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ib\Documents\Chandra\DILIPHO\correlation AopgS\"/>
    </mc:Choice>
  </mc:AlternateContent>
  <xr:revisionPtr revIDLastSave="0" documentId="13_ncr:1_{DAAD718A-D394-4F4E-A567-812A0713FFE9}" xr6:coauthVersionLast="36" xr6:coauthVersionMax="36" xr10:uidLastSave="{00000000-0000-0000-0000-000000000000}"/>
  <bookViews>
    <workbookView xWindow="476" yWindow="44" windowWidth="18111" windowHeight="7942" tabRatio="759" xr2:uid="{00000000-000D-0000-FFFF-FFFF00000000}"/>
  </bookViews>
  <sheets>
    <sheet name="Instructions" sheetId="19" r:id="rId1"/>
    <sheet name="AvC Curve" sheetId="11" r:id="rId2"/>
    <sheet name="GAvPPFD" sheetId="12" r:id="rId3"/>
  </sheets>
  <definedNames>
    <definedName name="Aforplot">OFFSET('AvC Curve'!$D$11,0,0,COUNT('AvC Curve'!$D$11:$F$26),1)</definedName>
    <definedName name="GAforplot">OFFSET(GAvPPFD!$E$10,0,0,COUNT(GAvPPFD!$E$10:$E$24),1)</definedName>
    <definedName name="nameciminusgamma">OFFSET('AvC Curve'!$E$11,0,0,COUNT('AvC Curve'!$E$11:$E$26),1)</definedName>
    <definedName name="namepforplot">OFFSET(GAvPPFD!$C$10,0,0,COUNT(GAvPPFD!$C$10:$C$24),1)</definedName>
    <definedName name="solver_adj" localSheetId="1" hidden="1">'AvC Curve'!$M$2:$M$5</definedName>
    <definedName name="solver_adj" localSheetId="2" hidden="1">GAvPPFD!$M$2:$M$4,GAvPPFD!$G$2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'AvC Curve'!$M$3</definedName>
    <definedName name="solver_lhs1" localSheetId="2" hidden="1">GAvPPFD!$M$2</definedName>
    <definedName name="solver_lhs2" localSheetId="1" hidden="1">'AvC Curve'!$M$4</definedName>
    <definedName name="solver_lhs2" localSheetId="2" hidden="1">GAvPPFD!$M$2</definedName>
    <definedName name="solver_lhs3" localSheetId="1" hidden="1">'AvC Curve'!$M$4</definedName>
    <definedName name="solver_lhs3" localSheetId="2" hidden="1">GAvPPFD!$M$3</definedName>
    <definedName name="solver_lhs4" localSheetId="1" hidden="1">'AvC Curve'!$M$5</definedName>
    <definedName name="solver_lhs4" localSheetId="2" hidden="1">GAvPPFD!$M$4</definedName>
    <definedName name="solver_lhs5" localSheetId="2" hidden="1">GAvPPFD!$M$4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4</definedName>
    <definedName name="solver_num" localSheetId="2" hidden="1">5</definedName>
    <definedName name="solver_nwt" localSheetId="1" hidden="1">1</definedName>
    <definedName name="solver_nwt" localSheetId="2" hidden="1">1</definedName>
    <definedName name="solver_opt" localSheetId="1" hidden="1">'AvC Curve'!$M$6</definedName>
    <definedName name="solver_opt" localSheetId="2" hidden="1">GAvPPFD!$M$5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1</definedName>
    <definedName name="solver_rel1" localSheetId="1" hidden="1">3</definedName>
    <definedName name="solver_rel1" localSheetId="2" hidden="1">1</definedName>
    <definedName name="solver_rel2" localSheetId="1" hidden="1">1</definedName>
    <definedName name="solver_rel2" localSheetId="2" hidden="1">3</definedName>
    <definedName name="solver_rel3" localSheetId="1" hidden="1">3</definedName>
    <definedName name="solver_rel3" localSheetId="2" hidden="1">3</definedName>
    <definedName name="solver_rel4" localSheetId="1" hidden="1">3</definedName>
    <definedName name="solver_rel4" localSheetId="2" hidden="1">1</definedName>
    <definedName name="solver_rel5" localSheetId="2" hidden="1">3</definedName>
    <definedName name="solver_rhs1" localSheetId="1" hidden="1">'AvC Curve'!$D$11</definedName>
    <definedName name="solver_rhs1" localSheetId="2" hidden="1">0.2</definedName>
    <definedName name="solver_rhs2" localSheetId="1" hidden="1">1</definedName>
    <definedName name="solver_rhs2" localSheetId="2" hidden="1">0.001</definedName>
    <definedName name="solver_rhs3" localSheetId="1" hidden="1">0.000001</definedName>
    <definedName name="solver_rhs3" localSheetId="2" hidden="1">GAvPPFD!$E$10</definedName>
    <definedName name="solver_rhs4" localSheetId="1" hidden="1">0</definedName>
    <definedName name="solver_rhs4" localSheetId="2" hidden="1">1</definedName>
    <definedName name="solver_rhs5" localSheetId="2" hidden="1">0.0000001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</workbook>
</file>

<file path=xl/calcChain.xml><?xml version="1.0" encoding="utf-8"?>
<calcChain xmlns="http://schemas.openxmlformats.org/spreadsheetml/2006/main">
  <c r="S3" i="11" l="1"/>
  <c r="E19" i="12" l="1"/>
  <c r="F19" i="12" s="1"/>
  <c r="G19" i="12" s="1"/>
  <c r="E20" i="12"/>
  <c r="F20" i="12" s="1"/>
  <c r="G20" i="12" s="1"/>
  <c r="E21" i="12"/>
  <c r="F21" i="12" s="1"/>
  <c r="G21" i="12" s="1"/>
  <c r="E22" i="12"/>
  <c r="F22" i="12" s="1"/>
  <c r="G22" i="12" s="1"/>
  <c r="E23" i="12"/>
  <c r="F23" i="12" s="1"/>
  <c r="G23" i="12" s="1"/>
  <c r="E24" i="12"/>
  <c r="F24" i="12" s="1"/>
  <c r="G24" i="12" s="1"/>
  <c r="G6" i="12"/>
  <c r="S115" i="12"/>
  <c r="T115" i="12"/>
  <c r="U115" i="12"/>
  <c r="S59" i="12"/>
  <c r="T59" i="12"/>
  <c r="U59" i="12"/>
  <c r="S23" i="12"/>
  <c r="T23" i="12"/>
  <c r="U23" i="12"/>
  <c r="S15" i="12"/>
  <c r="T15" i="12"/>
  <c r="U15" i="12"/>
  <c r="S112" i="12"/>
  <c r="T112" i="12"/>
  <c r="U112" i="12"/>
  <c r="Q22" i="12"/>
  <c r="S21" i="12"/>
  <c r="T21" i="12"/>
  <c r="U21" i="12"/>
  <c r="Q14" i="12"/>
  <c r="S13" i="12"/>
  <c r="T13" i="12"/>
  <c r="U13" i="12"/>
  <c r="S22" i="12"/>
  <c r="T22" i="12"/>
  <c r="U22" i="12"/>
  <c r="S14" i="12"/>
  <c r="T14" i="12"/>
  <c r="U14" i="12"/>
  <c r="S107" i="12"/>
  <c r="T107" i="12"/>
  <c r="U107" i="12"/>
  <c r="S95" i="12"/>
  <c r="T95" i="12"/>
  <c r="U95" i="12"/>
  <c r="S87" i="12"/>
  <c r="T87" i="12"/>
  <c r="U87" i="12"/>
  <c r="S79" i="12"/>
  <c r="T79" i="12"/>
  <c r="U79" i="12"/>
  <c r="S75" i="12"/>
  <c r="T75" i="12"/>
  <c r="U75" i="12"/>
  <c r="S69" i="12"/>
  <c r="T69" i="12"/>
  <c r="U69" i="12"/>
  <c r="S63" i="12"/>
  <c r="T63" i="12"/>
  <c r="U63" i="12"/>
  <c r="S51" i="12"/>
  <c r="T51" i="12"/>
  <c r="U51" i="12"/>
  <c r="S39" i="12"/>
  <c r="T39" i="12"/>
  <c r="U39" i="12"/>
  <c r="Q21" i="12"/>
  <c r="S20" i="12"/>
  <c r="T20" i="12"/>
  <c r="U20" i="12"/>
  <c r="Q13" i="12"/>
  <c r="S12" i="12"/>
  <c r="T12" i="12"/>
  <c r="U12" i="12"/>
  <c r="S109" i="12"/>
  <c r="T109" i="12"/>
  <c r="U109" i="12"/>
  <c r="S101" i="12"/>
  <c r="T101" i="12"/>
  <c r="U101" i="12"/>
  <c r="S93" i="12"/>
  <c r="T93" i="12"/>
  <c r="U93" i="12"/>
  <c r="S89" i="12"/>
  <c r="T89" i="12"/>
  <c r="U89" i="12"/>
  <c r="S85" i="12"/>
  <c r="T85" i="12"/>
  <c r="U85" i="12"/>
  <c r="S81" i="12"/>
  <c r="T81" i="12"/>
  <c r="U81" i="12"/>
  <c r="S77" i="12"/>
  <c r="T77" i="12"/>
  <c r="U77" i="12"/>
  <c r="S73" i="12"/>
  <c r="T73" i="12"/>
  <c r="U73" i="12"/>
  <c r="S71" i="12"/>
  <c r="T71" i="12"/>
  <c r="U71" i="12"/>
  <c r="S67" i="12"/>
  <c r="T67" i="12"/>
  <c r="U67" i="12"/>
  <c r="S65" i="12"/>
  <c r="T65" i="12"/>
  <c r="U65" i="12"/>
  <c r="S61" i="12"/>
  <c r="T61" i="12"/>
  <c r="U61" i="12"/>
  <c r="S57" i="12"/>
  <c r="T57" i="12"/>
  <c r="U57" i="12"/>
  <c r="S53" i="12"/>
  <c r="T53" i="12"/>
  <c r="U53" i="12"/>
  <c r="S47" i="12"/>
  <c r="T47" i="12"/>
  <c r="U47" i="12"/>
  <c r="S45" i="12"/>
  <c r="T45" i="12"/>
  <c r="U45" i="12"/>
  <c r="S41" i="12"/>
  <c r="T41" i="12"/>
  <c r="U41" i="12"/>
  <c r="S37" i="12"/>
  <c r="T37" i="12"/>
  <c r="U37" i="12"/>
  <c r="S33" i="12"/>
  <c r="T33" i="12"/>
  <c r="U33" i="12"/>
  <c r="S25" i="12"/>
  <c r="T25" i="12"/>
  <c r="U25" i="12"/>
  <c r="S114" i="12"/>
  <c r="T114" i="12"/>
  <c r="U114" i="12"/>
  <c r="Q109" i="12"/>
  <c r="Q105" i="12"/>
  <c r="Q101" i="12"/>
  <c r="Q97" i="12"/>
  <c r="Q93" i="12"/>
  <c r="Q91" i="12"/>
  <c r="Q87" i="12"/>
  <c r="Q83" i="12"/>
  <c r="Q81" i="12"/>
  <c r="Q79" i="12"/>
  <c r="Q77" i="12"/>
  <c r="Q75" i="12"/>
  <c r="Q73" i="12"/>
  <c r="Q71" i="12"/>
  <c r="Q69" i="12"/>
  <c r="Q67" i="12"/>
  <c r="Q65" i="12"/>
  <c r="Q63" i="12"/>
  <c r="Q61" i="12"/>
  <c r="Q59" i="12"/>
  <c r="Q57" i="12"/>
  <c r="Q55" i="12"/>
  <c r="Q53" i="12"/>
  <c r="Q51" i="12"/>
  <c r="Q49" i="12"/>
  <c r="Q47" i="12"/>
  <c r="Q45" i="12"/>
  <c r="Q43" i="12"/>
  <c r="Q41" i="12"/>
  <c r="Q39" i="12"/>
  <c r="Q37" i="12"/>
  <c r="Q35" i="12"/>
  <c r="Q33" i="12"/>
  <c r="Q31" i="12"/>
  <c r="Q29" i="12"/>
  <c r="Q27" i="12"/>
  <c r="Q25" i="12"/>
  <c r="Q20" i="12"/>
  <c r="S19" i="12"/>
  <c r="T19" i="12"/>
  <c r="U19" i="12"/>
  <c r="Q12" i="12"/>
  <c r="S11" i="12"/>
  <c r="T11" i="12"/>
  <c r="U11" i="12"/>
  <c r="S105" i="12"/>
  <c r="T105" i="12"/>
  <c r="U105" i="12"/>
  <c r="S97" i="12"/>
  <c r="T97" i="12"/>
  <c r="U97" i="12"/>
  <c r="S91" i="12"/>
  <c r="T91" i="12"/>
  <c r="U91" i="12"/>
  <c r="S83" i="12"/>
  <c r="T83" i="12"/>
  <c r="U83" i="12"/>
  <c r="Q89" i="12"/>
  <c r="S119" i="12"/>
  <c r="T119" i="12"/>
  <c r="U119" i="12"/>
  <c r="Q19" i="12"/>
  <c r="S18" i="12"/>
  <c r="T18" i="12"/>
  <c r="U18" i="12"/>
  <c r="Q11" i="12"/>
  <c r="S10" i="12"/>
  <c r="T10" i="12"/>
  <c r="U10" i="12"/>
  <c r="S55" i="12"/>
  <c r="T55" i="12"/>
  <c r="U55" i="12"/>
  <c r="S49" i="12"/>
  <c r="T49" i="12"/>
  <c r="U49" i="12"/>
  <c r="S43" i="12"/>
  <c r="T43" i="12"/>
  <c r="U43" i="12"/>
  <c r="S35" i="12"/>
  <c r="T35" i="12"/>
  <c r="U35" i="12"/>
  <c r="S31" i="12"/>
  <c r="T31" i="12"/>
  <c r="U31" i="12"/>
  <c r="S29" i="12"/>
  <c r="T29" i="12"/>
  <c r="U29" i="12"/>
  <c r="S27" i="12"/>
  <c r="T27" i="12"/>
  <c r="U27" i="12"/>
  <c r="Q107" i="12"/>
  <c r="Q103" i="12"/>
  <c r="Q99" i="12"/>
  <c r="Q95" i="12"/>
  <c r="Q85" i="12"/>
  <c r="S111" i="12"/>
  <c r="T111" i="12"/>
  <c r="U111" i="12"/>
  <c r="S116" i="12"/>
  <c r="T116" i="12"/>
  <c r="U116" i="12"/>
  <c r="Q18" i="12"/>
  <c r="S17" i="12"/>
  <c r="T17" i="12"/>
  <c r="U17" i="12"/>
  <c r="Q10" i="12"/>
  <c r="S103" i="12"/>
  <c r="T103" i="12"/>
  <c r="U103" i="12"/>
  <c r="S108" i="12"/>
  <c r="T108" i="12"/>
  <c r="U108" i="12"/>
  <c r="S106" i="12"/>
  <c r="T106" i="12"/>
  <c r="U106" i="12"/>
  <c r="S104" i="12"/>
  <c r="T104" i="12"/>
  <c r="U104" i="12"/>
  <c r="S102" i="12"/>
  <c r="T102" i="12"/>
  <c r="U102" i="12"/>
  <c r="S100" i="12"/>
  <c r="T100" i="12"/>
  <c r="U100" i="12"/>
  <c r="S98" i="12"/>
  <c r="T98" i="12"/>
  <c r="U98" i="12"/>
  <c r="S96" i="12"/>
  <c r="T96" i="12"/>
  <c r="U96" i="12"/>
  <c r="S94" i="12"/>
  <c r="T94" i="12"/>
  <c r="U94" i="12"/>
  <c r="S92" i="12"/>
  <c r="T92" i="12"/>
  <c r="U92" i="12"/>
  <c r="S90" i="12"/>
  <c r="T90" i="12"/>
  <c r="U90" i="12"/>
  <c r="S88" i="12"/>
  <c r="T88" i="12"/>
  <c r="U88" i="12"/>
  <c r="S86" i="12"/>
  <c r="T86" i="12"/>
  <c r="U86" i="12"/>
  <c r="S84" i="12"/>
  <c r="T84" i="12"/>
  <c r="U84" i="12"/>
  <c r="S82" i="12"/>
  <c r="T82" i="12"/>
  <c r="U82" i="12"/>
  <c r="S80" i="12"/>
  <c r="T80" i="12"/>
  <c r="U80" i="12"/>
  <c r="S78" i="12"/>
  <c r="T78" i="12"/>
  <c r="U78" i="12"/>
  <c r="S76" i="12"/>
  <c r="T76" i="12"/>
  <c r="U76" i="12"/>
  <c r="S74" i="12"/>
  <c r="T74" i="12"/>
  <c r="U74" i="12"/>
  <c r="S72" i="12"/>
  <c r="T72" i="12"/>
  <c r="U72" i="12"/>
  <c r="S70" i="12"/>
  <c r="T70" i="12"/>
  <c r="U70" i="12"/>
  <c r="S68" i="12"/>
  <c r="T68" i="12"/>
  <c r="U68" i="12"/>
  <c r="S66" i="12"/>
  <c r="T66" i="12"/>
  <c r="U66" i="12"/>
  <c r="S64" i="12"/>
  <c r="T64" i="12"/>
  <c r="U64" i="12"/>
  <c r="S62" i="12"/>
  <c r="T62" i="12"/>
  <c r="U62" i="12"/>
  <c r="S60" i="12"/>
  <c r="T60" i="12"/>
  <c r="U60" i="12"/>
  <c r="S58" i="12"/>
  <c r="T58" i="12"/>
  <c r="U58" i="12"/>
  <c r="S56" i="12"/>
  <c r="T56" i="12"/>
  <c r="U56" i="12"/>
  <c r="S54" i="12"/>
  <c r="T54" i="12"/>
  <c r="U54" i="12"/>
  <c r="S52" i="12"/>
  <c r="T52" i="12"/>
  <c r="U52" i="12"/>
  <c r="S50" i="12"/>
  <c r="T50" i="12"/>
  <c r="U50" i="12"/>
  <c r="S48" i="12"/>
  <c r="T48" i="12"/>
  <c r="U48" i="12"/>
  <c r="S46" i="12"/>
  <c r="T46" i="12"/>
  <c r="U46" i="12"/>
  <c r="S44" i="12"/>
  <c r="T44" i="12"/>
  <c r="U44" i="12"/>
  <c r="S42" i="12"/>
  <c r="T42" i="12"/>
  <c r="U42" i="12"/>
  <c r="S40" i="12"/>
  <c r="T40" i="12"/>
  <c r="U40" i="12"/>
  <c r="S38" i="12"/>
  <c r="T38" i="12"/>
  <c r="U38" i="12"/>
  <c r="S36" i="12"/>
  <c r="T36" i="12"/>
  <c r="U36" i="12"/>
  <c r="S34" i="12"/>
  <c r="T34" i="12"/>
  <c r="U34" i="12"/>
  <c r="S32" i="12"/>
  <c r="T32" i="12"/>
  <c r="U32" i="12"/>
  <c r="S30" i="12"/>
  <c r="T30" i="12"/>
  <c r="U30" i="12"/>
  <c r="S28" i="12"/>
  <c r="T28" i="12"/>
  <c r="U28" i="12"/>
  <c r="S26" i="12"/>
  <c r="T26" i="12"/>
  <c r="U26" i="12"/>
  <c r="S24" i="12"/>
  <c r="T24" i="12"/>
  <c r="U24" i="12"/>
  <c r="Q17" i="12"/>
  <c r="S16" i="12"/>
  <c r="T16" i="12"/>
  <c r="U16" i="12"/>
  <c r="Q23" i="12"/>
  <c r="Q15" i="12"/>
  <c r="S117" i="12"/>
  <c r="T117" i="12"/>
  <c r="U117" i="12"/>
  <c r="S99" i="12"/>
  <c r="T99" i="12"/>
  <c r="U99" i="12"/>
  <c r="S113" i="12"/>
  <c r="T113" i="12"/>
  <c r="U113" i="12"/>
  <c r="S118" i="12"/>
  <c r="T118" i="12"/>
  <c r="U118" i="12"/>
  <c r="S110" i="12"/>
  <c r="T110" i="12"/>
  <c r="U110" i="12"/>
  <c r="Q108" i="12"/>
  <c r="Q106" i="12"/>
  <c r="Q104" i="12"/>
  <c r="Q102" i="12"/>
  <c r="Q100" i="12"/>
  <c r="Q98" i="12"/>
  <c r="Q96" i="12"/>
  <c r="Q94" i="12"/>
  <c r="Q92" i="12"/>
  <c r="Q90" i="12"/>
  <c r="Q88" i="12"/>
  <c r="Q86" i="12"/>
  <c r="Q84" i="12"/>
  <c r="Q82" i="12"/>
  <c r="Q80" i="12"/>
  <c r="Q78" i="12"/>
  <c r="Q76" i="12"/>
  <c r="Q74" i="12"/>
  <c r="Q72" i="12"/>
  <c r="Q70" i="12"/>
  <c r="Q68" i="12"/>
  <c r="Q66" i="12"/>
  <c r="Q64" i="12"/>
  <c r="Q62" i="12"/>
  <c r="Q60" i="12"/>
  <c r="Q58" i="12"/>
  <c r="Q56" i="12"/>
  <c r="Q54" i="12"/>
  <c r="Q52" i="12"/>
  <c r="Q50" i="12"/>
  <c r="Q48" i="12"/>
  <c r="Q46" i="12"/>
  <c r="Q44" i="12"/>
  <c r="Q42" i="12"/>
  <c r="Q40" i="12"/>
  <c r="Q38" i="12"/>
  <c r="Q36" i="12"/>
  <c r="Q34" i="12"/>
  <c r="Q32" i="12"/>
  <c r="Q30" i="12"/>
  <c r="Q28" i="12"/>
  <c r="Q26" i="12"/>
  <c r="Q24" i="12"/>
  <c r="Q16" i="12"/>
  <c r="G3" i="12"/>
  <c r="E12" i="12" s="1"/>
  <c r="F12" i="12" s="1"/>
  <c r="G12" i="12" s="1"/>
  <c r="X18" i="11"/>
  <c r="X19" i="11"/>
  <c r="X20" i="11"/>
  <c r="X21" i="11"/>
  <c r="X22" i="11"/>
  <c r="X23" i="11"/>
  <c r="X24" i="11"/>
  <c r="X25" i="11"/>
  <c r="X6" i="11"/>
  <c r="X7" i="11"/>
  <c r="X8" i="11"/>
  <c r="X9" i="11"/>
  <c r="X10" i="11"/>
  <c r="X11" i="11"/>
  <c r="X12" i="11"/>
  <c r="X13" i="11"/>
  <c r="X17" i="11"/>
  <c r="X5" i="11"/>
  <c r="E12" i="11"/>
  <c r="F12" i="11" s="1"/>
  <c r="G12" i="11" s="1"/>
  <c r="E13" i="11"/>
  <c r="F13" i="11" s="1"/>
  <c r="G13" i="11" s="1"/>
  <c r="E14" i="11"/>
  <c r="F14" i="11" s="1"/>
  <c r="G14" i="11" s="1"/>
  <c r="E15" i="11"/>
  <c r="F15" i="11" s="1"/>
  <c r="G15" i="11" s="1"/>
  <c r="E16" i="11"/>
  <c r="F16" i="11" s="1"/>
  <c r="G16" i="11" s="1"/>
  <c r="E17" i="11"/>
  <c r="F17" i="11" s="1"/>
  <c r="G17" i="11" s="1"/>
  <c r="E18" i="11"/>
  <c r="E19" i="11"/>
  <c r="F19" i="11" s="1"/>
  <c r="G19" i="11" s="1"/>
  <c r="E20" i="11"/>
  <c r="F20" i="11" s="1"/>
  <c r="G20" i="11" s="1"/>
  <c r="E21" i="11"/>
  <c r="F21" i="11" s="1"/>
  <c r="G21" i="11" s="1"/>
  <c r="E22" i="11"/>
  <c r="F22" i="11" s="1"/>
  <c r="G22" i="11" s="1"/>
  <c r="E23" i="11"/>
  <c r="F23" i="11" s="1"/>
  <c r="G23" i="11" s="1"/>
  <c r="E24" i="11"/>
  <c r="F24" i="11" s="1"/>
  <c r="G24" i="11" s="1"/>
  <c r="E25" i="11"/>
  <c r="F25" i="11" s="1"/>
  <c r="G25" i="11" s="1"/>
  <c r="E26" i="11"/>
  <c r="F26" i="11" s="1"/>
  <c r="G26" i="11" s="1"/>
  <c r="E11" i="11"/>
  <c r="F11" i="11" s="1"/>
  <c r="G11" i="11" s="1"/>
  <c r="F18" i="11"/>
  <c r="G18" i="11" s="1"/>
  <c r="Q33" i="11"/>
  <c r="R33" i="11" s="1"/>
  <c r="S33" i="11" s="1"/>
  <c r="Q38" i="11"/>
  <c r="R38" i="11" s="1"/>
  <c r="S38" i="11" s="1"/>
  <c r="Q49" i="11"/>
  <c r="R49" i="11" s="1"/>
  <c r="S49" i="11" s="1"/>
  <c r="Q60" i="11"/>
  <c r="R60" i="11" s="1"/>
  <c r="S60" i="11" s="1"/>
  <c r="Q81" i="11"/>
  <c r="R81" i="11" s="1"/>
  <c r="S81" i="11" s="1"/>
  <c r="Q92" i="11"/>
  <c r="R92" i="11" s="1"/>
  <c r="S92" i="11" s="1"/>
  <c r="Q113" i="11"/>
  <c r="R113" i="11" s="1"/>
  <c r="S113" i="11" s="1"/>
  <c r="Q86" i="11"/>
  <c r="R86" i="11" s="1"/>
  <c r="S86" i="11" s="1"/>
  <c r="Q54" i="11"/>
  <c r="R54" i="11" s="1"/>
  <c r="S54" i="11" s="1"/>
  <c r="Q116" i="11"/>
  <c r="R116" i="11" s="1"/>
  <c r="S116" i="11" s="1"/>
  <c r="Q105" i="11"/>
  <c r="R105" i="11" s="1"/>
  <c r="S105" i="11" s="1"/>
  <c r="Q84" i="11"/>
  <c r="R84" i="11" s="1"/>
  <c r="S84" i="11" s="1"/>
  <c r="Q73" i="11"/>
  <c r="R73" i="11" s="1"/>
  <c r="S73" i="11" s="1"/>
  <c r="Q52" i="11"/>
  <c r="R52" i="11" s="1"/>
  <c r="S52" i="11" s="1"/>
  <c r="Q94" i="11"/>
  <c r="R94" i="11" s="1"/>
  <c r="S94" i="11" s="1"/>
  <c r="Q62" i="11"/>
  <c r="R62" i="11" s="1"/>
  <c r="S62" i="11" s="1"/>
  <c r="Q44" i="11"/>
  <c r="R44" i="11" s="1"/>
  <c r="S44" i="11" s="1"/>
  <c r="Q100" i="11"/>
  <c r="R100" i="11" s="1"/>
  <c r="S100" i="11" s="1"/>
  <c r="Q89" i="11"/>
  <c r="R89" i="11" s="1"/>
  <c r="S89" i="11" s="1"/>
  <c r="Q68" i="11"/>
  <c r="R68" i="11" s="1"/>
  <c r="S68" i="11" s="1"/>
  <c r="Q57" i="11"/>
  <c r="R57" i="11" s="1"/>
  <c r="S57" i="11" s="1"/>
  <c r="Q31" i="11"/>
  <c r="R31" i="11" s="1"/>
  <c r="S31" i="11" s="1"/>
  <c r="Q51" i="11"/>
  <c r="R51" i="11" s="1"/>
  <c r="S51" i="11" s="1"/>
  <c r="Q102" i="11"/>
  <c r="R102" i="11" s="1"/>
  <c r="S102" i="11" s="1"/>
  <c r="Q70" i="11"/>
  <c r="R70" i="11" s="1"/>
  <c r="S70" i="11" s="1"/>
  <c r="Q110" i="11"/>
  <c r="R110" i="11" s="1"/>
  <c r="S110" i="11" s="1"/>
  <c r="Q78" i="11"/>
  <c r="R78" i="11" s="1"/>
  <c r="S78" i="11" s="1"/>
  <c r="Q46" i="11"/>
  <c r="R46" i="11" s="1"/>
  <c r="S46" i="11" s="1"/>
  <c r="Q108" i="11"/>
  <c r="R108" i="11" s="1"/>
  <c r="S108" i="11" s="1"/>
  <c r="Q97" i="11"/>
  <c r="R97" i="11" s="1"/>
  <c r="S97" i="11" s="1"/>
  <c r="Q76" i="11"/>
  <c r="R76" i="11" s="1"/>
  <c r="S76" i="11" s="1"/>
  <c r="Q65" i="11"/>
  <c r="R65" i="11" s="1"/>
  <c r="S65" i="11" s="1"/>
  <c r="Q41" i="11"/>
  <c r="R41" i="11" s="1"/>
  <c r="S41" i="11" s="1"/>
  <c r="Q36" i="11"/>
  <c r="R36" i="11" s="1"/>
  <c r="S36" i="11" s="1"/>
  <c r="Q29" i="11"/>
  <c r="R29" i="11" s="1"/>
  <c r="S29" i="11" s="1"/>
  <c r="Q118" i="11"/>
  <c r="R118" i="11" s="1"/>
  <c r="S118" i="11" s="1"/>
  <c r="Q26" i="11"/>
  <c r="R26" i="11" s="1"/>
  <c r="S26" i="11" s="1"/>
  <c r="Q107" i="11"/>
  <c r="R107" i="11" s="1"/>
  <c r="S107" i="11" s="1"/>
  <c r="Q120" i="11"/>
  <c r="R120" i="11" s="1"/>
  <c r="S120" i="11" s="1"/>
  <c r="Q112" i="11"/>
  <c r="R112" i="11" s="1"/>
  <c r="S112" i="11" s="1"/>
  <c r="Q104" i="11"/>
  <c r="R104" i="11" s="1"/>
  <c r="S104" i="11" s="1"/>
  <c r="Q96" i="11"/>
  <c r="R96" i="11" s="1"/>
  <c r="S96" i="11" s="1"/>
  <c r="Q88" i="11"/>
  <c r="R88" i="11" s="1"/>
  <c r="S88" i="11" s="1"/>
  <c r="Q80" i="11"/>
  <c r="R80" i="11" s="1"/>
  <c r="S80" i="11" s="1"/>
  <c r="Q72" i="11"/>
  <c r="R72" i="11" s="1"/>
  <c r="S72" i="11" s="1"/>
  <c r="Q64" i="11"/>
  <c r="R64" i="11" s="1"/>
  <c r="S64" i="11" s="1"/>
  <c r="Q56" i="11"/>
  <c r="R56" i="11" s="1"/>
  <c r="S56" i="11" s="1"/>
  <c r="Q48" i="11"/>
  <c r="R48" i="11" s="1"/>
  <c r="S48" i="11" s="1"/>
  <c r="Q42" i="11"/>
  <c r="R42" i="11" s="1"/>
  <c r="S42" i="11" s="1"/>
  <c r="Q34" i="11"/>
  <c r="R34" i="11" s="1"/>
  <c r="S34" i="11" s="1"/>
  <c r="Q24" i="11"/>
  <c r="R24" i="11" s="1"/>
  <c r="S24" i="11" s="1"/>
  <c r="Q23" i="11"/>
  <c r="R23" i="11" s="1"/>
  <c r="S23" i="11" s="1"/>
  <c r="Q22" i="11"/>
  <c r="R22" i="11" s="1"/>
  <c r="S22" i="11" s="1"/>
  <c r="Q21" i="11"/>
  <c r="R21" i="11" s="1"/>
  <c r="S21" i="11" s="1"/>
  <c r="Q20" i="11"/>
  <c r="R20" i="11" s="1"/>
  <c r="S20" i="11" s="1"/>
  <c r="Q19" i="11"/>
  <c r="R19" i="11" s="1"/>
  <c r="S19" i="11" s="1"/>
  <c r="Q18" i="11"/>
  <c r="R18" i="11" s="1"/>
  <c r="S18" i="11" s="1"/>
  <c r="Q109" i="11"/>
  <c r="R109" i="11" s="1"/>
  <c r="S109" i="11" s="1"/>
  <c r="Q85" i="11"/>
  <c r="R85" i="11" s="1"/>
  <c r="S85" i="11" s="1"/>
  <c r="Q53" i="11"/>
  <c r="R53" i="11" s="1"/>
  <c r="S53" i="11" s="1"/>
  <c r="Q17" i="11"/>
  <c r="R17" i="11" s="1"/>
  <c r="S17" i="11" s="1"/>
  <c r="Q117" i="11"/>
  <c r="R117" i="11" s="1"/>
  <c r="S117" i="11" s="1"/>
  <c r="Q93" i="11"/>
  <c r="R93" i="11" s="1"/>
  <c r="S93" i="11" s="1"/>
  <c r="Q77" i="11"/>
  <c r="R77" i="11" s="1"/>
  <c r="S77" i="11" s="1"/>
  <c r="Q114" i="11"/>
  <c r="R114" i="11" s="1"/>
  <c r="S114" i="11" s="1"/>
  <c r="Q106" i="11"/>
  <c r="R106" i="11" s="1"/>
  <c r="S106" i="11" s="1"/>
  <c r="Q98" i="11"/>
  <c r="R98" i="11" s="1"/>
  <c r="S98" i="11" s="1"/>
  <c r="Q90" i="11"/>
  <c r="R90" i="11" s="1"/>
  <c r="S90" i="11" s="1"/>
  <c r="Q82" i="11"/>
  <c r="R82" i="11" s="1"/>
  <c r="S82" i="11" s="1"/>
  <c r="Q74" i="11"/>
  <c r="R74" i="11" s="1"/>
  <c r="S74" i="11" s="1"/>
  <c r="Q66" i="11"/>
  <c r="R66" i="11" s="1"/>
  <c r="S66" i="11" s="1"/>
  <c r="Q58" i="11"/>
  <c r="R58" i="11" s="1"/>
  <c r="S58" i="11" s="1"/>
  <c r="Q50" i="11"/>
  <c r="R50" i="11" s="1"/>
  <c r="S50" i="11" s="1"/>
  <c r="Q40" i="11"/>
  <c r="R40" i="11" s="1"/>
  <c r="S40" i="11" s="1"/>
  <c r="Q32" i="11"/>
  <c r="R32" i="11" s="1"/>
  <c r="S32" i="11" s="1"/>
  <c r="Q27" i="11"/>
  <c r="R27" i="11" s="1"/>
  <c r="S27" i="11" s="1"/>
  <c r="Q101" i="11"/>
  <c r="R101" i="11" s="1"/>
  <c r="S101" i="11" s="1"/>
  <c r="Q69" i="11"/>
  <c r="R69" i="11" s="1"/>
  <c r="S69" i="11" s="1"/>
  <c r="Q61" i="11"/>
  <c r="R61" i="11" s="1"/>
  <c r="S61" i="11" s="1"/>
  <c r="Q45" i="11"/>
  <c r="R45" i="11" s="1"/>
  <c r="S45" i="11" s="1"/>
  <c r="Q37" i="11"/>
  <c r="R37" i="11" s="1"/>
  <c r="S37" i="11" s="1"/>
  <c r="Q30" i="11"/>
  <c r="R30" i="11" s="1"/>
  <c r="S30" i="11" s="1"/>
  <c r="Q119" i="11"/>
  <c r="R119" i="11" s="1"/>
  <c r="S119" i="11" s="1"/>
  <c r="Q111" i="11"/>
  <c r="R111" i="11" s="1"/>
  <c r="S111" i="11" s="1"/>
  <c r="Q103" i="11"/>
  <c r="R103" i="11" s="1"/>
  <c r="S103" i="11" s="1"/>
  <c r="Q95" i="11"/>
  <c r="R95" i="11" s="1"/>
  <c r="S95" i="11" s="1"/>
  <c r="Q87" i="11"/>
  <c r="R87" i="11" s="1"/>
  <c r="S87" i="11" s="1"/>
  <c r="Q79" i="11"/>
  <c r="R79" i="11" s="1"/>
  <c r="S79" i="11" s="1"/>
  <c r="Q71" i="11"/>
  <c r="R71" i="11" s="1"/>
  <c r="S71" i="11" s="1"/>
  <c r="Q63" i="11"/>
  <c r="R63" i="11" s="1"/>
  <c r="S63" i="11" s="1"/>
  <c r="Q55" i="11"/>
  <c r="R55" i="11" s="1"/>
  <c r="S55" i="11" s="1"/>
  <c r="Q47" i="11"/>
  <c r="R47" i="11" s="1"/>
  <c r="S47" i="11" s="1"/>
  <c r="Q43" i="11"/>
  <c r="R43" i="11" s="1"/>
  <c r="S43" i="11" s="1"/>
  <c r="Q35" i="11"/>
  <c r="R35" i="11" s="1"/>
  <c r="S35" i="11" s="1"/>
  <c r="Q16" i="11"/>
  <c r="R16" i="11" s="1"/>
  <c r="S16" i="11" s="1"/>
  <c r="Q15" i="11"/>
  <c r="R15" i="11" s="1"/>
  <c r="S15" i="11" s="1"/>
  <c r="Q14" i="11"/>
  <c r="R14" i="11" s="1"/>
  <c r="S14" i="11" s="1"/>
  <c r="Q13" i="11"/>
  <c r="R13" i="11" s="1"/>
  <c r="S13" i="11" s="1"/>
  <c r="Q12" i="11"/>
  <c r="R12" i="11" s="1"/>
  <c r="S12" i="11" s="1"/>
  <c r="Q11" i="11"/>
  <c r="R11" i="11" s="1"/>
  <c r="S11" i="11" s="1"/>
  <c r="Q115" i="11"/>
  <c r="R115" i="11" s="1"/>
  <c r="S115" i="11" s="1"/>
  <c r="Q99" i="11"/>
  <c r="R99" i="11" s="1"/>
  <c r="S99" i="11" s="1"/>
  <c r="Q91" i="11"/>
  <c r="R91" i="11" s="1"/>
  <c r="S91" i="11" s="1"/>
  <c r="Q83" i="11"/>
  <c r="R83" i="11" s="1"/>
  <c r="S83" i="11" s="1"/>
  <c r="Q75" i="11"/>
  <c r="R75" i="11" s="1"/>
  <c r="S75" i="11" s="1"/>
  <c r="Q67" i="11"/>
  <c r="R67" i="11" s="1"/>
  <c r="S67" i="11" s="1"/>
  <c r="Q59" i="11"/>
  <c r="R59" i="11" s="1"/>
  <c r="S59" i="11" s="1"/>
  <c r="Q39" i="11"/>
  <c r="R39" i="11" s="1"/>
  <c r="S39" i="11" s="1"/>
  <c r="Q28" i="11"/>
  <c r="R28" i="11" s="1"/>
  <c r="S28" i="11" s="1"/>
  <c r="Q25" i="11"/>
  <c r="R25" i="11" s="1"/>
  <c r="S25" i="11" s="1"/>
  <c r="M6" i="11" l="1"/>
  <c r="M7" i="11" s="1"/>
  <c r="E13" i="12"/>
  <c r="F13" i="12" s="1"/>
  <c r="G13" i="12" s="1"/>
  <c r="E16" i="12"/>
  <c r="F16" i="12" s="1"/>
  <c r="G16" i="12" s="1"/>
  <c r="E18" i="12"/>
  <c r="F18" i="12" s="1"/>
  <c r="G18" i="12" s="1"/>
  <c r="G5" i="12"/>
  <c r="E10" i="12"/>
  <c r="F10" i="12" s="1"/>
  <c r="G10" i="12" s="1"/>
  <c r="E15" i="12"/>
  <c r="F15" i="12" s="1"/>
  <c r="G15" i="12" s="1"/>
  <c r="E14" i="12"/>
  <c r="F14" i="12" s="1"/>
  <c r="G14" i="12" s="1"/>
  <c r="E17" i="12"/>
  <c r="F17" i="12" s="1"/>
  <c r="G17" i="12" s="1"/>
  <c r="E11" i="12"/>
  <c r="F11" i="12" s="1"/>
  <c r="G11" i="12" s="1"/>
  <c r="M5" i="12" l="1"/>
  <c r="M6" i="12" s="1"/>
</calcChain>
</file>

<file path=xl/sharedStrings.xml><?xml version="1.0" encoding="utf-8"?>
<sst xmlns="http://schemas.openxmlformats.org/spreadsheetml/2006/main" count="45" uniqueCount="33">
  <si>
    <t>Ci</t>
  </si>
  <si>
    <r>
      <t>Y(CO</t>
    </r>
    <r>
      <rPr>
        <b/>
        <i/>
        <vertAlign val="subscript"/>
        <sz val="11"/>
        <color theme="1"/>
        <rFont val="Arial"/>
        <family val="2"/>
      </rPr>
      <t>2</t>
    </r>
    <r>
      <rPr>
        <b/>
        <i/>
        <sz val="11"/>
        <color theme="1"/>
        <rFont val="Arial"/>
        <family val="2"/>
      </rPr>
      <t>)</t>
    </r>
    <r>
      <rPr>
        <b/>
        <vertAlign val="subscript"/>
        <sz val="11"/>
        <color theme="1"/>
        <rFont val="Arial"/>
        <family val="2"/>
      </rPr>
      <t>LL</t>
    </r>
    <r>
      <rPr>
        <b/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To be fitted</t>
    </r>
  </si>
  <si>
    <t>PPFD</t>
  </si>
  <si>
    <t>GA</t>
  </si>
  <si>
    <t>A</t>
  </si>
  <si>
    <t>n</t>
  </si>
  <si>
    <t>Data for the curve</t>
  </si>
  <si>
    <t>Residual</t>
  </si>
  <si>
    <r>
      <rPr>
        <sz val="9"/>
        <color theme="1"/>
        <rFont val="Arial"/>
        <family val="2"/>
      </rPr>
      <t>Modelled</t>
    </r>
    <r>
      <rPr>
        <i/>
        <sz val="9"/>
        <color theme="1"/>
        <rFont val="Arial"/>
        <family val="2"/>
      </rPr>
      <t xml:space="preserve"> A</t>
    </r>
  </si>
  <si>
    <r>
      <t>C</t>
    </r>
    <r>
      <rPr>
        <vertAlign val="subscript"/>
        <sz val="10"/>
        <color theme="1"/>
        <rFont val="Arial"/>
        <family val="2"/>
      </rPr>
      <t>i</t>
    </r>
    <r>
      <rPr>
        <i/>
        <sz val="10"/>
        <color theme="1"/>
        <rFont val="Arial"/>
        <family val="2"/>
      </rPr>
      <t>-</t>
    </r>
    <r>
      <rPr>
        <sz val="10"/>
        <color theme="1"/>
        <rFont val="Arial"/>
        <family val="2"/>
      </rPr>
      <t>Γ</t>
    </r>
  </si>
  <si>
    <t>Rank n°</t>
  </si>
  <si>
    <r>
      <t>Ambient O</t>
    </r>
    <r>
      <rPr>
        <b/>
        <vertAlign val="subscript"/>
        <sz val="11"/>
        <color theme="1"/>
        <rFont val="Arial"/>
        <family val="2"/>
      </rPr>
      <t>2</t>
    </r>
  </si>
  <si>
    <r>
      <t>R</t>
    </r>
    <r>
      <rPr>
        <b/>
        <vertAlign val="superscript"/>
        <sz val="11"/>
        <color theme="1"/>
        <rFont val="Arial"/>
        <family val="2"/>
      </rPr>
      <t>2</t>
    </r>
  </si>
  <si>
    <r>
      <rPr>
        <b/>
        <sz val="11"/>
        <color theme="1"/>
        <rFont val="Arial"/>
        <family val="2"/>
      </rPr>
      <t>ESS</t>
    </r>
    <r>
      <rPr>
        <sz val="11"/>
        <color theme="1"/>
        <rFont val="Arial"/>
        <family val="2"/>
      </rPr>
      <t xml:space="preserve"> Sum of squared residuals</t>
    </r>
  </si>
  <si>
    <r>
      <t>Γ CO</t>
    </r>
    <r>
      <rPr>
        <b/>
        <vertAlign val="sub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 xml:space="preserve"> compensation point  </t>
    </r>
    <r>
      <rPr>
        <sz val="11"/>
        <color rgb="FFFF0000"/>
        <rFont val="Arial"/>
        <family val="2"/>
      </rPr>
      <t>To be fitted</t>
    </r>
  </si>
  <si>
    <r>
      <rPr>
        <b/>
        <sz val="11"/>
        <color theme="1"/>
        <rFont val="Arial"/>
        <family val="2"/>
      </rPr>
      <t>ω</t>
    </r>
    <r>
      <rPr>
        <b/>
        <i/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To be fitted</t>
    </r>
  </si>
  <si>
    <r>
      <t>A</t>
    </r>
    <r>
      <rPr>
        <b/>
        <vertAlign val="subscript"/>
        <sz val="11"/>
        <color theme="1"/>
        <rFont val="Arial"/>
        <family val="2"/>
      </rPr>
      <t>SAT</t>
    </r>
    <r>
      <rPr>
        <b/>
        <i/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To be fitted</t>
    </r>
  </si>
  <si>
    <r>
      <t>CE</t>
    </r>
    <r>
      <rPr>
        <b/>
        <vertAlign val="subscript"/>
        <sz val="11"/>
        <color theme="1"/>
        <rFont val="Arial"/>
        <family val="2"/>
      </rPr>
      <t>AMB</t>
    </r>
    <r>
      <rPr>
        <b/>
        <i/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To be fitted</t>
    </r>
  </si>
  <si>
    <t>Log-transform residuals? (Y, N)</t>
  </si>
  <si>
    <t>Cm</t>
  </si>
  <si>
    <t>Control</t>
  </si>
  <si>
    <t>Treated</t>
  </si>
  <si>
    <t>Synthetic curves</t>
  </si>
  <si>
    <r>
      <rPr>
        <sz val="9"/>
        <color theme="1"/>
        <rFont val="Arial"/>
        <family val="2"/>
      </rPr>
      <t>Modelled</t>
    </r>
    <r>
      <rPr>
        <i/>
        <sz val="9"/>
        <color theme="1"/>
        <rFont val="Arial"/>
        <family val="2"/>
      </rPr>
      <t xml:space="preserve"> GA</t>
    </r>
  </si>
  <si>
    <r>
      <t>PPFD</t>
    </r>
    <r>
      <rPr>
        <b/>
        <vertAlign val="subscript"/>
        <sz val="11"/>
        <color theme="1"/>
        <rFont val="Arial"/>
        <family val="2"/>
      </rPr>
      <t>50</t>
    </r>
    <r>
      <rPr>
        <b/>
        <sz val="11"/>
        <color theme="1"/>
        <rFont val="Arial"/>
        <family val="2"/>
      </rPr>
      <t xml:space="preserve"> </t>
    </r>
  </si>
  <si>
    <t>LCP</t>
  </si>
  <si>
    <r>
      <t xml:space="preserve">m </t>
    </r>
    <r>
      <rPr>
        <sz val="11"/>
        <color rgb="FFFF0000"/>
        <rFont val="Arial"/>
        <family val="2"/>
      </rPr>
      <t>To be fitted</t>
    </r>
  </si>
  <si>
    <r>
      <t>GA</t>
    </r>
    <r>
      <rPr>
        <b/>
        <vertAlign val="subscript"/>
        <sz val="11"/>
        <color theme="1"/>
        <rFont val="Arial"/>
        <family val="2"/>
      </rPr>
      <t>SAT</t>
    </r>
    <r>
      <rPr>
        <b/>
        <i/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To be fitted</t>
    </r>
  </si>
  <si>
    <r>
      <t>R</t>
    </r>
    <r>
      <rPr>
        <b/>
        <vertAlign val="subscript"/>
        <sz val="11"/>
        <color theme="1"/>
        <rFont val="Arial"/>
        <family val="2"/>
      </rPr>
      <t xml:space="preserve">LIGHT </t>
    </r>
    <r>
      <rPr>
        <sz val="11"/>
        <color theme="1"/>
        <rFont val="Arial"/>
        <family val="2"/>
      </rPr>
      <t>As selected</t>
    </r>
  </si>
  <si>
    <r>
      <t>Light dependence of gross assimilation (</t>
    </r>
    <r>
      <rPr>
        <b/>
        <i/>
        <sz val="12"/>
        <color theme="1"/>
        <rFont val="Arial"/>
        <family val="2"/>
      </rPr>
      <t>GA</t>
    </r>
    <r>
      <rPr>
        <b/>
        <sz val="12"/>
        <color theme="1"/>
        <rFont val="Arial"/>
        <family val="2"/>
      </rPr>
      <t>) empirically described by a non-rectengular hyperbola</t>
    </r>
  </si>
  <si>
    <r>
      <rPr>
        <b/>
        <i/>
        <sz val="11"/>
        <color theme="1"/>
        <rFont val="Arial"/>
        <family val="2"/>
      </rPr>
      <t>R</t>
    </r>
    <r>
      <rPr>
        <b/>
        <vertAlign val="subscript"/>
        <sz val="11"/>
        <color theme="1"/>
        <rFont val="Arial"/>
        <family val="2"/>
      </rPr>
      <t>LIGHT</t>
    </r>
    <r>
      <rPr>
        <b/>
        <sz val="11"/>
        <color theme="1"/>
        <rFont val="Arial"/>
        <family val="2"/>
      </rPr>
      <t xml:space="preserve"> to use? </t>
    </r>
    <r>
      <rPr>
        <sz val="9"/>
        <color theme="1"/>
        <rFont val="Arial"/>
        <family val="2"/>
      </rPr>
      <t>(Enter Number)</t>
    </r>
  </si>
  <si>
    <t>C</t>
  </si>
  <si>
    <r>
      <rPr>
        <b/>
        <i/>
        <sz val="12"/>
        <color theme="1"/>
        <rFont val="Arial"/>
        <family val="2"/>
      </rPr>
      <t>C</t>
    </r>
    <r>
      <rPr>
        <b/>
        <sz val="12"/>
        <color theme="1"/>
        <rFont val="Arial"/>
        <family val="2"/>
      </rPr>
      <t xml:space="preserve"> dependence of net assimilation (</t>
    </r>
    <r>
      <rPr>
        <b/>
        <i/>
        <sz val="12"/>
        <color theme="1"/>
        <rFont val="Arial"/>
        <family val="2"/>
      </rPr>
      <t>A</t>
    </r>
    <r>
      <rPr>
        <b/>
        <sz val="12"/>
        <color theme="1"/>
        <rFont val="Arial"/>
        <family val="2"/>
      </rPr>
      <t>) empirically described by a non-rectengular hyperbola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</si>
</sst>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E+00"/>
    <numFmt numFmtId="168" formatCode="0.00000"/>
  </numFmts>
  <fonts count="2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rgb="FFFF0000"/>
      <name val="Arial"/>
      <family val="2"/>
    </font>
    <font>
      <i/>
      <sz val="11"/>
      <color theme="1"/>
      <name val="Arial"/>
      <family val="2"/>
    </font>
    <font>
      <sz val="11"/>
      <name val="Arial"/>
      <family val="2"/>
    </font>
    <font>
      <sz val="11"/>
      <color theme="0" tint="-0.499984740745262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i/>
      <vertAlign val="subscript"/>
      <sz val="11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i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b/>
      <vertAlign val="superscript"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/>
  </cellStyleXfs>
  <cellXfs count="100">
    <xf numFmtId="0" fontId="0" fillId="0" borderId="0" xfId="0"/>
    <xf numFmtId="0" fontId="0" fillId="3" borderId="0" xfId="0" applyFill="1"/>
    <xf numFmtId="0" fontId="0" fillId="4" borderId="0" xfId="0" applyFill="1"/>
    <xf numFmtId="0" fontId="7" fillId="4" borderId="0" xfId="0" applyFont="1" applyFill="1"/>
    <xf numFmtId="0" fontId="8" fillId="4" borderId="0" xfId="0" applyFont="1" applyFill="1"/>
    <xf numFmtId="165" fontId="8" fillId="4" borderId="0" xfId="0" applyNumberFormat="1" applyFont="1" applyFill="1" applyBorder="1"/>
    <xf numFmtId="165" fontId="8" fillId="4" borderId="0" xfId="0" applyNumberFormat="1" applyFont="1" applyFill="1"/>
    <xf numFmtId="164" fontId="8" fillId="4" borderId="0" xfId="0" applyNumberFormat="1" applyFont="1" applyFill="1" applyBorder="1"/>
    <xf numFmtId="0" fontId="0" fillId="4" borderId="3" xfId="0" applyFill="1" applyBorder="1"/>
    <xf numFmtId="0" fontId="0" fillId="4" borderId="1" xfId="0" applyFill="1" applyBorder="1"/>
    <xf numFmtId="0" fontId="0" fillId="4" borderId="0" xfId="0" applyFill="1" applyBorder="1"/>
    <xf numFmtId="0" fontId="13" fillId="4" borderId="0" xfId="0" applyFont="1" applyFill="1" applyBorder="1"/>
    <xf numFmtId="164" fontId="0" fillId="4" borderId="0" xfId="0" applyNumberForma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13" fillId="4" borderId="0" xfId="0" applyFont="1" applyFill="1"/>
    <xf numFmtId="0" fontId="14" fillId="4" borderId="0" xfId="0" applyFont="1" applyFill="1"/>
    <xf numFmtId="165" fontId="7" fillId="4" borderId="0" xfId="0" applyNumberFormat="1" applyFont="1" applyFill="1"/>
    <xf numFmtId="0" fontId="3" fillId="4" borderId="2" xfId="0" applyFont="1" applyFill="1" applyBorder="1"/>
    <xf numFmtId="167" fontId="0" fillId="5" borderId="9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1" fontId="0" fillId="6" borderId="9" xfId="0" applyNumberFormat="1" applyFill="1" applyBorder="1" applyAlignment="1">
      <alignment horizontal="center"/>
    </xf>
    <xf numFmtId="2" fontId="0" fillId="4" borderId="0" xfId="0" applyNumberFormat="1" applyFill="1" applyBorder="1"/>
    <xf numFmtId="165" fontId="0" fillId="4" borderId="0" xfId="0" applyNumberFormat="1" applyFill="1" applyBorder="1"/>
    <xf numFmtId="167" fontId="0" fillId="5" borderId="10" xfId="0" applyNumberFormat="1" applyFill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68" fontId="0" fillId="4" borderId="0" xfId="0" applyNumberFormat="1" applyFill="1" applyBorder="1"/>
    <xf numFmtId="2" fontId="0" fillId="4" borderId="0" xfId="0" applyNumberFormat="1" applyFill="1"/>
    <xf numFmtId="2" fontId="7" fillId="4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17" fillId="5" borderId="0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9" fillId="4" borderId="0" xfId="0" applyFont="1" applyFill="1" applyBorder="1"/>
    <xf numFmtId="164" fontId="8" fillId="4" borderId="0" xfId="0" applyNumberFormat="1" applyFont="1" applyFill="1"/>
    <xf numFmtId="164" fontId="0" fillId="4" borderId="0" xfId="0" applyNumberFormat="1" applyFill="1"/>
    <xf numFmtId="166" fontId="0" fillId="4" borderId="7" xfId="0" applyNumberFormat="1" applyFill="1" applyBorder="1" applyAlignment="1">
      <alignment horizontal="center"/>
    </xf>
    <xf numFmtId="0" fontId="3" fillId="4" borderId="3" xfId="0" applyFont="1" applyFill="1" applyBorder="1"/>
    <xf numFmtId="0" fontId="4" fillId="4" borderId="6" xfId="0" applyFont="1" applyFill="1" applyBorder="1"/>
    <xf numFmtId="0" fontId="0" fillId="4" borderId="0" xfId="0" applyFill="1" applyBorder="1" applyAlignment="1">
      <alignment horizontal="left"/>
    </xf>
    <xf numFmtId="167" fontId="0" fillId="4" borderId="1" xfId="0" applyNumberFormat="1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165" fontId="0" fillId="2" borderId="1" xfId="0" applyNumberFormat="1" applyFill="1" applyBorder="1" applyAlignment="1">
      <alignment horizontal="center"/>
    </xf>
    <xf numFmtId="0" fontId="3" fillId="4" borderId="0" xfId="0" applyFont="1" applyFill="1" applyBorder="1"/>
    <xf numFmtId="0" fontId="3" fillId="4" borderId="0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0" fontId="0" fillId="4" borderId="8" xfId="0" applyFill="1" applyBorder="1"/>
    <xf numFmtId="0" fontId="4" fillId="4" borderId="0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164" fontId="0" fillId="2" borderId="5" xfId="0" applyNumberFormat="1" applyFill="1" applyBorder="1" applyAlignment="1">
      <alignment horizontal="center"/>
    </xf>
    <xf numFmtId="0" fontId="4" fillId="4" borderId="8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7" fontId="0" fillId="5" borderId="11" xfId="0" applyNumberFormat="1" applyFill="1" applyBorder="1" applyAlignment="1">
      <alignment horizontal="center"/>
    </xf>
    <xf numFmtId="2" fontId="0" fillId="6" borderId="11" xfId="0" applyNumberFormat="1" applyFill="1" applyBorder="1" applyAlignment="1">
      <alignment horizontal="center"/>
    </xf>
    <xf numFmtId="1" fontId="0" fillId="6" borderId="11" xfId="0" applyNumberFormat="1" applyFill="1" applyBorder="1" applyAlignment="1">
      <alignment horizontal="center"/>
    </xf>
    <xf numFmtId="167" fontId="0" fillId="5" borderId="12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165" fontId="0" fillId="5" borderId="3" xfId="0" applyNumberFormat="1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0" fontId="4" fillId="4" borderId="2" xfId="0" applyFont="1" applyFill="1" applyBorder="1"/>
    <xf numFmtId="164" fontId="5" fillId="2" borderId="8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5" borderId="17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</cellXfs>
  <cellStyles count="2">
    <cellStyle name="Normal" xfId="0" builtinId="0"/>
    <cellStyle name="Normal 2" xfId="1" xr:uid="{F153FF0B-6290-4B46-BB46-96579297BF11}"/>
  </cellStyles>
  <dxfs count="0"/>
  <tableStyles count="0" defaultTableStyle="TableStyleMedium2" defaultPivotStyle="PivotStyleLight16"/>
  <colors>
    <mruColors>
      <color rgb="FF7030A0"/>
      <color rgb="FF00FC00"/>
      <color rgb="FF0000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8866493326888"/>
          <c:y val="0.10208218370471377"/>
          <c:w val="0.81629312177470037"/>
          <c:h val="0.75466831191893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'AvC Curve'!$D$10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[0]!nameciminusgamma</c:f>
              <c:numCache>
                <c:formatCode>0</c:formatCode>
                <c:ptCount val="9"/>
                <c:pt idx="0">
                  <c:v>-13.293476167012034</c:v>
                </c:pt>
                <c:pt idx="1">
                  <c:v>-6.5759592749634947</c:v>
                </c:pt>
                <c:pt idx="2">
                  <c:v>3.1780146350621905</c:v>
                </c:pt>
                <c:pt idx="3">
                  <c:v>17.471675882881051</c:v>
                </c:pt>
                <c:pt idx="4">
                  <c:v>38.715588960754538</c:v>
                </c:pt>
                <c:pt idx="5">
                  <c:v>70.921099228109938</c:v>
                </c:pt>
                <c:pt idx="6">
                  <c:v>120.74239766373222</c:v>
                </c:pt>
                <c:pt idx="7">
                  <c:v>198.13801525811195</c:v>
                </c:pt>
                <c:pt idx="8">
                  <c:v>315.84061851668775</c:v>
                </c:pt>
              </c:numCache>
            </c:numRef>
          </c:xVal>
          <c:yVal>
            <c:numRef>
              <c:f>[0]!Aforplot</c:f>
              <c:numCache>
                <c:formatCode>0.00</c:formatCode>
                <c:ptCount val="27"/>
                <c:pt idx="0">
                  <c:v>-2.5299220779214999</c:v>
                </c:pt>
                <c:pt idx="1">
                  <c:v>-1.2260319980845047</c:v>
                </c:pt>
                <c:pt idx="2">
                  <c:v>0.57440886759334886</c:v>
                </c:pt>
                <c:pt idx="3">
                  <c:v>3.0105054819698376</c:v>
                </c:pt>
                <c:pt idx="4">
                  <c:v>6.1875996834425431</c:v>
                </c:pt>
                <c:pt idx="5">
                  <c:v>10.055640676810194</c:v>
                </c:pt>
                <c:pt idx="6">
                  <c:v>14.217193191317845</c:v>
                </c:pt>
                <c:pt idx="7">
                  <c:v>17.942335956371373</c:v>
                </c:pt>
                <c:pt idx="8">
                  <c:v>20.705783517714274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6-4029-9F93-662DE2FE3538}"/>
            </c:ext>
          </c:extLst>
        </c:ser>
        <c:ser>
          <c:idx val="1"/>
          <c:order val="1"/>
          <c:tx>
            <c:strRef>
              <c:f>'AvC Curve'!$F$10</c:f>
              <c:strCache>
                <c:ptCount val="1"/>
                <c:pt idx="0">
                  <c:v>Modelled A</c:v>
                </c:pt>
              </c:strCache>
            </c:strRef>
          </c:tx>
          <c:spPr>
            <a:ln w="63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'AvC Curve'!$R$11:$R$120</c:f>
              <c:numCache>
                <c:formatCode>0.0</c:formatCode>
                <c:ptCount val="110"/>
                <c:pt idx="0">
                  <c:v>-41.391593818920029</c:v>
                </c:pt>
                <c:pt idx="1">
                  <c:v>-37.783187633711869</c:v>
                </c:pt>
                <c:pt idx="2">
                  <c:v>-34.174781448503708</c:v>
                </c:pt>
                <c:pt idx="3">
                  <c:v>-30.566375263295551</c:v>
                </c:pt>
                <c:pt idx="4">
                  <c:v>-26.957969078087391</c:v>
                </c:pt>
                <c:pt idx="5">
                  <c:v>-23.349562892879234</c:v>
                </c:pt>
                <c:pt idx="6">
                  <c:v>-19.74115670767107</c:v>
                </c:pt>
                <c:pt idx="7">
                  <c:v>-16.132750522462914</c:v>
                </c:pt>
                <c:pt idx="8">
                  <c:v>-12.524344337254753</c:v>
                </c:pt>
                <c:pt idx="9">
                  <c:v>-8.9159381520465928</c:v>
                </c:pt>
                <c:pt idx="10">
                  <c:v>-5.3075319668384324</c:v>
                </c:pt>
                <c:pt idx="11">
                  <c:v>-1.6991257816302792</c:v>
                </c:pt>
                <c:pt idx="12">
                  <c:v>1.9092804035778883</c:v>
                </c:pt>
                <c:pt idx="13">
                  <c:v>5.5176865887860487</c:v>
                </c:pt>
                <c:pt idx="14">
                  <c:v>9.1260927739942019</c:v>
                </c:pt>
                <c:pt idx="15">
                  <c:v>12.734498959202362</c:v>
                </c:pt>
                <c:pt idx="16">
                  <c:v>16.34290514441053</c:v>
                </c:pt>
                <c:pt idx="17">
                  <c:v>19.951311329618683</c:v>
                </c:pt>
                <c:pt idx="18">
                  <c:v>23.559717514826836</c:v>
                </c:pt>
                <c:pt idx="19">
                  <c:v>27.168123700035004</c:v>
                </c:pt>
                <c:pt idx="20">
                  <c:v>30.776529885243157</c:v>
                </c:pt>
                <c:pt idx="21">
                  <c:v>34.384936070451324</c:v>
                </c:pt>
                <c:pt idx="22">
                  <c:v>37.993342255659478</c:v>
                </c:pt>
                <c:pt idx="23">
                  <c:v>41.601748440867631</c:v>
                </c:pt>
                <c:pt idx="24">
                  <c:v>45.210154626075798</c:v>
                </c:pt>
                <c:pt idx="25">
                  <c:v>48.818560811283966</c:v>
                </c:pt>
                <c:pt idx="26">
                  <c:v>52.426966996492119</c:v>
                </c:pt>
                <c:pt idx="27">
                  <c:v>56.035373181700287</c:v>
                </c:pt>
                <c:pt idx="28">
                  <c:v>59.643779366908426</c:v>
                </c:pt>
                <c:pt idx="29">
                  <c:v>63.252185552116593</c:v>
                </c:pt>
                <c:pt idx="30">
                  <c:v>66.860591737324768</c:v>
                </c:pt>
                <c:pt idx="31">
                  <c:v>70.468997922532907</c:v>
                </c:pt>
                <c:pt idx="32">
                  <c:v>74.077404107741074</c:v>
                </c:pt>
                <c:pt idx="33">
                  <c:v>77.685810292949242</c:v>
                </c:pt>
                <c:pt idx="34">
                  <c:v>81.294216478157381</c:v>
                </c:pt>
                <c:pt idx="35">
                  <c:v>84.902622663365548</c:v>
                </c:pt>
                <c:pt idx="36">
                  <c:v>88.511028848573716</c:v>
                </c:pt>
                <c:pt idx="37">
                  <c:v>92.119435033781855</c:v>
                </c:pt>
                <c:pt idx="38">
                  <c:v>95.727841218990022</c:v>
                </c:pt>
                <c:pt idx="39">
                  <c:v>99.33624740419819</c:v>
                </c:pt>
                <c:pt idx="40">
                  <c:v>102.94465358940633</c:v>
                </c:pt>
                <c:pt idx="41">
                  <c:v>106.5530597746145</c:v>
                </c:pt>
                <c:pt idx="42">
                  <c:v>110.16146595982266</c:v>
                </c:pt>
                <c:pt idx="43">
                  <c:v>113.76987214503083</c:v>
                </c:pt>
                <c:pt idx="44">
                  <c:v>117.378278330239</c:v>
                </c:pt>
                <c:pt idx="45">
                  <c:v>120.98668451544714</c:v>
                </c:pt>
                <c:pt idx="46">
                  <c:v>124.59509070065531</c:v>
                </c:pt>
                <c:pt idx="47">
                  <c:v>128.20349688586344</c:v>
                </c:pt>
                <c:pt idx="48">
                  <c:v>131.81190307107161</c:v>
                </c:pt>
                <c:pt idx="49">
                  <c:v>135.42030925627978</c:v>
                </c:pt>
                <c:pt idx="50">
                  <c:v>139.02871544148795</c:v>
                </c:pt>
                <c:pt idx="51">
                  <c:v>142.63712162669611</c:v>
                </c:pt>
                <c:pt idx="52">
                  <c:v>146.24552781190425</c:v>
                </c:pt>
                <c:pt idx="53">
                  <c:v>149.85393399711242</c:v>
                </c:pt>
                <c:pt idx="54">
                  <c:v>153.46234018232059</c:v>
                </c:pt>
                <c:pt idx="55">
                  <c:v>157.07074636752876</c:v>
                </c:pt>
                <c:pt idx="56">
                  <c:v>160.67915255273687</c:v>
                </c:pt>
                <c:pt idx="57">
                  <c:v>164.28755873794503</c:v>
                </c:pt>
                <c:pt idx="58">
                  <c:v>167.8959649231532</c:v>
                </c:pt>
                <c:pt idx="59">
                  <c:v>171.50437110836137</c:v>
                </c:pt>
                <c:pt idx="60">
                  <c:v>175.11277729356954</c:v>
                </c:pt>
                <c:pt idx="61">
                  <c:v>178.7211834787777</c:v>
                </c:pt>
                <c:pt idx="62">
                  <c:v>182.32958966398584</c:v>
                </c:pt>
                <c:pt idx="63">
                  <c:v>185.93799584919401</c:v>
                </c:pt>
                <c:pt idx="64">
                  <c:v>189.54640203440218</c:v>
                </c:pt>
                <c:pt idx="65">
                  <c:v>193.15480821961035</c:v>
                </c:pt>
                <c:pt idx="66">
                  <c:v>196.76321440481851</c:v>
                </c:pt>
                <c:pt idx="67">
                  <c:v>200.37162059002668</c:v>
                </c:pt>
                <c:pt idx="68">
                  <c:v>203.98002677523479</c:v>
                </c:pt>
                <c:pt idx="69">
                  <c:v>207.58843296044296</c:v>
                </c:pt>
                <c:pt idx="70">
                  <c:v>211.1968391456511</c:v>
                </c:pt>
                <c:pt idx="71">
                  <c:v>214.80524533085929</c:v>
                </c:pt>
                <c:pt idx="72">
                  <c:v>218.41365151606743</c:v>
                </c:pt>
                <c:pt idx="73">
                  <c:v>222.02205770127563</c:v>
                </c:pt>
                <c:pt idx="74">
                  <c:v>225.63046388648377</c:v>
                </c:pt>
                <c:pt idx="75">
                  <c:v>229.23887007169191</c:v>
                </c:pt>
                <c:pt idx="76">
                  <c:v>232.8472762569001</c:v>
                </c:pt>
                <c:pt idx="77">
                  <c:v>236.45568244210824</c:v>
                </c:pt>
                <c:pt idx="78">
                  <c:v>240.06408862731644</c:v>
                </c:pt>
                <c:pt idx="79">
                  <c:v>243.67249481252458</c:v>
                </c:pt>
                <c:pt idx="80">
                  <c:v>247.28090099773272</c:v>
                </c:pt>
                <c:pt idx="81">
                  <c:v>250.88930718294085</c:v>
                </c:pt>
                <c:pt idx="82">
                  <c:v>254.49771336814905</c:v>
                </c:pt>
                <c:pt idx="83">
                  <c:v>258.10611955335719</c:v>
                </c:pt>
                <c:pt idx="84">
                  <c:v>261.71452573856533</c:v>
                </c:pt>
                <c:pt idx="85">
                  <c:v>265.32293192377352</c:v>
                </c:pt>
                <c:pt idx="86">
                  <c:v>268.93133810898166</c:v>
                </c:pt>
                <c:pt idx="87">
                  <c:v>272.53974429418986</c:v>
                </c:pt>
                <c:pt idx="88">
                  <c:v>276.148150479398</c:v>
                </c:pt>
                <c:pt idx="89">
                  <c:v>279.75655666460619</c:v>
                </c:pt>
                <c:pt idx="90">
                  <c:v>283.36496284981433</c:v>
                </c:pt>
                <c:pt idx="91">
                  <c:v>286.97336903502247</c:v>
                </c:pt>
                <c:pt idx="92">
                  <c:v>290.58177522023067</c:v>
                </c:pt>
                <c:pt idx="93">
                  <c:v>294.19018140543881</c:v>
                </c:pt>
                <c:pt idx="94">
                  <c:v>297.79858759064695</c:v>
                </c:pt>
                <c:pt idx="95">
                  <c:v>301.40699377585509</c:v>
                </c:pt>
                <c:pt idx="96">
                  <c:v>305.01539996106328</c:v>
                </c:pt>
                <c:pt idx="97">
                  <c:v>308.62380614627142</c:v>
                </c:pt>
                <c:pt idx="98">
                  <c:v>312.23221233147962</c:v>
                </c:pt>
                <c:pt idx="99">
                  <c:v>315.84061851668775</c:v>
                </c:pt>
                <c:pt idx="100">
                  <c:v>319.44902470189589</c:v>
                </c:pt>
                <c:pt idx="101">
                  <c:v>323.05743088710409</c:v>
                </c:pt>
                <c:pt idx="102">
                  <c:v>326.66583707231223</c:v>
                </c:pt>
                <c:pt idx="103">
                  <c:v>330.27424325752042</c:v>
                </c:pt>
                <c:pt idx="104">
                  <c:v>333.88264944272856</c:v>
                </c:pt>
                <c:pt idx="105">
                  <c:v>337.4910556279367</c:v>
                </c:pt>
                <c:pt idx="106">
                  <c:v>341.0994618131449</c:v>
                </c:pt>
                <c:pt idx="107">
                  <c:v>344.70786799835304</c:v>
                </c:pt>
                <c:pt idx="108">
                  <c:v>348.31627418356123</c:v>
                </c:pt>
                <c:pt idx="109">
                  <c:v>351.92468036876937</c:v>
                </c:pt>
              </c:numCache>
            </c:numRef>
          </c:xVal>
          <c:yVal>
            <c:numRef>
              <c:f>'AvC Curve'!$S$11:$S$120</c:f>
              <c:numCache>
                <c:formatCode>0.000</c:formatCode>
                <c:ptCount val="110"/>
                <c:pt idx="0">
                  <c:v>-8.5180833273906078</c:v>
                </c:pt>
                <c:pt idx="1">
                  <c:v>-7.7033352235487413</c:v>
                </c:pt>
                <c:pt idx="2">
                  <c:v>-6.901509275680505</c:v>
                </c:pt>
                <c:pt idx="3">
                  <c:v>-6.112910061363455</c:v>
                </c:pt>
                <c:pt idx="4">
                  <c:v>-5.3378302421104706</c:v>
                </c:pt>
                <c:pt idx="5">
                  <c:v>-4.576548529211288</c:v>
                </c:pt>
                <c:pt idx="6">
                  <c:v>-3.8293276443545352</c:v>
                </c:pt>
                <c:pt idx="7">
                  <c:v>-3.0964123048166274</c:v>
                </c:pt>
                <c:pt idx="8">
                  <c:v>-2.3780272650965433</c:v>
                </c:pt>
                <c:pt idx="9">
                  <c:v>-1.6743754482117266</c:v>
                </c:pt>
                <c:pt idx="10">
                  <c:v>-0.98563620031612675</c:v>
                </c:pt>
                <c:pt idx="11">
                  <c:v>-0.3119637017526079</c:v>
                </c:pt>
                <c:pt idx="12">
                  <c:v>0.34651443395396314</c:v>
                </c:pt>
                <c:pt idx="13">
                  <c:v>0.9896983443354509</c:v>
                </c:pt>
                <c:pt idx="14">
                  <c:v>1.6175168603347025</c:v>
                </c:pt>
                <c:pt idx="15">
                  <c:v>2.2299281863076228</c:v>
                </c:pt>
                <c:pt idx="16">
                  <c:v>2.8269203026423457</c:v>
                </c:pt>
                <c:pt idx="17">
                  <c:v>3.4085110819936886</c:v>
                </c:pt>
                <c:pt idx="18">
                  <c:v>3.9747481165201028</c:v>
                </c:pt>
                <c:pt idx="19">
                  <c:v>4.5257082600042944</c:v>
                </c:pt>
                <c:pt idx="20">
                  <c:v>5.0614968950768793</c:v>
                </c:pt>
                <c:pt idx="21">
                  <c:v>5.5822469416926124</c:v>
                </c:pt>
                <c:pt idx="22">
                  <c:v>6.0881176283052341</c:v>
                </c:pt>
                <c:pt idx="23">
                  <c:v>6.5792930516621322</c:v>
                </c:pt>
                <c:pt idx="24">
                  <c:v>7.0559805546546954</c:v>
                </c:pt>
                <c:pt idx="25">
                  <c:v>7.5184089541300159</c:v>
                </c:pt>
                <c:pt idx="26">
                  <c:v>7.9668266519657935</c:v>
                </c:pt>
                <c:pt idx="27">
                  <c:v>8.4014996630576118</c:v>
                </c:pt>
                <c:pt idx="28">
                  <c:v>8.8227095932382973</c:v>
                </c:pt>
                <c:pt idx="29">
                  <c:v>9.2307515986533648</c:v>
                </c:pt>
                <c:pt idx="30">
                  <c:v>9.6259323558929619</c:v>
                </c:pt>
                <c:pt idx="31">
                  <c:v>10.008568069384976</c:v>
                </c:pt>
                <c:pt idx="32">
                  <c:v>10.378982539347954</c:v>
                </c:pt>
                <c:pt idx="33">
                  <c:v>10.737505310144796</c:v>
                </c:pt>
                <c:pt idx="34">
                  <c:v>11.084469915316792</c:v>
                </c:pt>
                <c:pt idx="35">
                  <c:v>11.420212232042624</c:v>
                </c:pt>
                <c:pt idx="36">
                  <c:v>11.745068954368874</c:v>
                </c:pt>
                <c:pt idx="37">
                  <c:v>12.05937619138405</c:v>
                </c:pt>
                <c:pt idx="38">
                  <c:v>12.363468193621642</c:v>
                </c:pt>
                <c:pt idx="39">
                  <c:v>12.657676208421023</c:v>
                </c:pt>
                <c:pt idx="40">
                  <c:v>12.942327462771425</c:v>
                </c:pt>
                <c:pt idx="41">
                  <c:v>13.217744270318809</c:v>
                </c:pt>
                <c:pt idx="42">
                  <c:v>13.484243257720273</c:v>
                </c:pt>
                <c:pt idx="43">
                  <c:v>13.742134704366924</c:v>
                </c:pt>
                <c:pt idx="44">
                  <c:v>13.991721988637153</c:v>
                </c:pt>
                <c:pt idx="45">
                  <c:v>14.233301133256772</c:v>
                </c:pt>
                <c:pt idx="46">
                  <c:v>14.467160441995741</c:v>
                </c:pt>
                <c:pt idx="47">
                  <c:v>14.693580219789206</c:v>
                </c:pt>
                <c:pt idx="48">
                  <c:v>14.912832568398215</c:v>
                </c:pt>
                <c:pt idx="49">
                  <c:v>15.125181249891027</c:v>
                </c:pt>
                <c:pt idx="50">
                  <c:v>15.330881610499688</c:v>
                </c:pt>
                <c:pt idx="51">
                  <c:v>15.530180557761678</c:v>
                </c:pt>
                <c:pt idx="52">
                  <c:v>15.723316584269561</c:v>
                </c:pt>
                <c:pt idx="53">
                  <c:v>15.910519831803308</c:v>
                </c:pt>
                <c:pt idx="54">
                  <c:v>16.092012190092714</c:v>
                </c:pt>
                <c:pt idx="55">
                  <c:v>16.268007424937974</c:v>
                </c:pt>
                <c:pt idx="56">
                  <c:v>16.438711330893643</c:v>
                </c:pt>
                <c:pt idx="57">
                  <c:v>16.604321904186676</c:v>
                </c:pt>
                <c:pt idx="58">
                  <c:v>16.765029531985611</c:v>
                </c:pt>
                <c:pt idx="59">
                  <c:v>16.921017194562399</c:v>
                </c:pt>
                <c:pt idx="60">
                  <c:v>17.07246067728537</c:v>
                </c:pt>
                <c:pt idx="61">
                  <c:v>17.219528789751909</c:v>
                </c:pt>
                <c:pt idx="62">
                  <c:v>17.362383589709435</c:v>
                </c:pt>
                <c:pt idx="63">
                  <c:v>17.501180609725441</c:v>
                </c:pt>
                <c:pt idx="64">
                  <c:v>17.636069084850103</c:v>
                </c:pt>
                <c:pt idx="65">
                  <c:v>17.767192179770809</c:v>
                </c:pt>
                <c:pt idx="66">
                  <c:v>17.894687214187346</c:v>
                </c:pt>
                <c:pt idx="67">
                  <c:v>18.018685885341799</c:v>
                </c:pt>
                <c:pt idx="68">
                  <c:v>18.139314486818559</c:v>
                </c:pt>
                <c:pt idx="69">
                  <c:v>18.256694122891638</c:v>
                </c:pt>
                <c:pt idx="70">
                  <c:v>18.370940917836894</c:v>
                </c:pt>
                <c:pt idx="71">
                  <c:v>18.482166219751459</c:v>
                </c:pt>
                <c:pt idx="72">
                  <c:v>18.590476798529668</c:v>
                </c:pt>
                <c:pt idx="73">
                  <c:v>18.695975037738652</c:v>
                </c:pt>
                <c:pt idx="74">
                  <c:v>18.798759120216552</c:v>
                </c:pt>
                <c:pt idx="75">
                  <c:v>18.89892320728568</c:v>
                </c:pt>
                <c:pt idx="76">
                  <c:v>18.996557611531014</c:v>
                </c:pt>
                <c:pt idx="77">
                  <c:v>19.09174896314417</c:v>
                </c:pt>
                <c:pt idx="78">
                  <c:v>19.184580369874276</c:v>
                </c:pt>
                <c:pt idx="79">
                  <c:v>19.275131570661884</c:v>
                </c:pt>
                <c:pt idx="80">
                  <c:v>19.363479083059794</c:v>
                </c:pt>
                <c:pt idx="81">
                  <c:v>19.449696344568284</c:v>
                </c:pt>
                <c:pt idx="82">
                  <c:v>19.533853848030027</c:v>
                </c:pt>
                <c:pt idx="83">
                  <c:v>19.616019271244305</c:v>
                </c:pt>
                <c:pt idx="84">
                  <c:v>19.696257600971283</c:v>
                </c:pt>
                <c:pt idx="85">
                  <c:v>19.774631251504434</c:v>
                </c:pt>
                <c:pt idx="86">
                  <c:v>19.851200177994979</c:v>
                </c:pt>
                <c:pt idx="87">
                  <c:v>19.92602198471516</c:v>
                </c:pt>
                <c:pt idx="88">
                  <c:v>19.999152028448542</c:v>
                </c:pt>
                <c:pt idx="89">
                  <c:v>20.070643517195425</c:v>
                </c:pt>
                <c:pt idx="90">
                  <c:v>20.140547604380245</c:v>
                </c:pt>
                <c:pt idx="91">
                  <c:v>20.208913478744932</c:v>
                </c:pt>
                <c:pt idx="92">
                  <c:v>20.275788450109562</c:v>
                </c:pt>
                <c:pt idx="93">
                  <c:v>20.341218031177135</c:v>
                </c:pt>
                <c:pt idx="94">
                  <c:v>20.405246015555139</c:v>
                </c:pt>
                <c:pt idx="95">
                  <c:v>20.467914552161623</c:v>
                </c:pt>
                <c:pt idx="96">
                  <c:v>20.529264216178269</c:v>
                </c:pt>
                <c:pt idx="97">
                  <c:v>20.589334076707548</c:v>
                </c:pt>
                <c:pt idx="98">
                  <c:v>20.648161761285586</c:v>
                </c:pt>
                <c:pt idx="99">
                  <c:v>20.705783517396551</c:v>
                </c:pt>
                <c:pt idx="100">
                  <c:v>20.762234271129007</c:v>
                </c:pt>
                <c:pt idx="101">
                  <c:v>20.817547683108813</c:v>
                </c:pt>
                <c:pt idx="102">
                  <c:v>20.871756201837538</c:v>
                </c:pt>
                <c:pt idx="103">
                  <c:v>20.924891114560335</c:v>
                </c:pt>
                <c:pt idx="104">
                  <c:v>20.976982595781084</c:v>
                </c:pt>
                <c:pt idx="105">
                  <c:v>21.028059753538137</c:v>
                </c:pt>
                <c:pt idx="106">
                  <c:v>21.078150673548386</c:v>
                </c:pt>
                <c:pt idx="107">
                  <c:v>21.127282461322491</c:v>
                </c:pt>
                <c:pt idx="108">
                  <c:v>21.175481282349701</c:v>
                </c:pt>
                <c:pt idx="109">
                  <c:v>21.222772400445542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16-4029-9F93-662DE2FE3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60720"/>
        <c:axId val="409861112"/>
      </c:scatterChart>
      <c:valAx>
        <c:axId val="40986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900" b="1" i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</a:t>
                </a:r>
                <a:r>
                  <a:rPr lang="en-GB" sz="900" b="1" baseline="-25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 </a:t>
                </a:r>
                <a:r>
                  <a:rPr lang="en-GB" sz="9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 </a:t>
                </a:r>
                <a:r>
                  <a:rPr lang="el-GR" sz="9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Γ</a:t>
                </a:r>
                <a:r>
                  <a:rPr lang="en-GB" sz="9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/ </a:t>
                </a:r>
                <a:r>
                  <a:rPr lang="el-GR" sz="9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it-IT" sz="9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mol</a:t>
                </a:r>
                <a:r>
                  <a:rPr lang="it-IT" sz="9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mol</a:t>
                </a:r>
                <a:r>
                  <a:rPr lang="it-IT" sz="900" b="1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GB" sz="9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35029946827759834"/>
              <c:y val="0.92831628710504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1112"/>
        <c:crossesAt val="0"/>
        <c:crossBetween val="midCat"/>
      </c:valAx>
      <c:valAx>
        <c:axId val="409861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900" b="1" i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</a:t>
                </a:r>
                <a:r>
                  <a:rPr lang="en-GB" sz="9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/</a:t>
                </a:r>
                <a:r>
                  <a:rPr lang="en-GB" sz="900" b="1" i="0" u="none" strike="noStrike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900" b="1" i="0" u="none" strike="noStrike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it-IT" sz="900" b="1" i="0" u="none" strike="noStrike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mol m</a:t>
                </a:r>
                <a:r>
                  <a:rPr lang="it-IT" sz="900" b="1" i="0" u="none" strike="noStrike" baseline="3000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it-IT" sz="900" b="1" i="0" u="none" strike="noStrike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s</a:t>
                </a:r>
                <a:r>
                  <a:rPr lang="it-IT" sz="900" b="1" i="0" u="none" strike="noStrike" baseline="3000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GB" sz="900" b="1" i="0" u="none" strike="noStrike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en-GB" sz="9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0720"/>
        <c:crossesAt val="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195713349434238"/>
          <c:y val="0.7465656997118314"/>
          <c:w val="0.26479170024832904"/>
          <c:h val="9.0690309613176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1" kern="1200" spc="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PPFD</a:t>
            </a:r>
            <a:r>
              <a:rPr lang="en-GB" sz="1200" b="0" i="0" kern="1200" spc="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dependance of </a:t>
            </a:r>
            <a:r>
              <a:rPr lang="en-GB" sz="1200" b="0" i="1" kern="1200" spc="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GA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8022364779004"/>
          <c:y val="0.17171296296296296"/>
          <c:w val="0.79155965572715725"/>
          <c:h val="0.66455790226562883"/>
        </c:manualLayout>
      </c:layout>
      <c:scatterChart>
        <c:scatterStyle val="lineMarker"/>
        <c:varyColors val="0"/>
        <c:ser>
          <c:idx val="0"/>
          <c:order val="0"/>
          <c:tx>
            <c:v>GA Amb O2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[0]!namepforplot</c:f>
              <c:numCache>
                <c:formatCode>0</c:formatCode>
                <c:ptCount val="9"/>
                <c:pt idx="0">
                  <c:v>30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</c:numCache>
            </c:numRef>
          </c:xVal>
          <c:yVal>
            <c:numRef>
              <c:f>[0]!GAforplot</c:f>
              <c:numCache>
                <c:formatCode>0.00</c:formatCode>
                <c:ptCount val="9"/>
                <c:pt idx="0">
                  <c:v>1.6522293545157583</c:v>
                </c:pt>
                <c:pt idx="1">
                  <c:v>2.4622293545157583</c:v>
                </c:pt>
                <c:pt idx="2">
                  <c:v>3.7222293545157585</c:v>
                </c:pt>
                <c:pt idx="3">
                  <c:v>4.6822293545157576</c:v>
                </c:pt>
                <c:pt idx="4">
                  <c:v>6.332229354515758</c:v>
                </c:pt>
                <c:pt idx="5">
                  <c:v>7.2022293545157581</c:v>
                </c:pt>
                <c:pt idx="6">
                  <c:v>9.6722293545157587</c:v>
                </c:pt>
                <c:pt idx="7">
                  <c:v>10.402229354515757</c:v>
                </c:pt>
                <c:pt idx="8">
                  <c:v>10.472229354515758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0-471B-8172-9392840E4043}"/>
            </c:ext>
          </c:extLst>
        </c:ser>
        <c:ser>
          <c:idx val="1"/>
          <c:order val="1"/>
          <c:tx>
            <c:strRef>
              <c:f>GAvPPFD!$F$9</c:f>
              <c:strCache>
                <c:ptCount val="1"/>
                <c:pt idx="0">
                  <c:v>Modelled GA</c:v>
                </c:pt>
              </c:strCache>
            </c:strRef>
          </c:tx>
          <c:spPr>
            <a:ln w="63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GAvPPFD!$T$10:$T$119</c:f>
              <c:numCache>
                <c:formatCode>0.0</c:formatCode>
                <c:ptCount val="1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105.00000000000001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210.00000000000003</c:v>
                </c:pt>
                <c:pt idx="14">
                  <c:v>225</c:v>
                </c:pt>
                <c:pt idx="15">
                  <c:v>240</c:v>
                </c:pt>
                <c:pt idx="16">
                  <c:v>255.00000000000003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420.00000000000006</c:v>
                </c:pt>
                <c:pt idx="28">
                  <c:v>434.99999999999994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510.00000000000006</c:v>
                </c:pt>
                <c:pt idx="34">
                  <c:v>525</c:v>
                </c:pt>
                <c:pt idx="35">
                  <c:v>540</c:v>
                </c:pt>
                <c:pt idx="36">
                  <c:v>555</c:v>
                </c:pt>
                <c:pt idx="37">
                  <c:v>570</c:v>
                </c:pt>
                <c:pt idx="38">
                  <c:v>585</c:v>
                </c:pt>
                <c:pt idx="39">
                  <c:v>600</c:v>
                </c:pt>
                <c:pt idx="40">
                  <c:v>615</c:v>
                </c:pt>
                <c:pt idx="41">
                  <c:v>630</c:v>
                </c:pt>
                <c:pt idx="42">
                  <c:v>645</c:v>
                </c:pt>
                <c:pt idx="43">
                  <c:v>660</c:v>
                </c:pt>
                <c:pt idx="44">
                  <c:v>675</c:v>
                </c:pt>
                <c:pt idx="45">
                  <c:v>690</c:v>
                </c:pt>
                <c:pt idx="46">
                  <c:v>705</c:v>
                </c:pt>
                <c:pt idx="47">
                  <c:v>720</c:v>
                </c:pt>
                <c:pt idx="48">
                  <c:v>735</c:v>
                </c:pt>
                <c:pt idx="49">
                  <c:v>750</c:v>
                </c:pt>
                <c:pt idx="50">
                  <c:v>765</c:v>
                </c:pt>
                <c:pt idx="51">
                  <c:v>780</c:v>
                </c:pt>
                <c:pt idx="52">
                  <c:v>795</c:v>
                </c:pt>
                <c:pt idx="53">
                  <c:v>810</c:v>
                </c:pt>
                <c:pt idx="54">
                  <c:v>825.00000000000011</c:v>
                </c:pt>
                <c:pt idx="55">
                  <c:v>840.00000000000011</c:v>
                </c:pt>
                <c:pt idx="56">
                  <c:v>854.99999999999989</c:v>
                </c:pt>
                <c:pt idx="57">
                  <c:v>869.99999999999989</c:v>
                </c:pt>
                <c:pt idx="58">
                  <c:v>885</c:v>
                </c:pt>
                <c:pt idx="59">
                  <c:v>900</c:v>
                </c:pt>
                <c:pt idx="60">
                  <c:v>915</c:v>
                </c:pt>
                <c:pt idx="61">
                  <c:v>930</c:v>
                </c:pt>
                <c:pt idx="62">
                  <c:v>945</c:v>
                </c:pt>
                <c:pt idx="63">
                  <c:v>960</c:v>
                </c:pt>
                <c:pt idx="64">
                  <c:v>975</c:v>
                </c:pt>
                <c:pt idx="65">
                  <c:v>990</c:v>
                </c:pt>
                <c:pt idx="66">
                  <c:v>1005.0000000000001</c:v>
                </c:pt>
                <c:pt idx="67">
                  <c:v>1020.0000000000001</c:v>
                </c:pt>
                <c:pt idx="68">
                  <c:v>1035</c:v>
                </c:pt>
                <c:pt idx="69">
                  <c:v>1050</c:v>
                </c:pt>
                <c:pt idx="70">
                  <c:v>1065</c:v>
                </c:pt>
                <c:pt idx="71">
                  <c:v>1080</c:v>
                </c:pt>
                <c:pt idx="72">
                  <c:v>1095</c:v>
                </c:pt>
                <c:pt idx="73">
                  <c:v>1110</c:v>
                </c:pt>
                <c:pt idx="74">
                  <c:v>1125</c:v>
                </c:pt>
                <c:pt idx="75">
                  <c:v>1140</c:v>
                </c:pt>
                <c:pt idx="76">
                  <c:v>1155</c:v>
                </c:pt>
                <c:pt idx="77">
                  <c:v>1170</c:v>
                </c:pt>
                <c:pt idx="78">
                  <c:v>1185</c:v>
                </c:pt>
                <c:pt idx="79">
                  <c:v>1200</c:v>
                </c:pt>
                <c:pt idx="80">
                  <c:v>1215</c:v>
                </c:pt>
                <c:pt idx="81">
                  <c:v>1230</c:v>
                </c:pt>
                <c:pt idx="82">
                  <c:v>1245</c:v>
                </c:pt>
                <c:pt idx="83">
                  <c:v>1260</c:v>
                </c:pt>
                <c:pt idx="84">
                  <c:v>1275</c:v>
                </c:pt>
                <c:pt idx="85">
                  <c:v>1290</c:v>
                </c:pt>
                <c:pt idx="86">
                  <c:v>1305</c:v>
                </c:pt>
                <c:pt idx="87">
                  <c:v>1320</c:v>
                </c:pt>
                <c:pt idx="88">
                  <c:v>1335</c:v>
                </c:pt>
                <c:pt idx="89">
                  <c:v>1350</c:v>
                </c:pt>
                <c:pt idx="90">
                  <c:v>1365</c:v>
                </c:pt>
                <c:pt idx="91">
                  <c:v>1380</c:v>
                </c:pt>
                <c:pt idx="92">
                  <c:v>1395</c:v>
                </c:pt>
                <c:pt idx="93">
                  <c:v>1410</c:v>
                </c:pt>
                <c:pt idx="94">
                  <c:v>1425</c:v>
                </c:pt>
                <c:pt idx="95">
                  <c:v>1440</c:v>
                </c:pt>
                <c:pt idx="96">
                  <c:v>1455</c:v>
                </c:pt>
                <c:pt idx="97">
                  <c:v>1470</c:v>
                </c:pt>
                <c:pt idx="98">
                  <c:v>1485</c:v>
                </c:pt>
                <c:pt idx="99">
                  <c:v>1500</c:v>
                </c:pt>
                <c:pt idx="100">
                  <c:v>1515</c:v>
                </c:pt>
                <c:pt idx="101">
                  <c:v>1530</c:v>
                </c:pt>
                <c:pt idx="102">
                  <c:v>1545</c:v>
                </c:pt>
                <c:pt idx="103">
                  <c:v>1560</c:v>
                </c:pt>
                <c:pt idx="104">
                  <c:v>1575</c:v>
                </c:pt>
                <c:pt idx="105">
                  <c:v>1590</c:v>
                </c:pt>
                <c:pt idx="106">
                  <c:v>1605</c:v>
                </c:pt>
                <c:pt idx="107">
                  <c:v>1620</c:v>
                </c:pt>
                <c:pt idx="108">
                  <c:v>1635.0000000000002</c:v>
                </c:pt>
                <c:pt idx="109">
                  <c:v>1650.0000000000002</c:v>
                </c:pt>
              </c:numCache>
            </c:numRef>
          </c:xVal>
          <c:yVal>
            <c:numRef>
              <c:f>GAvPPFD!$U$10:$U$119</c:f>
              <c:numCache>
                <c:formatCode>0.0</c:formatCode>
                <c:ptCount val="110"/>
                <c:pt idx="0">
                  <c:v>0.81634589554899462</c:v>
                </c:pt>
                <c:pt idx="1">
                  <c:v>1.59673420201464</c:v>
                </c:pt>
                <c:pt idx="2">
                  <c:v>2.3375812501440616</c:v>
                </c:pt>
                <c:pt idx="3">
                  <c:v>3.0355803384811981</c:v>
                </c:pt>
                <c:pt idx="4">
                  <c:v>3.687951679037786</c:v>
                </c:pt>
                <c:pt idx="5">
                  <c:v>4.2926909300347624</c:v>
                </c:pt>
                <c:pt idx="6">
                  <c:v>4.8487708205685678</c:v>
                </c:pt>
                <c:pt idx="7">
                  <c:v>5.3562519098477894</c:v>
                </c:pt>
                <c:pt idx="8">
                  <c:v>5.816275916968463</c:v>
                </c:pt>
                <c:pt idx="9">
                  <c:v>6.230943267090133</c:v>
                </c:pt>
                <c:pt idx="10">
                  <c:v>6.6031040161873005</c:v>
                </c:pt>
                <c:pt idx="11">
                  <c:v>6.9361070605921089</c:v>
                </c:pt>
                <c:pt idx="12">
                  <c:v>7.2335524034630669</c:v>
                </c:pt>
                <c:pt idx="13">
                  <c:v>7.4990791132314865</c:v>
                </c:pt>
                <c:pt idx="14">
                  <c:v>7.7362051541161021</c:v>
                </c:pt>
                <c:pt idx="15">
                  <c:v>7.9482210273114546</c:v>
                </c:pt>
                <c:pt idx="16">
                  <c:v>8.1381301593121655</c:v>
                </c:pt>
                <c:pt idx="17">
                  <c:v>8.3086251584576889</c:v>
                </c:pt>
                <c:pt idx="18">
                  <c:v>8.4620888728269072</c:v>
                </c:pt>
                <c:pt idx="19">
                  <c:v>8.6006108830212415</c:v>
                </c:pt>
                <c:pt idx="20">
                  <c:v>8.7260123686580169</c:v>
                </c:pt>
                <c:pt idx="21">
                  <c:v>8.8398744731386074</c:v>
                </c:pt>
                <c:pt idx="22">
                  <c:v>8.9435670566036958</c:v>
                </c:pt>
                <c:pt idx="23">
                  <c:v>9.0382760189606017</c:v>
                </c:pt>
                <c:pt idx="24">
                  <c:v>9.1250282545302728</c:v>
                </c:pt>
                <c:pt idx="25">
                  <c:v>9.2047138629253986</c:v>
                </c:pt>
                <c:pt idx="26">
                  <c:v>9.2781055792071339</c:v>
                </c:pt>
                <c:pt idx="27">
                  <c:v>9.3458755743716448</c:v>
                </c:pt>
                <c:pt idx="28">
                  <c:v>9.4086098692454474</c:v>
                </c:pt>
                <c:pt idx="29">
                  <c:v>9.4668206385064888</c:v>
                </c:pt>
                <c:pt idx="30">
                  <c:v>9.5209566815863536</c:v>
                </c:pt>
                <c:pt idx="31">
                  <c:v>9.5714123193858658</c:v>
                </c:pt>
                <c:pt idx="32">
                  <c:v>9.6185349496836885</c:v>
                </c:pt>
                <c:pt idx="33">
                  <c:v>9.6626314654889072</c:v>
                </c:pt>
                <c:pt idx="34">
                  <c:v>9.7039737125261567</c:v>
                </c:pt>
                <c:pt idx="35">
                  <c:v>9.7428031361434364</c:v>
                </c:pt>
                <c:pt idx="36">
                  <c:v>9.7793347448801935</c:v>
                </c:pt>
                <c:pt idx="37">
                  <c:v>9.8137604978833615</c:v>
                </c:pt>
                <c:pt idx="38">
                  <c:v>9.8462522061879572</c:v>
                </c:pt>
                <c:pt idx="39">
                  <c:v>9.8769640233257157</c:v>
                </c:pt>
                <c:pt idx="40">
                  <c:v>9.9060345884780983</c:v>
                </c:pt>
                <c:pt idx="41">
                  <c:v>9.9335888751315444</c:v>
                </c:pt>
                <c:pt idx="42">
                  <c:v>9.9597397896256954</c:v>
                </c:pt>
                <c:pt idx="43">
                  <c:v>9.9845895568430496</c:v>
                </c:pt>
                <c:pt idx="44">
                  <c:v>10.008230924338619</c:v>
                </c:pt>
                <c:pt idx="45">
                  <c:v>10.030748211251542</c:v>
                </c:pt>
                <c:pt idx="46">
                  <c:v>10.052218224209911</c:v>
                </c:pt>
                <c:pt idx="47">
                  <c:v>10.072711058993725</c:v>
                </c:pt>
                <c:pt idx="48">
                  <c:v>10.092290803842603</c:v>
                </c:pt>
                <c:pt idx="49">
                  <c:v>10.111016157886917</c:v>
                </c:pt>
                <c:pt idx="50">
                  <c:v>10.128940976163207</c:v>
                </c:pt>
                <c:pt idx="51">
                  <c:v>10.146114750980921</c:v>
                </c:pt>
                <c:pt idx="52">
                  <c:v>10.162583037982657</c:v>
                </c:pt>
                <c:pt idx="53">
                  <c:v>10.178387834039112</c:v>
                </c:pt>
                <c:pt idx="54">
                  <c:v>10.193567913105721</c:v>
                </c:pt>
                <c:pt idx="55">
                  <c:v>10.208159125309303</c:v>
                </c:pt>
                <c:pt idx="56">
                  <c:v>10.222194663804808</c:v>
                </c:pt>
                <c:pt idx="57">
                  <c:v>10.235705303323281</c:v>
                </c:pt>
                <c:pt idx="58">
                  <c:v>10.24871961380456</c:v>
                </c:pt>
                <c:pt idx="59">
                  <c:v>10.261264152058324</c:v>
                </c:pt>
                <c:pt idx="60">
                  <c:v>10.273363634011448</c:v>
                </c:pt>
                <c:pt idx="61">
                  <c:v>10.285041089769813</c:v>
                </c:pt>
                <c:pt idx="62">
                  <c:v>10.296318003438639</c:v>
                </c:pt>
                <c:pt idx="63">
                  <c:v>10.307214439401276</c:v>
                </c:pt>
                <c:pt idx="64">
                  <c:v>10.317749156545677</c:v>
                </c:pt>
                <c:pt idx="65">
                  <c:v>10.32793971174546</c:v>
                </c:pt>
                <c:pt idx="66">
                  <c:v>10.337802553744922</c:v>
                </c:pt>
                <c:pt idx="67">
                  <c:v>10.347353108460329</c:v>
                </c:pt>
                <c:pt idx="68">
                  <c:v>10.356605856590669</c:v>
                </c:pt>
                <c:pt idx="69">
                  <c:v>10.365574404327718</c:v>
                </c:pt>
                <c:pt idx="70">
                  <c:v>10.374271547864462</c:v>
                </c:pt>
                <c:pt idx="71">
                  <c:v>10.382709332322024</c:v>
                </c:pt>
                <c:pt idx="72">
                  <c:v>10.390899105645918</c:v>
                </c:pt>
                <c:pt idx="73">
                  <c:v>10.398851567961708</c:v>
                </c:pt>
                <c:pt idx="74">
                  <c:v>10.406576816826876</c:v>
                </c:pt>
                <c:pt idx="75">
                  <c:v>10.414084388768497</c:v>
                </c:pt>
                <c:pt idx="76">
                  <c:v>10.421383297455124</c:v>
                </c:pt>
                <c:pt idx="77">
                  <c:v>10.428482068814651</c:v>
                </c:pt>
                <c:pt idx="78">
                  <c:v>10.435388773377458</c:v>
                </c:pt>
                <c:pt idx="79">
                  <c:v>10.442111056095758</c:v>
                </c:pt>
                <c:pt idx="80">
                  <c:v>10.448656163864397</c:v>
                </c:pt>
                <c:pt idx="81">
                  <c:v>10.455030970945954</c:v>
                </c:pt>
                <c:pt idx="82">
                  <c:v>10.461242002482916</c:v>
                </c:pt>
                <c:pt idx="83">
                  <c:v>10.467295456261763</c:v>
                </c:pt>
                <c:pt idx="84">
                  <c:v>10.473197222877818</c:v>
                </c:pt>
                <c:pt idx="85">
                  <c:v>10.478952904435712</c:v>
                </c:pt>
                <c:pt idx="86">
                  <c:v>10.484567831907182</c:v>
                </c:pt>
                <c:pt idx="87">
                  <c:v>10.490047081256918</c:v>
                </c:pt>
                <c:pt idx="88">
                  <c:v>10.495395488436621</c:v>
                </c:pt>
                <c:pt idx="89">
                  <c:v>10.500617663338646</c:v>
                </c:pt>
                <c:pt idx="90">
                  <c:v>10.505718002791713</c:v>
                </c:pt>
                <c:pt idx="91">
                  <c:v>10.510700702674574</c:v>
                </c:pt>
                <c:pt idx="92">
                  <c:v>10.515569769216137</c:v>
                </c:pt>
                <c:pt idx="93">
                  <c:v>10.520329029544822</c:v>
                </c:pt>
                <c:pt idx="94">
                  <c:v>10.524982141544616</c:v>
                </c:pt>
                <c:pt idx="95">
                  <c:v>10.529532603069882</c:v>
                </c:pt>
                <c:pt idx="96">
                  <c:v>10.533983760567228</c:v>
                </c:pt>
                <c:pt idx="97">
                  <c:v>10.538338817147981</c:v>
                </c:pt>
                <c:pt idx="98">
                  <c:v>10.542600840151744</c:v>
                </c:pt>
                <c:pt idx="99">
                  <c:v>10.54677276823773</c:v>
                </c:pt>
                <c:pt idx="100">
                  <c:v>10.550857418038065</c:v>
                </c:pt>
                <c:pt idx="101">
                  <c:v>10.554857490403787</c:v>
                </c:pt>
                <c:pt idx="102">
                  <c:v>10.558775576272653</c:v>
                </c:pt>
                <c:pt idx="103">
                  <c:v>10.562614162184872</c:v>
                </c:pt>
                <c:pt idx="104">
                  <c:v>10.56637563547101</c:v>
                </c:pt>
                <c:pt idx="105">
                  <c:v>10.570062289134759</c:v>
                </c:pt>
                <c:pt idx="106">
                  <c:v>10.573676326451027</c:v>
                </c:pt>
                <c:pt idx="107">
                  <c:v>10.577219865298462</c:v>
                </c:pt>
                <c:pt idx="108">
                  <c:v>10.580694942244246</c:v>
                </c:pt>
                <c:pt idx="109">
                  <c:v>10.584103516397304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10-471B-8172-9392840E4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27192"/>
        <c:axId val="409858760"/>
      </c:scatterChart>
      <c:valAx>
        <c:axId val="4071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900" b="1" i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PPFD</a:t>
                </a:r>
                <a:r>
                  <a:rPr lang="en-GB" sz="9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/ </a:t>
                </a:r>
                <a:r>
                  <a:rPr lang="el-GR" sz="9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it-IT" sz="9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mol</a:t>
                </a:r>
                <a:r>
                  <a:rPr lang="it-IT" sz="9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</a:t>
                </a:r>
                <a:r>
                  <a:rPr lang="it-IT" sz="900" b="1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it-IT" sz="9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s</a:t>
                </a:r>
                <a:r>
                  <a:rPr lang="it-IT" sz="900" b="1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GB" sz="9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35029946827759834"/>
              <c:y val="0.92831628710504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58760"/>
        <c:crosses val="autoZero"/>
        <c:crossBetween val="midCat"/>
      </c:valAx>
      <c:valAx>
        <c:axId val="409858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900" b="1" i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GA</a:t>
                </a:r>
                <a:r>
                  <a:rPr lang="en-GB" sz="9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/</a:t>
                </a:r>
                <a:r>
                  <a:rPr lang="en-GB" sz="900" b="1" i="0" u="none" strike="noStrike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900" b="1" i="0" u="none" strike="noStrike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it-IT" sz="900" b="1" i="0" u="none" strike="noStrike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mol m</a:t>
                </a:r>
                <a:r>
                  <a:rPr lang="it-IT" sz="900" b="1" i="0" u="none" strike="noStrike" baseline="3000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it-IT" sz="900" b="1" i="0" u="none" strike="noStrike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s</a:t>
                </a:r>
                <a:r>
                  <a:rPr lang="it-IT" sz="900" b="1" i="0" u="none" strike="noStrike" baseline="3000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GB" sz="900" b="1" i="0" u="none" strike="noStrike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en-GB" sz="9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27192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933729766956843"/>
          <c:y val="0.69648804020954858"/>
          <c:w val="0.29816904749264417"/>
          <c:h val="9.1093754981032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12</xdr:col>
      <xdr:colOff>414997</xdr:colOff>
      <xdr:row>92</xdr:row>
      <xdr:rowOff>119576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A583FA-8F8B-49DF-AE7B-6ABFF907F344}"/>
            </a:ext>
          </a:extLst>
        </xdr:cNvPr>
        <xdr:cNvSpPr txBox="1"/>
      </xdr:nvSpPr>
      <xdr:spPr>
        <a:xfrm>
          <a:off x="1" y="0"/>
          <a:ext cx="8517987" cy="1629742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n-GB" sz="1100">
              <a:solidFill>
                <a:srgbClr val="000000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Fitting A/Ci response curves </a:t>
          </a:r>
          <a:endParaRPr lang="en-GB" sz="16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 marL="342900" lvl="0" indent="-342900">
            <a:lnSpc>
              <a:spcPct val="107000"/>
            </a:lnSpc>
            <a:spcAft>
              <a:spcPts val="0"/>
            </a:spcAft>
            <a:buFont typeface="+mj-lt"/>
            <a:buAutoNum type="arabicPeriod"/>
          </a:pPr>
          <a:r>
            <a:rPr lang="en-GB" sz="1100">
              <a:solidFill>
                <a:srgbClr val="000000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Measure A/Ci response curves, refer to supporting information in (Bellasio and Griffiths 2014) and to (Bellasio et al. 2016b; Bellasio et al. 2016a) (Busch 2018)</a:t>
          </a:r>
          <a:endParaRPr lang="en-GB" sz="16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 marL="342900" lvl="0" indent="-342900">
            <a:lnSpc>
              <a:spcPct val="107000"/>
            </a:lnSpc>
            <a:spcAft>
              <a:spcPts val="0"/>
            </a:spcAft>
            <a:buFont typeface="+mj-lt"/>
            <a:buAutoNum type="arabicPeriod"/>
          </a:pPr>
          <a:r>
            <a:rPr lang="en-GB" sz="1100">
              <a:solidFill>
                <a:srgbClr val="000000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Enter the measured values of Ci in Cells C11:C26 of the AvC Curve sheet, and the values of A in cells D11:D26. If more space is needed refer to the video tutorial available at the link</a:t>
          </a:r>
          <a:br>
            <a:rPr lang="en-GB" sz="1100">
              <a:solidFill>
                <a:srgbClr val="000000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</a:br>
          <a:r>
            <a:rPr lang="en-GB" sz="1100">
              <a:solidFill>
                <a:srgbClr val="000000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https://www.youtube.com/watch?v=fEZkujIfesc&amp;t=614s</a:t>
          </a:r>
          <a:endParaRPr lang="en-GB" sz="16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 marL="342900" lvl="0" indent="-342900">
            <a:lnSpc>
              <a:spcPct val="107000"/>
            </a:lnSpc>
            <a:spcAft>
              <a:spcPts val="0"/>
            </a:spcAft>
            <a:buFont typeface="+mj-lt"/>
            <a:buAutoNum type="arabicPeriod"/>
          </a:pPr>
          <a:r>
            <a:rPr lang="en-GB" sz="1100">
              <a:solidFill>
                <a:srgbClr val="000000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Derive the parameters CE, Asat, </a:t>
          </a:r>
          <a:r>
            <a:rPr lang="en-GB" sz="1100">
              <a:solidFill>
                <a:srgbClr val="000000"/>
              </a:solidFill>
              <a:effectLst/>
              <a:latin typeface="Cambria Math" panose="02040503050406030204" pitchFamily="18" charset="0"/>
              <a:ea typeface="Calibri" panose="020F0502020204030204" pitchFamily="34" charset="0"/>
              <a:cs typeface="Cambria Math" panose="02040503050406030204" pitchFamily="18" charset="0"/>
            </a:rPr>
            <a:t>𝜔</a:t>
          </a:r>
          <a:r>
            <a:rPr lang="en-GB" sz="1100">
              <a:solidFill>
                <a:srgbClr val="000000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, Γ of the Aci curve following the instructions included in the AvC curve Sheet</a:t>
          </a:r>
          <a:br>
            <a:rPr lang="en-GB" sz="1100">
              <a:solidFill>
                <a:srgbClr val="000000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</a:br>
          <a:r>
            <a:rPr lang="en-GB" sz="1100">
              <a:solidFill>
                <a:srgbClr val="000000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For additional detail refer to the video tutorial available at the link:</a:t>
          </a:r>
          <a:endParaRPr lang="en-GB" sz="16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 marL="342900" lvl="0" indent="-342900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en-GB" sz="1100" u="none" strike="noStrike">
              <a:solidFill>
                <a:srgbClr val="000000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  <a:hlinkClick xmlns:r="http://schemas.openxmlformats.org/officeDocument/2006/relationships" r:id="">
                <a:extLst>
                  <a:ext uri="{A12FA001-AC4F-418D-AE19-62706E023703}">
                    <ahyp:hlinkClr xmlns:ahyp="http://schemas.microsoft.com/office/drawing/2018/hyperlinkcolor" val="tx"/>
                  </a:ext>
                </a:extLst>
              </a:hlinkClick>
            </a:rPr>
            <a:t>https://www.youtube.com/watch?v=xlrNKX6LK3U&amp;t=18s</a:t>
          </a:r>
          <a:endParaRPr lang="en-GB" sz="16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en-GB" sz="1100">
              <a:solidFill>
                <a:srgbClr val="000000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Fitting Light response curves </a:t>
          </a:r>
          <a:endParaRPr lang="en-GB" sz="16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 marL="342900" lvl="0" indent="-342900">
            <a:lnSpc>
              <a:spcPct val="107000"/>
            </a:lnSpc>
            <a:spcAft>
              <a:spcPts val="0"/>
            </a:spcAft>
            <a:buFont typeface="+mj-lt"/>
            <a:buAutoNum type="arabicPeriod"/>
          </a:pPr>
          <a:r>
            <a:rPr lang="en-GB" sz="1100">
              <a:solidFill>
                <a:srgbClr val="000000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Measure Light response curves, refer to (Bellasio et al. 2016b; Bellasio et al. 2016a) (Busch 2018)</a:t>
          </a:r>
          <a:endParaRPr lang="en-GB" sz="16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 marL="342900" lvl="0" indent="-342900">
            <a:lnSpc>
              <a:spcPct val="107000"/>
            </a:lnSpc>
            <a:spcAft>
              <a:spcPts val="0"/>
            </a:spcAft>
            <a:buFont typeface="+mj-lt"/>
            <a:buAutoNum type="arabicPeriod"/>
          </a:pPr>
          <a:r>
            <a:rPr lang="en-GB" sz="1100">
              <a:solidFill>
                <a:srgbClr val="000000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Enter the measured values of PPFD in Cells C10:C24 of the GAvPPFD sheet, and the values of A in cells D10:D24. </a:t>
          </a:r>
          <a:endParaRPr lang="en-GB" sz="16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 marL="342900" lvl="0" indent="-342900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en-GB" sz="1100">
              <a:solidFill>
                <a:srgbClr val="000000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Derive the parameters Y(CO2)LL GASAT, m  following the instructions included in the GAvPPFD sheet</a:t>
          </a:r>
          <a:endParaRPr lang="en-GB" sz="16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en-GB" sz="1100">
              <a:solidFill>
                <a:srgbClr val="000000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  <a:endParaRPr lang="en-GB" sz="16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668654</xdr:colOff>
      <xdr:row>27</xdr:row>
      <xdr:rowOff>19049</xdr:rowOff>
    </xdr:from>
    <xdr:to>
      <xdr:col>13</xdr:col>
      <xdr:colOff>0</xdr:colOff>
      <xdr:row>43</xdr:row>
      <xdr:rowOff>30480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3B719A-FD7D-427B-9963-16B7BDDA06AB}"/>
            </a:ext>
          </a:extLst>
        </xdr:cNvPr>
        <xdr:cNvSpPr txBox="1"/>
      </xdr:nvSpPr>
      <xdr:spPr>
        <a:xfrm>
          <a:off x="668654" y="5482589"/>
          <a:ext cx="7393306" cy="2838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Background</a:t>
          </a:r>
          <a:endParaRPr lang="en-GB" sz="1100" b="1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This sheet describes the light-dependence of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over CO</a:t>
          </a:r>
          <a:r>
            <a:rPr kumimoji="0" lang="en-US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concentration in the substomatal cavity or at the mesophyll carboxylating sites, using a non-rectangular hyperbola, which has an adjustable curvature (</a:t>
          </a:r>
          <a:r>
            <a:rPr kumimoji="0" lang="el-GR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ω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between two linear regions: light limitation (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CE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</a:t>
          </a:r>
          <a:r>
            <a:rPr kumimoji="0" lang="it-IT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</a:t>
          </a:r>
          <a:r>
            <a:rPr kumimoji="0" lang="el-G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Γ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 and light saturation (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</a:t>
          </a:r>
          <a:r>
            <a:rPr kumimoji="0" lang="en-US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). 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CE</a:t>
          </a:r>
          <a:r>
            <a:rPr kumimoji="0" lang="it-IT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AMB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is the initial slope, or the maximum carboxylating efficiency for CO</a:t>
          </a:r>
          <a:r>
            <a:rPr kumimoji="0" lang="en-US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assimilation under ambient O</a:t>
          </a:r>
          <a:r>
            <a:rPr kumimoji="0" lang="en-US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</a:t>
          </a:r>
          <a:r>
            <a:rPr kumimoji="0" lang="en-US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is the horizontal asymptote, i.e.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under saturating 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and </a:t>
          </a:r>
          <a:r>
            <a:rPr kumimoji="0" lang="el-GR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ω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is the empirical curvature of the hyperbola.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C*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is the CO</a:t>
          </a:r>
          <a:r>
            <a:rPr kumimoji="0" lang="en-US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compensation point in absence of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</a:t>
          </a:r>
          <a:r>
            <a:rPr kumimoji="0" lang="en-US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LIGHT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i.e. the </a:t>
          </a:r>
          <a:r>
            <a:rPr lang="en-US" sz="1100" b="0" i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value under which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=0. The fitting procedure does not rely on previously derived data and can be used 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 any type of assimilatory metabolism. Note that the fitted parameters will differ depending on whether the curve is obtained using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</a:t>
          </a:r>
          <a:r>
            <a:rPr kumimoji="0" lang="en-US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or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</a:t>
          </a:r>
          <a:r>
            <a:rPr kumimoji="0" lang="en-US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and will therefore not be interchangeable.</a:t>
          </a:r>
          <a:endParaRPr kumimoji="0" lang="it-IT" sz="11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Instructions</a:t>
          </a:r>
          <a:endParaRPr lang="en-GB" sz="1100" b="1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Paste values of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</a:t>
          </a:r>
          <a:r>
            <a:rPr kumimoji="0" lang="en-US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or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</a:t>
          </a:r>
          <a:r>
            <a:rPr kumimoji="0" lang="en-US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in C11:C26 and the corresponding values of assimilation in D11:D26. Specify whether to log transform residuals. This corrects for proportionality between the residual and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</a:t>
          </a:r>
          <a:endParaRPr kumimoji="0" lang="en-GB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CE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</a:t>
          </a:r>
          <a:r>
            <a:rPr kumimoji="0" lang="en-US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and </a:t>
          </a:r>
          <a:r>
            <a:rPr kumimoji="0" lang="el-GR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ω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are fitted in a single step by minimizing the sum of residuals ESS. For basic solver instructions see  sheet 4a. Open Solver: set the objective cell as $M$6 and select 'min'. Set variable cells $M$2:$M$5 (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CE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</a:t>
          </a:r>
          <a:r>
            <a:rPr kumimoji="0" lang="en-US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 </a:t>
          </a:r>
          <a:r>
            <a:rPr kumimoji="0" lang="el-GR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ω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and </a:t>
          </a:r>
          <a:r>
            <a:rPr kumimoji="0" lang="el-G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Γ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). Add the constraints $M$3&gt;=$D$11; $M$4&lt;=1; $M$4&gt;=0.000001; $M$5&gt;=0. Select GRG nonlinear as a solving method and click on 'solve. The fitted value of 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CE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</a:t>
          </a:r>
          <a:r>
            <a:rPr kumimoji="0" lang="en-US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</a:t>
          </a:r>
          <a:r>
            <a:rPr kumimoji="0" lang="el-GR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ω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and </a:t>
          </a:r>
          <a:r>
            <a:rPr kumimoji="0" lang="el-G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Γ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will be placed in cell M2,  M3, M4, and M5 respectively. </a:t>
          </a:r>
          <a:endParaRPr kumimoji="0" lang="en-GB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4512</xdr:colOff>
      <xdr:row>8</xdr:row>
      <xdr:rowOff>4511</xdr:rowOff>
    </xdr:from>
    <xdr:to>
      <xdr:col>13</xdr:col>
      <xdr:colOff>0</xdr:colOff>
      <xdr:row>26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87292-443E-419A-9736-189E9A2A4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676274</xdr:colOff>
      <xdr:row>26</xdr:row>
      <xdr:rowOff>19051</xdr:rowOff>
    </xdr:from>
    <xdr:to>
      <xdr:col>13</xdr:col>
      <xdr:colOff>0</xdr:colOff>
      <xdr:row>41</xdr:row>
      <xdr:rowOff>140805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938182-2557-4AA0-9984-D4474FD3CBB9}"/>
            </a:ext>
          </a:extLst>
        </xdr:cNvPr>
        <xdr:cNvSpPr txBox="1"/>
      </xdr:nvSpPr>
      <xdr:spPr>
        <a:xfrm>
          <a:off x="668654" y="4575811"/>
          <a:ext cx="8048626" cy="27506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Background</a:t>
          </a:r>
          <a:endParaRPr lang="en-GB" sz="1100" b="1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This sheet describes the light dependence of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using a non-rectangular hyperbola, wich has an adjustable curvature (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 between two linear regions: light limitation (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Y(CO</a:t>
          </a:r>
          <a:r>
            <a:rPr kumimoji="0" lang="it-IT" sz="1100" b="0" i="1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kumimoji="0" lang="it-IT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LL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PPFD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 and light saturation (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</a:t>
          </a:r>
          <a:r>
            <a:rPr kumimoji="0" lang="en-US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). 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Y(CO</a:t>
          </a:r>
          <a:r>
            <a:rPr kumimoji="0" lang="it-IT" sz="1100" b="0" i="1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kumimoji="0" lang="it-IT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LL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is the initial slope, i.e. the maximum quantum yield for CO</a:t>
          </a:r>
          <a:r>
            <a:rPr kumimoji="0" lang="en-US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assimilation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Y(CO</a:t>
          </a:r>
          <a:r>
            <a:rPr kumimoji="0" lang="en-US" sz="1100" b="0" i="1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under ambient O</a:t>
          </a:r>
          <a:r>
            <a:rPr kumimoji="0" lang="en-US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</a:t>
          </a:r>
          <a:r>
            <a:rPr kumimoji="0" lang="en-US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is the horizontal asymptote, i.e. GA under saturating PPFD and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is the empirical curvature of the hyperbola. 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light compensation point 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LCP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is the 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PPFD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under which 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</a:t>
          </a:r>
          <a:r>
            <a:rPr kumimoji="0" lang="it-IT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LIGHT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and there is no net CO</a:t>
          </a:r>
          <a:r>
            <a:rPr kumimoji="0" lang="it-IT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exchange. 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PPFD</a:t>
          </a:r>
          <a:r>
            <a:rPr kumimoji="0" lang="it-IT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50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is the 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PPFD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which half saturates GA.</a:t>
          </a: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This sheet can be used 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 any type of assimilatory metabolism.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Instructions</a:t>
          </a:r>
          <a:endParaRPr lang="en-GB" sz="1100" b="1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Specify what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</a:t>
          </a:r>
          <a:r>
            <a:rPr kumimoji="0" lang="en-US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LIGHT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to use</a:t>
          </a:r>
          <a:r>
            <a:rPr lang="en-US" sz="11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  <a:endParaRPr lang="en-GB" sz="11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Specify whether to log-transform residuals.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This corrects for proportionality between the residual and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</a:t>
          </a:r>
          <a:endParaRPr lang="en-GB" sz="11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Y(CO</a:t>
          </a:r>
          <a:r>
            <a:rPr kumimoji="0" lang="it-IT" sz="1100" b="0" i="1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kumimoji="0" lang="it-IT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LL</a:t>
          </a:r>
          <a:r>
            <a:rPr lang="it-IT" sz="1100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</a:t>
          </a:r>
          <a:r>
            <a:rPr lang="en-US" sz="1100" i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</a:t>
          </a:r>
          <a:r>
            <a:rPr lang="en-US" sz="1100" i="0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SAT</a:t>
          </a:r>
          <a:r>
            <a:rPr lang="en-US" sz="11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and </a:t>
          </a:r>
          <a:r>
            <a:rPr lang="en-US" sz="1100" i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lang="en-US" sz="11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are fitted in a single step by minimizing the sum of residuals ESS. This can be automatically performed by Excel, using the Solver tool. Activate Solver (http://office.microsoft.com/en-us/excel-help/load-the-solver-add-in-HP010021570.aspx). Open Solver: set the objective cell as $M$5 and specify 'min' (ask solver to minimise the sum of residual). Then specify variable cells $M$2:$M$4 (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Y(CO</a:t>
          </a:r>
          <a:r>
            <a:rPr kumimoji="0" lang="it-IT" sz="1100" b="0" i="1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kumimoji="0" lang="it-IT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LL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</a:t>
          </a:r>
          <a:r>
            <a:rPr kumimoji="0" lang="en-US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and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lang="en-US" sz="11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). Add the constraints $M$2&lt;=0.2; $M$2&gt;=0.001;$M$3&gt;=$E$10;</a:t>
          </a:r>
          <a:r>
            <a:rPr lang="en-US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$M$4&lt;=1; $M$4&gt;=0.000001</a:t>
          </a:r>
          <a:r>
            <a:rPr lang="en-US" sz="11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. Select GRG nonlinear as a solving method and click on 'solve'. The fitted value of 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Y(CO</a:t>
          </a:r>
          <a:r>
            <a:rPr kumimoji="0" lang="it-IT" sz="1100" b="0" i="1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kumimoji="0" lang="it-IT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LL</a:t>
          </a:r>
          <a:r>
            <a:rPr kumimoji="0" lang="it-IT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</a:t>
          </a:r>
          <a:r>
            <a:rPr kumimoji="0" lang="en-US" sz="11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and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will be placed in cell M2,  M3, and M4 respectively.</a:t>
          </a:r>
          <a:endParaRPr lang="en-GB" sz="11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4512</xdr:colOff>
      <xdr:row>7</xdr:row>
      <xdr:rowOff>4511</xdr:rowOff>
    </xdr:from>
    <xdr:to>
      <xdr:col>13</xdr:col>
      <xdr:colOff>681790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B911BB-561A-4504-9A0A-79CDEB4A2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9F4B-C1E9-48D1-A5D6-66FE8F19C8A6}">
  <dimension ref="A1"/>
  <sheetViews>
    <sheetView tabSelected="1" workbookViewId="0">
      <selection activeCell="N19" sqref="N19"/>
    </sheetView>
  </sheetViews>
  <sheetFormatPr defaultRowHeight="13.85" x14ac:dyDescent="0.25"/>
  <cols>
    <col min="1" max="16384" width="8.72656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21E8-3315-4A48-A3D9-68337AC361B7}">
  <sheetPr codeName="Sheet1">
    <pageSetUpPr fitToPage="1"/>
  </sheetPr>
  <dimension ref="A1:BS210"/>
  <sheetViews>
    <sheetView zoomScaleNormal="100" workbookViewId="0">
      <selection activeCell="C11" sqref="C11:C19"/>
    </sheetView>
  </sheetViews>
  <sheetFormatPr defaultRowHeight="13.85" x14ac:dyDescent="0.25"/>
  <cols>
    <col min="1" max="1" width="8.81640625" style="2"/>
    <col min="2" max="2" width="9" style="2" hidden="1" customWidth="1"/>
    <col min="7" max="7" width="9" customWidth="1"/>
    <col min="8" max="13" width="8.81640625" style="2"/>
    <col min="14" max="14" width="8.81640625" style="2" hidden="1" customWidth="1"/>
    <col min="15" max="15" width="0" style="2" hidden="1" customWidth="1"/>
    <col min="16" max="17" width="9" style="4" hidden="1" customWidth="1"/>
    <col min="18" max="19" width="9" style="4" customWidth="1"/>
    <col min="20" max="20" width="9" style="3" customWidth="1"/>
    <col min="21" max="71" width="8.81640625" style="2"/>
  </cols>
  <sheetData>
    <row r="1" spans="2:24" s="2" customFormat="1" ht="55.55" customHeight="1" x14ac:dyDescent="0.25">
      <c r="C1" s="87" t="s">
        <v>32</v>
      </c>
      <c r="D1" s="87"/>
      <c r="E1" s="87"/>
      <c r="F1" s="87"/>
      <c r="G1" s="87"/>
      <c r="H1" s="87"/>
      <c r="I1" s="87"/>
      <c r="J1" s="87"/>
      <c r="K1" s="87"/>
      <c r="L1" s="87"/>
      <c r="M1" s="87"/>
      <c r="P1" s="4"/>
      <c r="Q1" s="4"/>
      <c r="R1" s="4"/>
      <c r="S1" s="4"/>
      <c r="T1" s="3"/>
    </row>
    <row r="2" spans="2:24" s="2" customFormat="1" ht="16.649999999999999" x14ac:dyDescent="0.4">
      <c r="B2" s="46"/>
      <c r="C2" s="61" t="s">
        <v>18</v>
      </c>
      <c r="D2" s="60"/>
      <c r="E2" s="60"/>
      <c r="F2" s="60"/>
      <c r="G2" s="39" t="s">
        <v>5</v>
      </c>
      <c r="H2" s="55"/>
      <c r="I2" s="59" t="s">
        <v>17</v>
      </c>
      <c r="J2" s="55"/>
      <c r="K2" s="55"/>
      <c r="L2" s="55"/>
      <c r="M2" s="58">
        <v>0.18260869545904485</v>
      </c>
      <c r="P2" s="4"/>
      <c r="Q2" s="4"/>
      <c r="R2" s="4"/>
      <c r="S2" s="4"/>
      <c r="T2" s="3"/>
      <c r="V2" s="2" t="s">
        <v>22</v>
      </c>
    </row>
    <row r="3" spans="2:24" s="2" customFormat="1" ht="16.649999999999999" x14ac:dyDescent="0.4">
      <c r="B3" s="46"/>
      <c r="C3" s="88"/>
      <c r="D3" s="89"/>
      <c r="E3" s="89"/>
      <c r="F3" s="89"/>
      <c r="G3" s="67"/>
      <c r="H3" s="10"/>
      <c r="I3" s="49" t="s">
        <v>16</v>
      </c>
      <c r="J3" s="49"/>
      <c r="K3" s="49"/>
      <c r="L3" s="49"/>
      <c r="M3" s="50">
        <v>25.999999976185894</v>
      </c>
      <c r="N3" s="10"/>
      <c r="P3" s="4"/>
      <c r="Q3" s="4"/>
      <c r="R3" s="4"/>
      <c r="S3" s="4">
        <f>45/(45-5.70829/0.35)</f>
        <v>1.5684579618411605</v>
      </c>
      <c r="T3" s="3"/>
      <c r="V3" s="81" t="s">
        <v>20</v>
      </c>
      <c r="W3" s="81"/>
      <c r="X3" s="81"/>
    </row>
    <row r="4" spans="2:24" s="2" customFormat="1" ht="14.4" x14ac:dyDescent="0.3">
      <c r="B4" s="10"/>
      <c r="C4" s="17"/>
      <c r="D4" s="51"/>
      <c r="E4" s="10"/>
      <c r="F4" s="10"/>
      <c r="G4" s="9"/>
      <c r="H4" s="10"/>
      <c r="I4" s="49" t="s">
        <v>15</v>
      </c>
      <c r="J4" s="49"/>
      <c r="K4" s="49"/>
      <c r="L4" s="49"/>
      <c r="M4" s="54">
        <v>0.54347826364028073</v>
      </c>
      <c r="N4" s="10"/>
      <c r="P4" s="4"/>
      <c r="Q4" s="4"/>
      <c r="R4" s="4"/>
      <c r="S4" s="4"/>
      <c r="T4" s="3"/>
      <c r="V4" s="62" t="s">
        <v>4</v>
      </c>
      <c r="W4" s="62" t="s">
        <v>0</v>
      </c>
      <c r="X4" s="62" t="s">
        <v>19</v>
      </c>
    </row>
    <row r="5" spans="2:24" s="2" customFormat="1" ht="16.649999999999999" x14ac:dyDescent="0.4">
      <c r="B5" s="10"/>
      <c r="C5" s="83"/>
      <c r="D5" s="84"/>
      <c r="E5" s="84"/>
      <c r="F5" s="84"/>
      <c r="G5" s="65"/>
      <c r="H5" s="10"/>
      <c r="I5" s="51" t="s">
        <v>14</v>
      </c>
      <c r="J5" s="10"/>
      <c r="K5" s="10"/>
      <c r="L5" s="10"/>
      <c r="M5" s="50">
        <v>45.000000004128189</v>
      </c>
      <c r="N5" s="10"/>
      <c r="P5" s="4"/>
      <c r="Q5" s="4"/>
      <c r="R5" s="4"/>
      <c r="S5" s="4"/>
      <c r="T5" s="3"/>
      <c r="V5" s="63">
        <v>-2.5299220779214999</v>
      </c>
      <c r="W5" s="64">
        <v>24.478175043054726</v>
      </c>
      <c r="X5" s="64">
        <f t="shared" ref="X5:X13" si="0">W5-V5/0.35</f>
        <v>31.706523837116155</v>
      </c>
    </row>
    <row r="6" spans="2:24" s="2" customFormat="1" ht="14.4" x14ac:dyDescent="0.3">
      <c r="B6" s="46"/>
      <c r="C6" s="57"/>
      <c r="D6" s="56"/>
      <c r="E6" s="56"/>
      <c r="F6" s="56"/>
      <c r="G6" s="48"/>
      <c r="H6" s="10"/>
      <c r="I6" s="10" t="s">
        <v>13</v>
      </c>
      <c r="J6" s="10"/>
      <c r="K6" s="10"/>
      <c r="L6" s="10"/>
      <c r="M6" s="47">
        <f>SUM(G11:G26)</f>
        <v>4.5027120007036247E-17</v>
      </c>
      <c r="N6" s="10"/>
      <c r="P6" s="4"/>
      <c r="Q6" s="4"/>
      <c r="R6" s="4"/>
      <c r="S6" s="4"/>
      <c r="T6" s="3"/>
      <c r="V6" s="63">
        <v>-1.2260319980845047</v>
      </c>
      <c r="W6" s="64">
        <v>34.921092163208968</v>
      </c>
      <c r="X6" s="64">
        <f t="shared" si="0"/>
        <v>38.424040729164695</v>
      </c>
    </row>
    <row r="7" spans="2:24" s="2" customFormat="1" ht="16.649999999999999" x14ac:dyDescent="0.3">
      <c r="B7" s="46"/>
      <c r="C7" s="45"/>
      <c r="D7" s="8"/>
      <c r="E7" s="8"/>
      <c r="F7" s="8"/>
      <c r="G7" s="66"/>
      <c r="H7" s="8"/>
      <c r="I7" s="44" t="s">
        <v>12</v>
      </c>
      <c r="J7" s="8"/>
      <c r="K7" s="8"/>
      <c r="L7" s="8"/>
      <c r="M7" s="43">
        <f>IF(G2="n",1-M6/DEVSQ(F11:F26),"")</f>
        <v>1</v>
      </c>
      <c r="N7" s="10"/>
      <c r="O7" s="42"/>
      <c r="P7" s="41"/>
      <c r="Q7" s="41"/>
      <c r="R7" s="4"/>
      <c r="S7" s="4"/>
      <c r="T7" s="3"/>
      <c r="V7" s="63">
        <v>0.57440886759334886</v>
      </c>
      <c r="W7" s="64">
        <v>49.819182832314233</v>
      </c>
      <c r="X7" s="64">
        <f t="shared" si="0"/>
        <v>48.17801463919038</v>
      </c>
    </row>
    <row r="8" spans="2:24" s="2" customFormat="1" ht="15.55" x14ac:dyDescent="0.3">
      <c r="H8" s="10"/>
      <c r="I8" s="40"/>
      <c r="J8" s="10"/>
      <c r="K8" s="10"/>
      <c r="L8" s="10"/>
      <c r="M8" s="10"/>
      <c r="N8" s="10"/>
      <c r="P8" s="4"/>
      <c r="Q8" s="4"/>
      <c r="R8" s="4"/>
      <c r="S8" s="4"/>
      <c r="T8" s="3"/>
      <c r="V8" s="63">
        <v>3.0105054819698376</v>
      </c>
      <c r="W8" s="64">
        <v>71.073120121208774</v>
      </c>
      <c r="X8" s="64">
        <f t="shared" si="0"/>
        <v>62.471675887009241</v>
      </c>
    </row>
    <row r="9" spans="2:24" s="2" customFormat="1" ht="16.649999999999999" x14ac:dyDescent="0.4">
      <c r="C9" s="90" t="s">
        <v>11</v>
      </c>
      <c r="D9" s="91"/>
      <c r="E9" s="91"/>
      <c r="F9" s="91"/>
      <c r="G9" s="92"/>
      <c r="I9" s="85"/>
      <c r="J9" s="85"/>
      <c r="K9" s="85"/>
      <c r="L9" s="85"/>
      <c r="M9" s="85"/>
      <c r="N9" s="85"/>
      <c r="P9" s="4"/>
      <c r="Q9" s="4"/>
      <c r="R9" s="4"/>
      <c r="S9" s="4"/>
      <c r="T9" s="3"/>
      <c r="V9" s="63">
        <v>6.1875996834425431</v>
      </c>
      <c r="W9" s="64">
        <v>101.39444520328999</v>
      </c>
      <c r="X9" s="64">
        <f t="shared" si="0"/>
        <v>83.715588964882727</v>
      </c>
    </row>
    <row r="10" spans="2:24" s="2" customFormat="1" ht="14.95" x14ac:dyDescent="0.35">
      <c r="B10" s="2" t="s">
        <v>10</v>
      </c>
      <c r="C10" s="38" t="s">
        <v>31</v>
      </c>
      <c r="D10" s="37" t="s">
        <v>4</v>
      </c>
      <c r="E10" s="37" t="s">
        <v>9</v>
      </c>
      <c r="F10" s="36" t="s">
        <v>8</v>
      </c>
      <c r="G10" s="35" t="s">
        <v>7</v>
      </c>
      <c r="I10" s="34"/>
      <c r="J10" s="34"/>
      <c r="K10" s="34"/>
      <c r="L10" s="34"/>
      <c r="M10" s="34"/>
      <c r="N10" s="34"/>
      <c r="Q10" s="4"/>
      <c r="R10" s="6" t="s">
        <v>6</v>
      </c>
      <c r="S10" s="4"/>
      <c r="T10" s="3"/>
      <c r="V10" s="63">
        <v>10.055640676810194</v>
      </c>
      <c r="W10" s="64">
        <v>144.65150116598153</v>
      </c>
      <c r="X10" s="64">
        <f t="shared" si="0"/>
        <v>115.92109923223812</v>
      </c>
    </row>
    <row r="11" spans="2:24" s="2" customFormat="1" x14ac:dyDescent="0.25">
      <c r="B11" s="2">
        <v>1</v>
      </c>
      <c r="C11" s="29">
        <v>31.706523837116155</v>
      </c>
      <c r="D11" s="28">
        <v>-2.5299220779214999</v>
      </c>
      <c r="E11" s="27">
        <f>IF(ISNUMBER(C11),C11-$M$5,"")</f>
        <v>-13.293476167012034</v>
      </c>
      <c r="F11" s="26">
        <f t="shared" ref="F11:F26" si="1">IF((ISNUMBER(($M$2*E11+$M$3-SQRT(($M$2*E11+$M$3)*($M$2*E11+$M$3)-(4*$M$4*$M$3*$M$2*E11)))/(2*$M$4))),(($M$2*E11+$M$3-SQRT(($M$2*E11+$M$3)*($M$2*E11+$M$3)-(4*$M$4*$M$3*$M$2*E11)))/(2*$M$4)),"")</f>
        <v>-2.5299220753748322</v>
      </c>
      <c r="G11" s="25">
        <f t="shared" ref="G11:G26" si="2">IF(ISNUMBER(F11),IF($G$2="y",POWER((LN(10+F11)-LN(10+D11)),2),POWER((F11-D11),2)),"")</f>
        <v>6.4855167081282606E-18</v>
      </c>
      <c r="I11" s="24"/>
      <c r="J11" s="24"/>
      <c r="K11" s="23"/>
      <c r="L11" s="24"/>
      <c r="M11" s="23"/>
      <c r="N11" s="23"/>
      <c r="P11" s="4">
        <v>1</v>
      </c>
      <c r="Q11" s="4">
        <f t="shared" ref="Q11:Q42" si="3">P11/$P$110*INDEX($C$11:$C$26,(COUNT($C$11:$C$26)),1)</f>
        <v>3.6084061852081595</v>
      </c>
      <c r="R11" s="6">
        <f t="shared" ref="R11:R42" si="4">Q11-$M$5</f>
        <v>-41.391593818920029</v>
      </c>
      <c r="S11" s="7">
        <f t="shared" ref="S11:S42" si="5">($M$2*R11+$M$3-SQRT(($M$2*R11+$M$3)*($M$2*R11+$M$3)-(4*$M$4*$M$3*$M$2*R11)))/(2*$M$4)</f>
        <v>-8.5180833273906078</v>
      </c>
      <c r="T11" s="30"/>
      <c r="V11" s="63">
        <v>14.217193191317845</v>
      </c>
      <c r="W11" s="64">
        <v>206.36294964305426</v>
      </c>
      <c r="X11" s="64">
        <f t="shared" si="0"/>
        <v>165.74239766786042</v>
      </c>
    </row>
    <row r="12" spans="2:24" s="2" customFormat="1" x14ac:dyDescent="0.25">
      <c r="B12" s="2">
        <v>2</v>
      </c>
      <c r="C12" s="29">
        <v>38.424040729164695</v>
      </c>
      <c r="D12" s="28">
        <v>-1.2260319980845047</v>
      </c>
      <c r="E12" s="27">
        <f t="shared" ref="E12:E26" si="6">IF(ISNUMBER(C12),C12-$M$5,"")</f>
        <v>-6.5759592749634947</v>
      </c>
      <c r="F12" s="26">
        <f t="shared" si="1"/>
        <v>-1.2260319974103182</v>
      </c>
      <c r="G12" s="25">
        <f t="shared" si="2"/>
        <v>4.5452741577096519E-19</v>
      </c>
      <c r="I12" s="24"/>
      <c r="J12" s="24"/>
      <c r="K12" s="23"/>
      <c r="L12" s="24"/>
      <c r="M12" s="23"/>
      <c r="N12" s="23"/>
      <c r="P12" s="4">
        <v>2</v>
      </c>
      <c r="Q12" s="4">
        <f t="shared" si="3"/>
        <v>7.216812370416319</v>
      </c>
      <c r="R12" s="6">
        <f t="shared" si="4"/>
        <v>-37.783187633711869</v>
      </c>
      <c r="S12" s="7">
        <f t="shared" si="5"/>
        <v>-7.7033352235487413</v>
      </c>
      <c r="T12" s="30"/>
      <c r="V12" s="63">
        <v>17.942335956371373</v>
      </c>
      <c r="W12" s="64">
        <v>294.40183228044407</v>
      </c>
      <c r="X12" s="64">
        <f t="shared" si="0"/>
        <v>243.13801526224015</v>
      </c>
    </row>
    <row r="13" spans="2:24" s="2" customFormat="1" x14ac:dyDescent="0.25">
      <c r="B13" s="2">
        <v>3</v>
      </c>
      <c r="C13" s="29">
        <v>48.17801463919038</v>
      </c>
      <c r="D13" s="28">
        <v>0.57440886759334886</v>
      </c>
      <c r="E13" s="27">
        <f t="shared" si="6"/>
        <v>3.1780146350621905</v>
      </c>
      <c r="F13" s="26">
        <f t="shared" si="1"/>
        <v>0.5744088662834721</v>
      </c>
      <c r="G13" s="25">
        <f t="shared" si="2"/>
        <v>1.7157771332305012E-18</v>
      </c>
      <c r="I13" s="24"/>
      <c r="J13" s="24"/>
      <c r="K13" s="23"/>
      <c r="L13" s="24"/>
      <c r="M13" s="23"/>
      <c r="N13" s="23"/>
      <c r="P13" s="4">
        <v>3</v>
      </c>
      <c r="Q13" s="4">
        <f t="shared" si="3"/>
        <v>10.825218555624478</v>
      </c>
      <c r="R13" s="6">
        <f t="shared" si="4"/>
        <v>-34.174781448503708</v>
      </c>
      <c r="S13" s="7">
        <f t="shared" si="5"/>
        <v>-6.901509275680505</v>
      </c>
      <c r="T13" s="30"/>
      <c r="V13" s="63">
        <v>20.705783517714274</v>
      </c>
      <c r="W13" s="64">
        <v>419.9999999999996</v>
      </c>
      <c r="X13" s="64">
        <f t="shared" si="0"/>
        <v>360.84061852081595</v>
      </c>
    </row>
    <row r="14" spans="2:24" s="2" customFormat="1" x14ac:dyDescent="0.25">
      <c r="B14" s="2">
        <v>4</v>
      </c>
      <c r="C14" s="29">
        <v>62.471675887009241</v>
      </c>
      <c r="D14" s="28">
        <v>3.0105054819698376</v>
      </c>
      <c r="E14" s="27">
        <f t="shared" si="6"/>
        <v>17.471675882881051</v>
      </c>
      <c r="F14" s="26">
        <f t="shared" si="1"/>
        <v>3.0105054791116852</v>
      </c>
      <c r="G14" s="25">
        <f t="shared" si="2"/>
        <v>8.1690350355041334E-18</v>
      </c>
      <c r="I14" s="24"/>
      <c r="J14" s="24"/>
      <c r="K14" s="23"/>
      <c r="L14" s="24"/>
      <c r="M14" s="23"/>
      <c r="N14" s="23"/>
      <c r="P14" s="4">
        <v>4</v>
      </c>
      <c r="Q14" s="4">
        <f t="shared" si="3"/>
        <v>14.433624740832638</v>
      </c>
      <c r="R14" s="6">
        <f t="shared" si="4"/>
        <v>-30.566375263295551</v>
      </c>
      <c r="S14" s="7">
        <f t="shared" si="5"/>
        <v>-6.112910061363455</v>
      </c>
      <c r="T14" s="30"/>
    </row>
    <row r="15" spans="2:24" s="2" customFormat="1" x14ac:dyDescent="0.25">
      <c r="B15" s="2">
        <v>5</v>
      </c>
      <c r="C15" s="29">
        <v>83.715588964882727</v>
      </c>
      <c r="D15" s="28">
        <v>6.1875996834425431</v>
      </c>
      <c r="E15" s="27">
        <f t="shared" si="6"/>
        <v>38.715588960754538</v>
      </c>
      <c r="F15" s="26">
        <f t="shared" si="1"/>
        <v>6.1875996804816218</v>
      </c>
      <c r="G15" s="25">
        <f t="shared" si="2"/>
        <v>8.7670548614895148E-18</v>
      </c>
      <c r="I15" s="24"/>
      <c r="J15" s="24"/>
      <c r="K15" s="23"/>
      <c r="L15" s="24"/>
      <c r="M15" s="23"/>
      <c r="N15" s="23"/>
      <c r="P15" s="4">
        <v>5</v>
      </c>
      <c r="Q15" s="4">
        <f t="shared" si="3"/>
        <v>18.042030926040798</v>
      </c>
      <c r="R15" s="6">
        <f t="shared" si="4"/>
        <v>-26.957969078087391</v>
      </c>
      <c r="S15" s="7">
        <f t="shared" si="5"/>
        <v>-5.3378302421104706</v>
      </c>
      <c r="T15" s="30"/>
      <c r="V15" s="81" t="s">
        <v>21</v>
      </c>
      <c r="W15" s="81"/>
      <c r="X15" s="81"/>
    </row>
    <row r="16" spans="2:24" s="2" customFormat="1" x14ac:dyDescent="0.25">
      <c r="B16" s="2">
        <v>6</v>
      </c>
      <c r="C16" s="29">
        <v>115.92109923223812</v>
      </c>
      <c r="D16" s="28">
        <v>10.055640676810194</v>
      </c>
      <c r="E16" s="27">
        <f t="shared" si="6"/>
        <v>70.921099228109938</v>
      </c>
      <c r="F16" s="26">
        <f t="shared" si="1"/>
        <v>10.055640676125327</v>
      </c>
      <c r="G16" s="25">
        <f t="shared" si="2"/>
        <v>4.6904318300086045E-19</v>
      </c>
      <c r="I16" s="24"/>
      <c r="J16" s="24"/>
      <c r="K16" s="23"/>
      <c r="L16" s="24"/>
      <c r="M16" s="23"/>
      <c r="N16" s="23"/>
      <c r="P16" s="4">
        <v>6</v>
      </c>
      <c r="Q16" s="4">
        <f t="shared" si="3"/>
        <v>21.650437111248955</v>
      </c>
      <c r="R16" s="6">
        <f t="shared" si="4"/>
        <v>-23.349562892879234</v>
      </c>
      <c r="S16" s="7">
        <f t="shared" si="5"/>
        <v>-4.576548529211288</v>
      </c>
      <c r="T16" s="30"/>
      <c r="V16" s="62" t="s">
        <v>4</v>
      </c>
      <c r="W16" s="62" t="s">
        <v>0</v>
      </c>
      <c r="X16" s="62" t="s">
        <v>19</v>
      </c>
    </row>
    <row r="17" spans="2:24" s="2" customFormat="1" x14ac:dyDescent="0.25">
      <c r="B17" s="2">
        <v>7</v>
      </c>
      <c r="C17" s="29">
        <v>165.74239766786042</v>
      </c>
      <c r="D17" s="28">
        <v>14.217193191317845</v>
      </c>
      <c r="E17" s="27">
        <f t="shared" si="6"/>
        <v>120.74239766373222</v>
      </c>
      <c r="F17" s="26">
        <f t="shared" si="1"/>
        <v>14.217193194075879</v>
      </c>
      <c r="G17" s="25">
        <f t="shared" si="2"/>
        <v>7.6067504493461494E-18</v>
      </c>
      <c r="I17" s="24"/>
      <c r="J17" s="24"/>
      <c r="K17" s="23"/>
      <c r="L17" s="24"/>
      <c r="M17" s="23"/>
      <c r="N17" s="23"/>
      <c r="P17" s="4">
        <v>7</v>
      </c>
      <c r="Q17" s="4">
        <f t="shared" si="3"/>
        <v>25.258843296457119</v>
      </c>
      <c r="R17" s="6">
        <f t="shared" si="4"/>
        <v>-19.74115670767107</v>
      </c>
      <c r="S17" s="7">
        <f t="shared" si="5"/>
        <v>-3.8293276443545352</v>
      </c>
      <c r="T17" s="30"/>
      <c r="V17" s="63">
        <v>-2.5299220779214999</v>
      </c>
      <c r="W17" s="64">
        <v>24.478175043054726</v>
      </c>
      <c r="X17" s="64">
        <f t="shared" ref="X17:X25" si="7">W17-V17/0.25</f>
        <v>34.597863354740724</v>
      </c>
    </row>
    <row r="18" spans="2:24" s="2" customFormat="1" x14ac:dyDescent="0.25">
      <c r="B18" s="2">
        <v>8</v>
      </c>
      <c r="C18" s="29">
        <v>243.13801526224015</v>
      </c>
      <c r="D18" s="28">
        <v>17.942335956371373</v>
      </c>
      <c r="E18" s="27">
        <f t="shared" si="6"/>
        <v>198.13801525811195</v>
      </c>
      <c r="F18" s="26">
        <f t="shared" si="1"/>
        <v>17.942335959726737</v>
      </c>
      <c r="G18" s="25">
        <f t="shared" si="2"/>
        <v>1.1258467482953494E-17</v>
      </c>
      <c r="I18" s="24"/>
      <c r="J18" s="24"/>
      <c r="K18" s="23"/>
      <c r="L18" s="24"/>
      <c r="M18" s="23"/>
      <c r="N18" s="23"/>
      <c r="P18" s="4">
        <v>8</v>
      </c>
      <c r="Q18" s="4">
        <f t="shared" si="3"/>
        <v>28.867249481665276</v>
      </c>
      <c r="R18" s="6">
        <f t="shared" si="4"/>
        <v>-16.132750522462914</v>
      </c>
      <c r="S18" s="7">
        <f t="shared" si="5"/>
        <v>-3.0964123048166274</v>
      </c>
      <c r="T18" s="30"/>
      <c r="V18" s="63">
        <v>-1.2260319980845047</v>
      </c>
      <c r="W18" s="64">
        <v>34.921092163208968</v>
      </c>
      <c r="X18" s="64">
        <f t="shared" si="7"/>
        <v>39.825220155546987</v>
      </c>
    </row>
    <row r="19" spans="2:24" s="2" customFormat="1" x14ac:dyDescent="0.25">
      <c r="B19" s="2">
        <v>9</v>
      </c>
      <c r="C19" s="29">
        <v>360.84061852081595</v>
      </c>
      <c r="D19" s="28">
        <v>20.705783517714274</v>
      </c>
      <c r="E19" s="27">
        <f t="shared" si="6"/>
        <v>315.84061851668775</v>
      </c>
      <c r="F19" s="26">
        <f t="shared" si="1"/>
        <v>20.705783517396551</v>
      </c>
      <c r="G19" s="25">
        <f t="shared" si="2"/>
        <v>1.0094773761236792E-19</v>
      </c>
      <c r="I19" s="24"/>
      <c r="J19" s="24"/>
      <c r="K19" s="23"/>
      <c r="L19" s="24"/>
      <c r="M19" s="23"/>
      <c r="N19" s="23"/>
      <c r="P19" s="4">
        <v>9</v>
      </c>
      <c r="Q19" s="4">
        <f t="shared" si="3"/>
        <v>32.475655666873436</v>
      </c>
      <c r="R19" s="6">
        <f t="shared" si="4"/>
        <v>-12.524344337254753</v>
      </c>
      <c r="S19" s="7">
        <f t="shared" si="5"/>
        <v>-2.3780272650965433</v>
      </c>
      <c r="T19" s="30"/>
      <c r="V19" s="63">
        <v>0.57440886759334886</v>
      </c>
      <c r="W19" s="64">
        <v>49.819182832314233</v>
      </c>
      <c r="X19" s="64">
        <f t="shared" si="7"/>
        <v>47.52154736194084</v>
      </c>
    </row>
    <row r="20" spans="2:24" s="2" customFormat="1" x14ac:dyDescent="0.25">
      <c r="B20" s="2">
        <v>10</v>
      </c>
      <c r="C20" s="29"/>
      <c r="D20" s="28"/>
      <c r="E20" s="27" t="str">
        <f t="shared" si="6"/>
        <v/>
      </c>
      <c r="F20" s="26" t="str">
        <f t="shared" si="1"/>
        <v/>
      </c>
      <c r="G20" s="25" t="str">
        <f t="shared" si="2"/>
        <v/>
      </c>
      <c r="I20" s="24"/>
      <c r="J20" s="24"/>
      <c r="K20" s="23"/>
      <c r="L20" s="24"/>
      <c r="M20" s="23"/>
      <c r="N20" s="23"/>
      <c r="P20" s="4">
        <v>10</v>
      </c>
      <c r="Q20" s="4">
        <f t="shared" si="3"/>
        <v>36.084061852081597</v>
      </c>
      <c r="R20" s="6">
        <f t="shared" si="4"/>
        <v>-8.9159381520465928</v>
      </c>
      <c r="S20" s="7">
        <f t="shared" si="5"/>
        <v>-1.6743754482117266</v>
      </c>
      <c r="T20" s="30"/>
      <c r="V20" s="63">
        <v>3.0105054819698376</v>
      </c>
      <c r="W20" s="64">
        <v>71.073120121208774</v>
      </c>
      <c r="X20" s="64">
        <f t="shared" si="7"/>
        <v>59.031098193329427</v>
      </c>
    </row>
    <row r="21" spans="2:24" s="2" customFormat="1" x14ac:dyDescent="0.25">
      <c r="B21" s="2">
        <v>11</v>
      </c>
      <c r="C21" s="29"/>
      <c r="D21" s="28"/>
      <c r="E21" s="27" t="str">
        <f t="shared" si="6"/>
        <v/>
      </c>
      <c r="F21" s="26" t="str">
        <f t="shared" si="1"/>
        <v/>
      </c>
      <c r="G21" s="25" t="str">
        <f t="shared" si="2"/>
        <v/>
      </c>
      <c r="I21" s="24"/>
      <c r="J21" s="24"/>
      <c r="K21" s="23"/>
      <c r="L21" s="24"/>
      <c r="M21" s="23"/>
      <c r="N21" s="23"/>
      <c r="P21" s="4">
        <v>11</v>
      </c>
      <c r="Q21" s="4">
        <f t="shared" si="3"/>
        <v>39.692468037289757</v>
      </c>
      <c r="R21" s="6">
        <f t="shared" si="4"/>
        <v>-5.3075319668384324</v>
      </c>
      <c r="S21" s="7">
        <f t="shared" si="5"/>
        <v>-0.98563620031612675</v>
      </c>
      <c r="T21" s="30"/>
      <c r="V21" s="63">
        <v>6.1875996834425431</v>
      </c>
      <c r="W21" s="64">
        <v>101.39444520328999</v>
      </c>
      <c r="X21" s="64">
        <f t="shared" si="7"/>
        <v>76.644046469519822</v>
      </c>
    </row>
    <row r="22" spans="2:24" s="2" customFormat="1" x14ac:dyDescent="0.25">
      <c r="B22" s="2">
        <v>12</v>
      </c>
      <c r="C22" s="29"/>
      <c r="D22" s="28"/>
      <c r="E22" s="27" t="str">
        <f t="shared" si="6"/>
        <v/>
      </c>
      <c r="F22" s="26" t="str">
        <f t="shared" si="1"/>
        <v/>
      </c>
      <c r="G22" s="25" t="str">
        <f t="shared" si="2"/>
        <v/>
      </c>
      <c r="I22" s="24"/>
      <c r="J22" s="24"/>
      <c r="K22" s="23"/>
      <c r="L22" s="24"/>
      <c r="M22" s="23"/>
      <c r="N22" s="23"/>
      <c r="P22" s="4">
        <v>12</v>
      </c>
      <c r="Q22" s="4">
        <f t="shared" si="3"/>
        <v>43.30087422249791</v>
      </c>
      <c r="R22" s="6">
        <f t="shared" si="4"/>
        <v>-1.6991257816302792</v>
      </c>
      <c r="S22" s="7">
        <f t="shared" si="5"/>
        <v>-0.3119637017526079</v>
      </c>
      <c r="T22" s="30"/>
      <c r="V22" s="63">
        <v>10.055640676810194</v>
      </c>
      <c r="W22" s="64">
        <v>144.65150116598153</v>
      </c>
      <c r="X22" s="64">
        <f t="shared" si="7"/>
        <v>104.42893845874076</v>
      </c>
    </row>
    <row r="23" spans="2:24" s="2" customFormat="1" x14ac:dyDescent="0.25">
      <c r="B23" s="2">
        <v>13</v>
      </c>
      <c r="C23" s="29"/>
      <c r="D23" s="28"/>
      <c r="E23" s="27" t="str">
        <f t="shared" si="6"/>
        <v/>
      </c>
      <c r="F23" s="26" t="str">
        <f t="shared" si="1"/>
        <v/>
      </c>
      <c r="G23" s="25" t="str">
        <f t="shared" si="2"/>
        <v/>
      </c>
      <c r="I23" s="24"/>
      <c r="J23" s="24"/>
      <c r="K23" s="23"/>
      <c r="L23" s="24"/>
      <c r="M23" s="23"/>
      <c r="N23" s="23"/>
      <c r="P23" s="4">
        <v>13</v>
      </c>
      <c r="Q23" s="4">
        <f t="shared" si="3"/>
        <v>46.909280407706078</v>
      </c>
      <c r="R23" s="6">
        <f t="shared" si="4"/>
        <v>1.9092804035778883</v>
      </c>
      <c r="S23" s="7">
        <f t="shared" si="5"/>
        <v>0.34651443395396314</v>
      </c>
      <c r="T23" s="30"/>
      <c r="V23" s="63">
        <v>14.217193191317845</v>
      </c>
      <c r="W23" s="64">
        <v>206.36294964305426</v>
      </c>
      <c r="X23" s="64">
        <f t="shared" si="7"/>
        <v>149.49417687778288</v>
      </c>
    </row>
    <row r="24" spans="2:24" s="2" customFormat="1" x14ac:dyDescent="0.25">
      <c r="B24" s="2">
        <v>14</v>
      </c>
      <c r="C24" s="29"/>
      <c r="D24" s="28"/>
      <c r="E24" s="27" t="str">
        <f t="shared" si="6"/>
        <v/>
      </c>
      <c r="F24" s="26" t="str">
        <f t="shared" si="1"/>
        <v/>
      </c>
      <c r="G24" s="25" t="str">
        <f t="shared" si="2"/>
        <v/>
      </c>
      <c r="I24" s="24"/>
      <c r="J24" s="24"/>
      <c r="K24" s="23"/>
      <c r="L24" s="24"/>
      <c r="M24" s="23"/>
      <c r="N24" s="23"/>
      <c r="P24" s="4">
        <v>14</v>
      </c>
      <c r="Q24" s="4">
        <f t="shared" si="3"/>
        <v>50.517686592914238</v>
      </c>
      <c r="R24" s="6">
        <f t="shared" si="4"/>
        <v>5.5176865887860487</v>
      </c>
      <c r="S24" s="7">
        <f t="shared" si="5"/>
        <v>0.9896983443354509</v>
      </c>
      <c r="T24" s="30"/>
      <c r="V24" s="63">
        <v>17.942335956371373</v>
      </c>
      <c r="W24" s="64">
        <v>294.40183228044407</v>
      </c>
      <c r="X24" s="64">
        <f t="shared" si="7"/>
        <v>222.63248845495858</v>
      </c>
    </row>
    <row r="25" spans="2:24" s="2" customFormat="1" x14ac:dyDescent="0.25">
      <c r="B25" s="2">
        <v>15</v>
      </c>
      <c r="C25" s="29"/>
      <c r="D25" s="28"/>
      <c r="E25" s="27" t="str">
        <f t="shared" si="6"/>
        <v/>
      </c>
      <c r="F25" s="26" t="str">
        <f t="shared" si="1"/>
        <v/>
      </c>
      <c r="G25" s="25" t="str">
        <f t="shared" si="2"/>
        <v/>
      </c>
      <c r="I25" s="24"/>
      <c r="J25" s="24"/>
      <c r="K25" s="23"/>
      <c r="L25" s="24"/>
      <c r="M25" s="23"/>
      <c r="N25" s="23"/>
      <c r="P25" s="4">
        <v>15</v>
      </c>
      <c r="Q25" s="4">
        <f t="shared" si="3"/>
        <v>54.126092778122391</v>
      </c>
      <c r="R25" s="6">
        <f t="shared" si="4"/>
        <v>9.1260927739942019</v>
      </c>
      <c r="S25" s="7">
        <f t="shared" si="5"/>
        <v>1.6175168603347025</v>
      </c>
      <c r="T25" s="16"/>
      <c r="V25" s="63">
        <v>20.705783517714274</v>
      </c>
      <c r="W25" s="64">
        <v>419.9999999999996</v>
      </c>
      <c r="X25" s="64">
        <f t="shared" si="7"/>
        <v>337.17686592914254</v>
      </c>
    </row>
    <row r="26" spans="2:24" s="2" customFormat="1" ht="14.3" customHeight="1" x14ac:dyDescent="0.25">
      <c r="B26" s="2">
        <v>16</v>
      </c>
      <c r="C26" s="22"/>
      <c r="D26" s="21"/>
      <c r="E26" s="20" t="str">
        <f t="shared" si="6"/>
        <v/>
      </c>
      <c r="F26" s="19" t="str">
        <f t="shared" si="1"/>
        <v/>
      </c>
      <c r="G26" s="18" t="str">
        <f t="shared" si="2"/>
        <v/>
      </c>
      <c r="H26" s="10"/>
      <c r="I26" s="10"/>
      <c r="J26" s="10"/>
      <c r="K26" s="10"/>
      <c r="L26" s="10"/>
      <c r="M26" s="10"/>
      <c r="N26" s="10"/>
      <c r="P26" s="4">
        <v>16</v>
      </c>
      <c r="Q26" s="4">
        <f t="shared" si="3"/>
        <v>57.734498963330552</v>
      </c>
      <c r="R26" s="6">
        <f t="shared" si="4"/>
        <v>12.734498959202362</v>
      </c>
      <c r="S26" s="7">
        <f t="shared" si="5"/>
        <v>2.2299281863076228</v>
      </c>
      <c r="T26" s="16"/>
    </row>
    <row r="27" spans="2:24" s="2" customFormat="1" ht="14.3" customHeight="1" x14ac:dyDescent="0.25">
      <c r="P27" s="4">
        <v>17</v>
      </c>
      <c r="Q27" s="4">
        <f t="shared" si="3"/>
        <v>61.342905148538719</v>
      </c>
      <c r="R27" s="6">
        <f t="shared" si="4"/>
        <v>16.34290514441053</v>
      </c>
      <c r="S27" s="7">
        <f t="shared" si="5"/>
        <v>2.8269203026423457</v>
      </c>
      <c r="T27" s="16"/>
    </row>
    <row r="28" spans="2:24" s="2" customFormat="1" x14ac:dyDescent="0.25">
      <c r="H28" s="10"/>
      <c r="I28" s="10"/>
      <c r="J28" s="10"/>
      <c r="K28" s="10"/>
      <c r="L28" s="10"/>
      <c r="M28" s="10"/>
      <c r="N28" s="10"/>
      <c r="O28" s="10"/>
      <c r="P28" s="4">
        <v>18</v>
      </c>
      <c r="Q28" s="4">
        <f t="shared" si="3"/>
        <v>64.951311333746872</v>
      </c>
      <c r="R28" s="6">
        <f t="shared" si="4"/>
        <v>19.951311329618683</v>
      </c>
      <c r="S28" s="7">
        <f t="shared" si="5"/>
        <v>3.4085110819936886</v>
      </c>
      <c r="T28" s="16"/>
    </row>
    <row r="29" spans="2:24" s="2" customFormat="1" x14ac:dyDescent="0.25">
      <c r="H29" s="10"/>
      <c r="I29" s="10"/>
      <c r="J29" s="10"/>
      <c r="K29" s="10"/>
      <c r="L29" s="10"/>
      <c r="M29" s="10"/>
      <c r="N29" s="10"/>
      <c r="O29" s="10"/>
      <c r="P29" s="4">
        <v>19</v>
      </c>
      <c r="Q29" s="4">
        <f t="shared" si="3"/>
        <v>68.559717518955026</v>
      </c>
      <c r="R29" s="6">
        <f t="shared" si="4"/>
        <v>23.559717514826836</v>
      </c>
      <c r="S29" s="7">
        <f t="shared" si="5"/>
        <v>3.9747481165201028</v>
      </c>
      <c r="T29" s="3"/>
    </row>
    <row r="30" spans="2:24" s="2" customFormat="1" x14ac:dyDescent="0.25">
      <c r="H30" s="10"/>
      <c r="I30" s="10"/>
      <c r="J30" s="10"/>
      <c r="K30" s="85"/>
      <c r="L30" s="85"/>
      <c r="M30" s="85"/>
      <c r="N30" s="85"/>
      <c r="O30" s="10"/>
      <c r="P30" s="4">
        <v>20</v>
      </c>
      <c r="Q30" s="4">
        <f t="shared" si="3"/>
        <v>72.168123704163193</v>
      </c>
      <c r="R30" s="6">
        <f t="shared" si="4"/>
        <v>27.168123700035004</v>
      </c>
      <c r="S30" s="7">
        <f t="shared" si="5"/>
        <v>4.5257082600042944</v>
      </c>
      <c r="T30" s="3"/>
    </row>
    <row r="31" spans="2:24" s="14" customFormat="1" x14ac:dyDescent="0.25">
      <c r="H31" s="11"/>
      <c r="I31" s="11"/>
      <c r="J31" s="11"/>
      <c r="K31" s="11"/>
      <c r="L31" s="11"/>
      <c r="M31" s="11"/>
      <c r="N31" s="11"/>
      <c r="O31" s="11"/>
      <c r="P31" s="4">
        <v>21</v>
      </c>
      <c r="Q31" s="4">
        <f t="shared" si="3"/>
        <v>75.776529889371346</v>
      </c>
      <c r="R31" s="6">
        <f t="shared" si="4"/>
        <v>30.776529885243157</v>
      </c>
      <c r="S31" s="7">
        <f t="shared" si="5"/>
        <v>5.0614968950768793</v>
      </c>
      <c r="T31" s="15"/>
    </row>
    <row r="32" spans="2:24" s="2" customFormat="1" ht="15.55" x14ac:dyDescent="0.3">
      <c r="H32" s="10"/>
      <c r="I32" s="86"/>
      <c r="J32" s="86"/>
      <c r="K32" s="13"/>
      <c r="L32" s="13"/>
      <c r="M32" s="13"/>
      <c r="N32" s="13"/>
      <c r="O32" s="10"/>
      <c r="P32" s="4">
        <v>22</v>
      </c>
      <c r="Q32" s="4">
        <f t="shared" si="3"/>
        <v>79.384936074579514</v>
      </c>
      <c r="R32" s="6">
        <f t="shared" si="4"/>
        <v>34.384936070451324</v>
      </c>
      <c r="S32" s="7">
        <f t="shared" si="5"/>
        <v>5.5822469416926124</v>
      </c>
      <c r="T32" s="3"/>
    </row>
    <row r="33" spans="8:20" s="2" customFormat="1" x14ac:dyDescent="0.25">
      <c r="H33" s="10"/>
      <c r="I33" s="10"/>
      <c r="J33" s="10"/>
      <c r="K33" s="10"/>
      <c r="L33" s="10"/>
      <c r="M33" s="82"/>
      <c r="N33" s="82"/>
      <c r="O33" s="10"/>
      <c r="P33" s="4">
        <v>23</v>
      </c>
      <c r="Q33" s="4">
        <f t="shared" si="3"/>
        <v>82.993342259787667</v>
      </c>
      <c r="R33" s="6">
        <f t="shared" si="4"/>
        <v>37.993342255659478</v>
      </c>
      <c r="S33" s="7">
        <f t="shared" si="5"/>
        <v>6.0881176283052341</v>
      </c>
      <c r="T33" s="3"/>
    </row>
    <row r="34" spans="8:20" s="2" customFormat="1" x14ac:dyDescent="0.25">
      <c r="H34" s="10"/>
      <c r="I34" s="10"/>
      <c r="J34" s="10"/>
      <c r="K34" s="10"/>
      <c r="L34" s="10"/>
      <c r="M34" s="82"/>
      <c r="N34" s="82"/>
      <c r="O34" s="10"/>
      <c r="P34" s="4">
        <v>24</v>
      </c>
      <c r="Q34" s="4">
        <f t="shared" si="3"/>
        <v>86.60174844499582</v>
      </c>
      <c r="R34" s="6">
        <f t="shared" si="4"/>
        <v>41.601748440867631</v>
      </c>
      <c r="S34" s="7">
        <f t="shared" si="5"/>
        <v>6.5792930516621322</v>
      </c>
      <c r="T34" s="3"/>
    </row>
    <row r="35" spans="8:20" s="2" customFormat="1" x14ac:dyDescent="0.25">
      <c r="H35" s="10"/>
      <c r="I35" s="10"/>
      <c r="J35" s="10"/>
      <c r="K35" s="10"/>
      <c r="L35" s="10"/>
      <c r="M35" s="10"/>
      <c r="N35" s="10"/>
      <c r="O35" s="10"/>
      <c r="P35" s="4">
        <v>25</v>
      </c>
      <c r="Q35" s="4">
        <f t="shared" si="3"/>
        <v>90.210154630203988</v>
      </c>
      <c r="R35" s="6">
        <f t="shared" si="4"/>
        <v>45.210154626075798</v>
      </c>
      <c r="S35" s="7">
        <f t="shared" si="5"/>
        <v>7.0559805546546954</v>
      </c>
      <c r="T35" s="3"/>
    </row>
    <row r="36" spans="8:20" s="2" customFormat="1" x14ac:dyDescent="0.25">
      <c r="H36" s="10"/>
      <c r="I36" s="10"/>
      <c r="J36" s="10"/>
      <c r="K36" s="10"/>
      <c r="L36" s="10"/>
      <c r="M36" s="10"/>
      <c r="N36" s="10"/>
      <c r="O36" s="10"/>
      <c r="P36" s="4">
        <v>26</v>
      </c>
      <c r="Q36" s="4">
        <f t="shared" si="3"/>
        <v>93.818560815412155</v>
      </c>
      <c r="R36" s="6">
        <f t="shared" si="4"/>
        <v>48.818560811283966</v>
      </c>
      <c r="S36" s="7">
        <f t="shared" si="5"/>
        <v>7.5184089541300159</v>
      </c>
      <c r="T36" s="3"/>
    </row>
    <row r="37" spans="8:20" s="2" customFormat="1" x14ac:dyDescent="0.25">
      <c r="H37" s="10"/>
      <c r="I37" s="10"/>
      <c r="J37" s="10"/>
      <c r="K37" s="10"/>
      <c r="L37" s="10"/>
      <c r="M37" s="10"/>
      <c r="N37" s="10"/>
      <c r="O37" s="10"/>
      <c r="P37" s="4">
        <v>27</v>
      </c>
      <c r="Q37" s="4">
        <f t="shared" si="3"/>
        <v>97.426967000620309</v>
      </c>
      <c r="R37" s="6">
        <f t="shared" si="4"/>
        <v>52.426966996492119</v>
      </c>
      <c r="S37" s="7">
        <f t="shared" si="5"/>
        <v>7.9668266519657935</v>
      </c>
      <c r="T37" s="3"/>
    </row>
    <row r="38" spans="8:20" s="2" customFormat="1" x14ac:dyDescent="0.25">
      <c r="H38" s="10"/>
      <c r="I38" s="10"/>
      <c r="J38" s="10"/>
      <c r="K38" s="10"/>
      <c r="L38" s="10"/>
      <c r="M38" s="10"/>
      <c r="N38" s="10"/>
      <c r="O38" s="10"/>
      <c r="P38" s="4">
        <v>28</v>
      </c>
      <c r="Q38" s="4">
        <f t="shared" si="3"/>
        <v>101.03537318582848</v>
      </c>
      <c r="R38" s="6">
        <f t="shared" si="4"/>
        <v>56.035373181700287</v>
      </c>
      <c r="S38" s="7">
        <f t="shared" si="5"/>
        <v>8.4014996630576118</v>
      </c>
      <c r="T38" s="3"/>
    </row>
    <row r="39" spans="8:20" s="2" customFormat="1" x14ac:dyDescent="0.25">
      <c r="H39" s="10"/>
      <c r="I39" s="10"/>
      <c r="J39" s="10"/>
      <c r="K39" s="10"/>
      <c r="L39" s="10"/>
      <c r="M39" s="10"/>
      <c r="N39" s="10"/>
      <c r="O39" s="10"/>
      <c r="P39" s="4">
        <v>29</v>
      </c>
      <c r="Q39" s="4">
        <f t="shared" si="3"/>
        <v>104.64377937103662</v>
      </c>
      <c r="R39" s="6">
        <f t="shared" si="4"/>
        <v>59.643779366908426</v>
      </c>
      <c r="S39" s="7">
        <f t="shared" si="5"/>
        <v>8.8227095932382973</v>
      </c>
      <c r="T39" s="3"/>
    </row>
    <row r="40" spans="8:20" s="2" customFormat="1" x14ac:dyDescent="0.25">
      <c r="P40" s="4">
        <v>30</v>
      </c>
      <c r="Q40" s="4">
        <f t="shared" si="3"/>
        <v>108.25218555624478</v>
      </c>
      <c r="R40" s="6">
        <f t="shared" si="4"/>
        <v>63.252185552116593</v>
      </c>
      <c r="S40" s="7">
        <f t="shared" si="5"/>
        <v>9.2307515986533648</v>
      </c>
      <c r="T40" s="3"/>
    </row>
    <row r="41" spans="8:20" s="2" customFormat="1" x14ac:dyDescent="0.25">
      <c r="P41" s="4">
        <v>31</v>
      </c>
      <c r="Q41" s="4">
        <f t="shared" si="3"/>
        <v>111.86059174145295</v>
      </c>
      <c r="R41" s="6">
        <f t="shared" si="4"/>
        <v>66.860591737324768</v>
      </c>
      <c r="S41" s="7">
        <f t="shared" si="5"/>
        <v>9.6259323558929619</v>
      </c>
      <c r="T41" s="3"/>
    </row>
    <row r="42" spans="8:20" s="2" customFormat="1" x14ac:dyDescent="0.25">
      <c r="P42" s="4">
        <v>32</v>
      </c>
      <c r="Q42" s="4">
        <f t="shared" si="3"/>
        <v>115.4689979266611</v>
      </c>
      <c r="R42" s="6">
        <f t="shared" si="4"/>
        <v>70.468997922532907</v>
      </c>
      <c r="S42" s="7">
        <f t="shared" si="5"/>
        <v>10.008568069384976</v>
      </c>
      <c r="T42" s="3"/>
    </row>
    <row r="43" spans="8:20" s="2" customFormat="1" x14ac:dyDescent="0.25">
      <c r="P43" s="4">
        <v>33</v>
      </c>
      <c r="Q43" s="4">
        <f t="shared" ref="Q43:Q74" si="8">P43/$P$110*INDEX($C$11:$C$26,(COUNT($C$11:$C$26)),1)</f>
        <v>119.07740411186927</v>
      </c>
      <c r="R43" s="6">
        <f t="shared" ref="R43:R74" si="9">Q43-$M$5</f>
        <v>74.077404107741074</v>
      </c>
      <c r="S43" s="7">
        <f t="shared" ref="S43:S74" si="10">($M$2*R43+$M$3-SQRT(($M$2*R43+$M$3)*($M$2*R43+$M$3)-(4*$M$4*$M$3*$M$2*R43)))/(2*$M$4)</f>
        <v>10.378982539347954</v>
      </c>
      <c r="T43" s="3"/>
    </row>
    <row r="44" spans="8:20" s="2" customFormat="1" x14ac:dyDescent="0.25">
      <c r="P44" s="4">
        <v>34</v>
      </c>
      <c r="Q44" s="4">
        <f t="shared" si="8"/>
        <v>122.68581029707744</v>
      </c>
      <c r="R44" s="6">
        <f t="shared" si="9"/>
        <v>77.685810292949242</v>
      </c>
      <c r="S44" s="7">
        <f t="shared" si="10"/>
        <v>10.737505310144796</v>
      </c>
      <c r="T44" s="3"/>
    </row>
    <row r="45" spans="8:20" s="2" customFormat="1" x14ac:dyDescent="0.25">
      <c r="P45" s="4">
        <v>35</v>
      </c>
      <c r="Q45" s="4">
        <f t="shared" si="8"/>
        <v>126.29421648228558</v>
      </c>
      <c r="R45" s="6">
        <f t="shared" si="9"/>
        <v>81.294216478157381</v>
      </c>
      <c r="S45" s="7">
        <f t="shared" si="10"/>
        <v>11.084469915316792</v>
      </c>
      <c r="T45" s="3"/>
    </row>
    <row r="46" spans="8:20" s="2" customFormat="1" x14ac:dyDescent="0.25">
      <c r="P46" s="4">
        <v>36</v>
      </c>
      <c r="Q46" s="4">
        <f t="shared" si="8"/>
        <v>129.90262266749374</v>
      </c>
      <c r="R46" s="6">
        <f t="shared" si="9"/>
        <v>84.902622663365548</v>
      </c>
      <c r="S46" s="7">
        <f t="shared" si="10"/>
        <v>11.420212232042624</v>
      </c>
      <c r="T46" s="3"/>
    </row>
    <row r="47" spans="8:20" s="2" customFormat="1" x14ac:dyDescent="0.25">
      <c r="P47" s="4">
        <v>37</v>
      </c>
      <c r="Q47" s="4">
        <f t="shared" si="8"/>
        <v>133.51102885270191</v>
      </c>
      <c r="R47" s="6">
        <f t="shared" si="9"/>
        <v>88.511028848573716</v>
      </c>
      <c r="S47" s="7">
        <f t="shared" si="10"/>
        <v>11.745068954368874</v>
      </c>
      <c r="T47" s="3"/>
    </row>
    <row r="48" spans="8:20" s="2" customFormat="1" x14ac:dyDescent="0.25">
      <c r="P48" s="4">
        <v>38</v>
      </c>
      <c r="Q48" s="4">
        <f t="shared" si="8"/>
        <v>137.11943503791005</v>
      </c>
      <c r="R48" s="6">
        <f t="shared" si="9"/>
        <v>92.119435033781855</v>
      </c>
      <c r="S48" s="7">
        <f t="shared" si="10"/>
        <v>12.05937619138405</v>
      </c>
      <c r="T48" s="3"/>
    </row>
    <row r="49" spans="16:20" s="2" customFormat="1" x14ac:dyDescent="0.25">
      <c r="P49" s="4">
        <v>39</v>
      </c>
      <c r="Q49" s="4">
        <f t="shared" si="8"/>
        <v>140.72784122311822</v>
      </c>
      <c r="R49" s="6">
        <f t="shared" si="9"/>
        <v>95.727841218990022</v>
      </c>
      <c r="S49" s="7">
        <f t="shared" si="10"/>
        <v>12.363468193621642</v>
      </c>
      <c r="T49" s="3"/>
    </row>
    <row r="50" spans="16:20" s="2" customFormat="1" x14ac:dyDescent="0.25">
      <c r="P50" s="4">
        <v>40</v>
      </c>
      <c r="Q50" s="4">
        <f t="shared" si="8"/>
        <v>144.33624740832639</v>
      </c>
      <c r="R50" s="6">
        <f t="shared" si="9"/>
        <v>99.33624740419819</v>
      </c>
      <c r="S50" s="7">
        <f t="shared" si="10"/>
        <v>12.657676208421023</v>
      </c>
      <c r="T50" s="3"/>
    </row>
    <row r="51" spans="16:20" s="2" customFormat="1" x14ac:dyDescent="0.25">
      <c r="P51" s="4">
        <v>41</v>
      </c>
      <c r="Q51" s="4">
        <f t="shared" si="8"/>
        <v>147.94465359353453</v>
      </c>
      <c r="R51" s="6">
        <f t="shared" si="9"/>
        <v>102.94465358940633</v>
      </c>
      <c r="S51" s="7">
        <f t="shared" si="10"/>
        <v>12.942327462771425</v>
      </c>
      <c r="T51" s="3"/>
    </row>
    <row r="52" spans="16:20" s="2" customFormat="1" x14ac:dyDescent="0.25">
      <c r="P52" s="4">
        <v>42</v>
      </c>
      <c r="Q52" s="4">
        <f t="shared" si="8"/>
        <v>151.55305977874269</v>
      </c>
      <c r="R52" s="6">
        <f t="shared" si="9"/>
        <v>106.5530597746145</v>
      </c>
      <c r="S52" s="7">
        <f t="shared" si="10"/>
        <v>13.217744270318809</v>
      </c>
      <c r="T52" s="3"/>
    </row>
    <row r="53" spans="16:20" s="2" customFormat="1" x14ac:dyDescent="0.25">
      <c r="P53" s="4">
        <v>43</v>
      </c>
      <c r="Q53" s="4">
        <f t="shared" si="8"/>
        <v>155.16146596395086</v>
      </c>
      <c r="R53" s="6">
        <f t="shared" si="9"/>
        <v>110.16146595982266</v>
      </c>
      <c r="S53" s="7">
        <f t="shared" si="10"/>
        <v>13.484243257720273</v>
      </c>
      <c r="T53" s="3"/>
    </row>
    <row r="54" spans="16:20" s="2" customFormat="1" x14ac:dyDescent="0.25">
      <c r="P54" s="4">
        <v>44</v>
      </c>
      <c r="Q54" s="4">
        <f t="shared" si="8"/>
        <v>158.76987214915903</v>
      </c>
      <c r="R54" s="6">
        <f t="shared" si="9"/>
        <v>113.76987214503083</v>
      </c>
      <c r="S54" s="7">
        <f t="shared" si="10"/>
        <v>13.742134704366924</v>
      </c>
      <c r="T54" s="3"/>
    </row>
    <row r="55" spans="16:20" s="2" customFormat="1" x14ac:dyDescent="0.25">
      <c r="P55" s="4">
        <v>45</v>
      </c>
      <c r="Q55" s="4">
        <f t="shared" si="8"/>
        <v>162.3782783343672</v>
      </c>
      <c r="R55" s="6">
        <f t="shared" si="9"/>
        <v>117.378278330239</v>
      </c>
      <c r="S55" s="7">
        <f t="shared" si="10"/>
        <v>13.991721988637153</v>
      </c>
      <c r="T55" s="3"/>
    </row>
    <row r="56" spans="16:20" s="2" customFormat="1" x14ac:dyDescent="0.25">
      <c r="P56" s="4">
        <v>46</v>
      </c>
      <c r="Q56" s="4">
        <f t="shared" si="8"/>
        <v>165.98668451957533</v>
      </c>
      <c r="R56" s="6">
        <f t="shared" si="9"/>
        <v>120.98668451544714</v>
      </c>
      <c r="S56" s="7">
        <f t="shared" si="10"/>
        <v>14.233301133256772</v>
      </c>
      <c r="T56" s="3"/>
    </row>
    <row r="57" spans="16:20" s="2" customFormat="1" x14ac:dyDescent="0.25">
      <c r="P57" s="4">
        <v>47</v>
      </c>
      <c r="Q57" s="4">
        <f t="shared" si="8"/>
        <v>169.5950907047835</v>
      </c>
      <c r="R57" s="6">
        <f t="shared" si="9"/>
        <v>124.59509070065531</v>
      </c>
      <c r="S57" s="7">
        <f t="shared" si="10"/>
        <v>14.467160441995741</v>
      </c>
      <c r="T57" s="3"/>
    </row>
    <row r="58" spans="16:20" s="2" customFormat="1" x14ac:dyDescent="0.25">
      <c r="P58" s="4">
        <v>48</v>
      </c>
      <c r="Q58" s="4">
        <f t="shared" si="8"/>
        <v>173.20349688999164</v>
      </c>
      <c r="R58" s="6">
        <f t="shared" si="9"/>
        <v>128.20349688586344</v>
      </c>
      <c r="S58" s="7">
        <f t="shared" si="10"/>
        <v>14.693580219789206</v>
      </c>
      <c r="T58" s="3"/>
    </row>
    <row r="59" spans="16:20" s="2" customFormat="1" x14ac:dyDescent="0.25">
      <c r="P59" s="4">
        <v>49</v>
      </c>
      <c r="Q59" s="4">
        <f t="shared" si="8"/>
        <v>176.81190307519981</v>
      </c>
      <c r="R59" s="6">
        <f t="shared" si="9"/>
        <v>131.81190307107161</v>
      </c>
      <c r="S59" s="7">
        <f t="shared" si="10"/>
        <v>14.912832568398215</v>
      </c>
      <c r="T59" s="3"/>
    </row>
    <row r="60" spans="16:20" s="2" customFormat="1" x14ac:dyDescent="0.25">
      <c r="P60" s="4">
        <v>50</v>
      </c>
      <c r="Q60" s="4">
        <f t="shared" si="8"/>
        <v>180.42030926040798</v>
      </c>
      <c r="R60" s="6">
        <f t="shared" si="9"/>
        <v>135.42030925627978</v>
      </c>
      <c r="S60" s="7">
        <f t="shared" si="10"/>
        <v>15.125181249891027</v>
      </c>
      <c r="T60" s="3"/>
    </row>
    <row r="61" spans="16:20" s="2" customFormat="1" x14ac:dyDescent="0.25">
      <c r="P61" s="4">
        <v>51</v>
      </c>
      <c r="Q61" s="4">
        <f t="shared" si="8"/>
        <v>184.02871544561614</v>
      </c>
      <c r="R61" s="6">
        <f t="shared" si="9"/>
        <v>139.02871544148795</v>
      </c>
      <c r="S61" s="7">
        <f t="shared" si="10"/>
        <v>15.330881610499688</v>
      </c>
      <c r="T61" s="3"/>
    </row>
    <row r="62" spans="16:20" s="2" customFormat="1" x14ac:dyDescent="0.25">
      <c r="P62" s="4">
        <v>52</v>
      </c>
      <c r="Q62" s="4">
        <f t="shared" si="8"/>
        <v>187.63712163082431</v>
      </c>
      <c r="R62" s="6">
        <f t="shared" si="9"/>
        <v>142.63712162669611</v>
      </c>
      <c r="S62" s="7">
        <f t="shared" si="10"/>
        <v>15.530180557761678</v>
      </c>
      <c r="T62" s="3"/>
    </row>
    <row r="63" spans="16:20" s="2" customFormat="1" x14ac:dyDescent="0.25">
      <c r="P63" s="4">
        <v>53</v>
      </c>
      <c r="Q63" s="4">
        <f t="shared" si="8"/>
        <v>191.24552781603245</v>
      </c>
      <c r="R63" s="6">
        <f t="shared" si="9"/>
        <v>146.24552781190425</v>
      </c>
      <c r="S63" s="7">
        <f t="shared" si="10"/>
        <v>15.723316584269561</v>
      </c>
      <c r="T63" s="3"/>
    </row>
    <row r="64" spans="16:20" s="2" customFormat="1" x14ac:dyDescent="0.25">
      <c r="P64" s="4">
        <v>54</v>
      </c>
      <c r="Q64" s="4">
        <f t="shared" si="8"/>
        <v>194.85393400124062</v>
      </c>
      <c r="R64" s="6">
        <f t="shared" si="9"/>
        <v>149.85393399711242</v>
      </c>
      <c r="S64" s="7">
        <f t="shared" si="10"/>
        <v>15.910519831803308</v>
      </c>
      <c r="T64" s="3"/>
    </row>
    <row r="65" spans="16:20" s="2" customFormat="1" x14ac:dyDescent="0.25">
      <c r="P65" s="4">
        <v>55</v>
      </c>
      <c r="Q65" s="4">
        <f t="shared" si="8"/>
        <v>198.46234018644878</v>
      </c>
      <c r="R65" s="6">
        <f t="shared" si="9"/>
        <v>153.46234018232059</v>
      </c>
      <c r="S65" s="7">
        <f t="shared" si="10"/>
        <v>16.092012190092714</v>
      </c>
      <c r="T65" s="3"/>
    </row>
    <row r="66" spans="16:20" s="2" customFormat="1" x14ac:dyDescent="0.25">
      <c r="P66" s="4">
        <v>56</v>
      </c>
      <c r="Q66" s="4">
        <f t="shared" si="8"/>
        <v>202.07074637165695</v>
      </c>
      <c r="R66" s="6">
        <f t="shared" si="9"/>
        <v>157.07074636752876</v>
      </c>
      <c r="S66" s="7">
        <f t="shared" si="10"/>
        <v>16.268007424937974</v>
      </c>
      <c r="T66" s="3"/>
    </row>
    <row r="67" spans="16:20" s="2" customFormat="1" x14ac:dyDescent="0.25">
      <c r="P67" s="4">
        <v>57</v>
      </c>
      <c r="Q67" s="4">
        <f t="shared" si="8"/>
        <v>205.67915255686506</v>
      </c>
      <c r="R67" s="6">
        <f t="shared" si="9"/>
        <v>160.67915255273687</v>
      </c>
      <c r="S67" s="7">
        <f t="shared" si="10"/>
        <v>16.438711330893643</v>
      </c>
      <c r="T67" s="3"/>
    </row>
    <row r="68" spans="16:20" s="2" customFormat="1" x14ac:dyDescent="0.25">
      <c r="P68" s="4">
        <v>58</v>
      </c>
      <c r="Q68" s="4">
        <f t="shared" si="8"/>
        <v>209.28755874207323</v>
      </c>
      <c r="R68" s="6">
        <f t="shared" si="9"/>
        <v>164.28755873794503</v>
      </c>
      <c r="S68" s="7">
        <f t="shared" si="10"/>
        <v>16.604321904186676</v>
      </c>
      <c r="T68" s="3"/>
    </row>
    <row r="69" spans="16:20" s="2" customFormat="1" x14ac:dyDescent="0.25">
      <c r="P69" s="4">
        <v>59</v>
      </c>
      <c r="Q69" s="4">
        <f t="shared" si="8"/>
        <v>212.8959649272814</v>
      </c>
      <c r="R69" s="6">
        <f t="shared" si="9"/>
        <v>167.8959649231532</v>
      </c>
      <c r="S69" s="7">
        <f t="shared" si="10"/>
        <v>16.765029531985611</v>
      </c>
      <c r="T69" s="3"/>
    </row>
    <row r="70" spans="16:20" s="2" customFormat="1" x14ac:dyDescent="0.25">
      <c r="P70" s="4">
        <v>60</v>
      </c>
      <c r="Q70" s="4">
        <f t="shared" si="8"/>
        <v>216.50437111248957</v>
      </c>
      <c r="R70" s="6">
        <f t="shared" si="9"/>
        <v>171.50437110836137</v>
      </c>
      <c r="S70" s="7">
        <f t="shared" si="10"/>
        <v>16.921017194562399</v>
      </c>
      <c r="T70" s="3"/>
    </row>
    <row r="71" spans="16:20" s="2" customFormat="1" x14ac:dyDescent="0.25">
      <c r="P71" s="4">
        <v>61</v>
      </c>
      <c r="Q71" s="4">
        <f t="shared" si="8"/>
        <v>220.11277729769773</v>
      </c>
      <c r="R71" s="6">
        <f t="shared" si="9"/>
        <v>175.11277729356954</v>
      </c>
      <c r="S71" s="7">
        <f t="shared" si="10"/>
        <v>17.07246067728537</v>
      </c>
      <c r="T71" s="3"/>
    </row>
    <row r="72" spans="16:20" s="2" customFormat="1" x14ac:dyDescent="0.25">
      <c r="P72" s="4">
        <v>62</v>
      </c>
      <c r="Q72" s="4">
        <f t="shared" si="8"/>
        <v>223.7211834829059</v>
      </c>
      <c r="R72" s="6">
        <f t="shared" si="9"/>
        <v>178.7211834787777</v>
      </c>
      <c r="S72" s="7">
        <f t="shared" si="10"/>
        <v>17.219528789751909</v>
      </c>
      <c r="T72" s="3"/>
    </row>
    <row r="73" spans="16:20" s="2" customFormat="1" x14ac:dyDescent="0.25">
      <c r="P73" s="4">
        <v>63</v>
      </c>
      <c r="Q73" s="4">
        <f t="shared" si="8"/>
        <v>227.32958966811404</v>
      </c>
      <c r="R73" s="6">
        <f t="shared" si="9"/>
        <v>182.32958966398584</v>
      </c>
      <c r="S73" s="7">
        <f t="shared" si="10"/>
        <v>17.362383589709435</v>
      </c>
      <c r="T73" s="3"/>
    </row>
    <row r="74" spans="16:20" s="2" customFormat="1" x14ac:dyDescent="0.25">
      <c r="P74" s="4">
        <v>64</v>
      </c>
      <c r="Q74" s="4">
        <f t="shared" si="8"/>
        <v>230.93799585332221</v>
      </c>
      <c r="R74" s="6">
        <f t="shared" si="9"/>
        <v>185.93799584919401</v>
      </c>
      <c r="S74" s="7">
        <f t="shared" si="10"/>
        <v>17.501180609725441</v>
      </c>
      <c r="T74" s="3"/>
    </row>
    <row r="75" spans="16:20" s="2" customFormat="1" x14ac:dyDescent="0.25">
      <c r="P75" s="4">
        <v>65</v>
      </c>
      <c r="Q75" s="4">
        <f t="shared" ref="Q75:Q106" si="11">P75/$P$110*INDEX($C$11:$C$26,(COUNT($C$11:$C$26)),1)</f>
        <v>234.54640203853037</v>
      </c>
      <c r="R75" s="6">
        <f t="shared" ref="R75:R106" si="12">Q75-$M$5</f>
        <v>189.54640203440218</v>
      </c>
      <c r="S75" s="7">
        <f t="shared" ref="S75:S106" si="13">($M$2*R75+$M$3-SQRT(($M$2*R75+$M$3)*($M$2*R75+$M$3)-(4*$M$4*$M$3*$M$2*R75)))/(2*$M$4)</f>
        <v>17.636069084850103</v>
      </c>
      <c r="T75" s="3"/>
    </row>
    <row r="76" spans="16:20" s="2" customFormat="1" x14ac:dyDescent="0.25">
      <c r="P76" s="4">
        <v>66</v>
      </c>
      <c r="Q76" s="4">
        <f t="shared" si="11"/>
        <v>238.15480822373854</v>
      </c>
      <c r="R76" s="6">
        <f t="shared" si="12"/>
        <v>193.15480821961035</v>
      </c>
      <c r="S76" s="7">
        <f t="shared" si="13"/>
        <v>17.767192179770809</v>
      </c>
      <c r="T76" s="3"/>
    </row>
    <row r="77" spans="16:20" s="2" customFormat="1" x14ac:dyDescent="0.25">
      <c r="P77" s="4">
        <v>67</v>
      </c>
      <c r="Q77" s="4">
        <f t="shared" si="11"/>
        <v>241.76321440894671</v>
      </c>
      <c r="R77" s="6">
        <f t="shared" si="12"/>
        <v>196.76321440481851</v>
      </c>
      <c r="S77" s="7">
        <f t="shared" si="13"/>
        <v>17.894687214187346</v>
      </c>
      <c r="T77" s="3"/>
    </row>
    <row r="78" spans="16:20" s="2" customFormat="1" x14ac:dyDescent="0.25">
      <c r="P78" s="4">
        <v>68</v>
      </c>
      <c r="Q78" s="4">
        <f t="shared" si="11"/>
        <v>245.37162059415488</v>
      </c>
      <c r="R78" s="6">
        <f t="shared" si="12"/>
        <v>200.37162059002668</v>
      </c>
      <c r="S78" s="7">
        <f t="shared" si="13"/>
        <v>18.018685885341799</v>
      </c>
      <c r="T78" s="3"/>
    </row>
    <row r="79" spans="16:20" s="2" customFormat="1" x14ac:dyDescent="0.25">
      <c r="P79" s="4">
        <v>69</v>
      </c>
      <c r="Q79" s="4">
        <f t="shared" si="11"/>
        <v>248.98002677936299</v>
      </c>
      <c r="R79" s="6">
        <f t="shared" si="12"/>
        <v>203.98002677523479</v>
      </c>
      <c r="S79" s="7">
        <f t="shared" si="13"/>
        <v>18.139314486818559</v>
      </c>
      <c r="T79" s="3"/>
    </row>
    <row r="80" spans="16:20" s="2" customFormat="1" x14ac:dyDescent="0.25">
      <c r="P80" s="4">
        <v>70</v>
      </c>
      <c r="Q80" s="4">
        <f t="shared" si="11"/>
        <v>252.58843296457115</v>
      </c>
      <c r="R80" s="6">
        <f t="shared" si="12"/>
        <v>207.58843296044296</v>
      </c>
      <c r="S80" s="7">
        <f t="shared" si="13"/>
        <v>18.256694122891638</v>
      </c>
      <c r="T80" s="3"/>
    </row>
    <row r="81" spans="16:20" s="2" customFormat="1" x14ac:dyDescent="0.25">
      <c r="P81" s="4">
        <v>71</v>
      </c>
      <c r="Q81" s="4">
        <f t="shared" si="11"/>
        <v>256.19683914977929</v>
      </c>
      <c r="R81" s="6">
        <f t="shared" si="12"/>
        <v>211.1968391456511</v>
      </c>
      <c r="S81" s="7">
        <f t="shared" si="13"/>
        <v>18.370940917836894</v>
      </c>
      <c r="T81" s="3"/>
    </row>
    <row r="82" spans="16:20" s="2" customFormat="1" x14ac:dyDescent="0.25">
      <c r="P82" s="4">
        <v>72</v>
      </c>
      <c r="Q82" s="4">
        <f t="shared" si="11"/>
        <v>259.80524533498749</v>
      </c>
      <c r="R82" s="6">
        <f t="shared" si="12"/>
        <v>214.80524533085929</v>
      </c>
      <c r="S82" s="7">
        <f t="shared" si="13"/>
        <v>18.482166219751459</v>
      </c>
      <c r="T82" s="3"/>
    </row>
    <row r="83" spans="16:20" s="2" customFormat="1" x14ac:dyDescent="0.25">
      <c r="P83" s="4">
        <v>73</v>
      </c>
      <c r="Q83" s="4">
        <f t="shared" si="11"/>
        <v>263.41365152019563</v>
      </c>
      <c r="R83" s="6">
        <f t="shared" si="12"/>
        <v>218.41365151606743</v>
      </c>
      <c r="S83" s="7">
        <f t="shared" si="13"/>
        <v>18.590476798529668</v>
      </c>
      <c r="T83" s="3"/>
    </row>
    <row r="84" spans="16:20" s="2" customFormat="1" x14ac:dyDescent="0.25">
      <c r="P84" s="4">
        <v>74</v>
      </c>
      <c r="Q84" s="4">
        <f t="shared" si="11"/>
        <v>267.02205770540382</v>
      </c>
      <c r="R84" s="6">
        <f t="shared" si="12"/>
        <v>222.02205770127563</v>
      </c>
      <c r="S84" s="7">
        <f t="shared" si="13"/>
        <v>18.695975037738652</v>
      </c>
      <c r="T84" s="3"/>
    </row>
    <row r="85" spans="16:20" s="2" customFormat="1" x14ac:dyDescent="0.25">
      <c r="P85" s="4">
        <v>75</v>
      </c>
      <c r="Q85" s="4">
        <f t="shared" si="11"/>
        <v>270.63046389061196</v>
      </c>
      <c r="R85" s="6">
        <f t="shared" si="12"/>
        <v>225.63046388648377</v>
      </c>
      <c r="S85" s="7">
        <f t="shared" si="13"/>
        <v>18.798759120216552</v>
      </c>
      <c r="T85" s="3"/>
    </row>
    <row r="86" spans="16:20" s="2" customFormat="1" x14ac:dyDescent="0.25">
      <c r="P86" s="4">
        <v>76</v>
      </c>
      <c r="Q86" s="4">
        <f t="shared" si="11"/>
        <v>274.2388700758201</v>
      </c>
      <c r="R86" s="6">
        <f t="shared" si="12"/>
        <v>229.23887007169191</v>
      </c>
      <c r="S86" s="7">
        <f t="shared" si="13"/>
        <v>18.89892320728568</v>
      </c>
      <c r="T86" s="3"/>
    </row>
    <row r="87" spans="16:20" s="2" customFormat="1" x14ac:dyDescent="0.25">
      <c r="P87" s="4">
        <v>77</v>
      </c>
      <c r="Q87" s="4">
        <f t="shared" si="11"/>
        <v>277.8472762610283</v>
      </c>
      <c r="R87" s="6">
        <f t="shared" si="12"/>
        <v>232.8472762569001</v>
      </c>
      <c r="S87" s="7">
        <f t="shared" si="13"/>
        <v>18.996557611531014</v>
      </c>
      <c r="T87" s="3"/>
    </row>
    <row r="88" spans="16:20" s="2" customFormat="1" x14ac:dyDescent="0.25">
      <c r="P88" s="4">
        <v>78</v>
      </c>
      <c r="Q88" s="4">
        <f t="shared" si="11"/>
        <v>281.45568244623644</v>
      </c>
      <c r="R88" s="6">
        <f t="shared" si="12"/>
        <v>236.45568244210824</v>
      </c>
      <c r="S88" s="7">
        <f t="shared" si="13"/>
        <v>19.09174896314417</v>
      </c>
      <c r="T88" s="3"/>
    </row>
    <row r="89" spans="16:20" s="2" customFormat="1" x14ac:dyDescent="0.25">
      <c r="P89" s="4">
        <v>79</v>
      </c>
      <c r="Q89" s="4">
        <f t="shared" si="11"/>
        <v>285.06408863144463</v>
      </c>
      <c r="R89" s="6">
        <f t="shared" si="12"/>
        <v>240.06408862731644</v>
      </c>
      <c r="S89" s="7">
        <f t="shared" si="13"/>
        <v>19.184580369874276</v>
      </c>
      <c r="T89" s="3"/>
    </row>
    <row r="90" spans="16:20" s="2" customFormat="1" x14ac:dyDescent="0.25">
      <c r="P90" s="4">
        <v>80</v>
      </c>
      <c r="Q90" s="4">
        <f t="shared" si="11"/>
        <v>288.67249481665277</v>
      </c>
      <c r="R90" s="6">
        <f t="shared" si="12"/>
        <v>243.67249481252458</v>
      </c>
      <c r="S90" s="7">
        <f t="shared" si="13"/>
        <v>19.275131570661884</v>
      </c>
      <c r="T90" s="3"/>
    </row>
    <row r="91" spans="16:20" s="2" customFormat="1" x14ac:dyDescent="0.25">
      <c r="P91" s="4">
        <v>81</v>
      </c>
      <c r="Q91" s="4">
        <f t="shared" si="11"/>
        <v>292.28090100186091</v>
      </c>
      <c r="R91" s="6">
        <f t="shared" si="12"/>
        <v>247.28090099773272</v>
      </c>
      <c r="S91" s="7">
        <f t="shared" si="13"/>
        <v>19.363479083059794</v>
      </c>
      <c r="T91" s="3"/>
    </row>
    <row r="92" spans="16:20" s="2" customFormat="1" x14ac:dyDescent="0.25">
      <c r="P92" s="4">
        <v>82</v>
      </c>
      <c r="Q92" s="4">
        <f t="shared" si="11"/>
        <v>295.88930718706905</v>
      </c>
      <c r="R92" s="6">
        <f t="shared" si="12"/>
        <v>250.88930718294085</v>
      </c>
      <c r="S92" s="7">
        <f t="shared" si="13"/>
        <v>19.449696344568284</v>
      </c>
      <c r="T92" s="3"/>
    </row>
    <row r="93" spans="16:20" s="2" customFormat="1" x14ac:dyDescent="0.25">
      <c r="P93" s="4">
        <v>83</v>
      </c>
      <c r="Q93" s="4">
        <f t="shared" si="11"/>
        <v>299.49771337227725</v>
      </c>
      <c r="R93" s="6">
        <f t="shared" si="12"/>
        <v>254.49771336814905</v>
      </c>
      <c r="S93" s="7">
        <f t="shared" si="13"/>
        <v>19.533853848030027</v>
      </c>
      <c r="T93" s="3"/>
    </row>
    <row r="94" spans="16:20" s="2" customFormat="1" x14ac:dyDescent="0.25">
      <c r="P94" s="4">
        <v>84</v>
      </c>
      <c r="Q94" s="4">
        <f t="shared" si="11"/>
        <v>303.10611955748539</v>
      </c>
      <c r="R94" s="6">
        <f t="shared" si="12"/>
        <v>258.10611955335719</v>
      </c>
      <c r="S94" s="7">
        <f t="shared" si="13"/>
        <v>19.616019271244305</v>
      </c>
      <c r="T94" s="3"/>
    </row>
    <row r="95" spans="16:20" s="2" customFormat="1" x14ac:dyDescent="0.25">
      <c r="P95" s="4">
        <v>85</v>
      </c>
      <c r="Q95" s="4">
        <f t="shared" si="11"/>
        <v>306.71452574269352</v>
      </c>
      <c r="R95" s="6">
        <f t="shared" si="12"/>
        <v>261.71452573856533</v>
      </c>
      <c r="S95" s="7">
        <f t="shared" si="13"/>
        <v>19.696257600971283</v>
      </c>
      <c r="T95" s="3"/>
    </row>
    <row r="96" spans="16:20" s="2" customFormat="1" x14ac:dyDescent="0.25">
      <c r="P96" s="4">
        <v>86</v>
      </c>
      <c r="Q96" s="4">
        <f t="shared" si="11"/>
        <v>310.32293192790172</v>
      </c>
      <c r="R96" s="6">
        <f t="shared" si="12"/>
        <v>265.32293192377352</v>
      </c>
      <c r="S96" s="7">
        <f t="shared" si="13"/>
        <v>19.774631251504434</v>
      </c>
      <c r="T96" s="3"/>
    </row>
    <row r="97" spans="16:20" s="2" customFormat="1" x14ac:dyDescent="0.25">
      <c r="P97" s="4">
        <v>87</v>
      </c>
      <c r="Q97" s="4">
        <f t="shared" si="11"/>
        <v>313.93133811310986</v>
      </c>
      <c r="R97" s="6">
        <f t="shared" si="12"/>
        <v>268.93133810898166</v>
      </c>
      <c r="S97" s="7">
        <f t="shared" si="13"/>
        <v>19.851200177994979</v>
      </c>
      <c r="T97" s="3"/>
    </row>
    <row r="98" spans="16:20" s="2" customFormat="1" x14ac:dyDescent="0.25">
      <c r="P98" s="4">
        <v>88</v>
      </c>
      <c r="Q98" s="4">
        <f t="shared" si="11"/>
        <v>317.53974429831806</v>
      </c>
      <c r="R98" s="6">
        <f t="shared" si="12"/>
        <v>272.53974429418986</v>
      </c>
      <c r="S98" s="7">
        <f t="shared" si="13"/>
        <v>19.92602198471516</v>
      </c>
      <c r="T98" s="3"/>
    </row>
    <row r="99" spans="16:20" s="2" customFormat="1" x14ac:dyDescent="0.25">
      <c r="P99" s="4">
        <v>89</v>
      </c>
      <c r="Q99" s="4">
        <f t="shared" si="11"/>
        <v>321.14815048352619</v>
      </c>
      <c r="R99" s="6">
        <f t="shared" si="12"/>
        <v>276.148150479398</v>
      </c>
      <c r="S99" s="7">
        <f t="shared" si="13"/>
        <v>19.999152028448542</v>
      </c>
      <c r="T99" s="3"/>
    </row>
    <row r="100" spans="16:20" s="2" customFormat="1" x14ac:dyDescent="0.25">
      <c r="P100" s="4">
        <v>90</v>
      </c>
      <c r="Q100" s="4">
        <f t="shared" si="11"/>
        <v>324.75655666873439</v>
      </c>
      <c r="R100" s="6">
        <f t="shared" si="12"/>
        <v>279.75655666460619</v>
      </c>
      <c r="S100" s="7">
        <f t="shared" si="13"/>
        <v>20.070643517195425</v>
      </c>
      <c r="T100" s="3"/>
    </row>
    <row r="101" spans="16:20" s="2" customFormat="1" x14ac:dyDescent="0.25">
      <c r="P101" s="4">
        <v>91</v>
      </c>
      <c r="Q101" s="4">
        <f t="shared" si="11"/>
        <v>328.36496285394253</v>
      </c>
      <c r="R101" s="6">
        <f t="shared" si="12"/>
        <v>283.36496284981433</v>
      </c>
      <c r="S101" s="7">
        <f t="shared" si="13"/>
        <v>20.140547604380245</v>
      </c>
      <c r="T101" s="3"/>
    </row>
    <row r="102" spans="16:20" s="2" customFormat="1" x14ac:dyDescent="0.25">
      <c r="P102" s="4">
        <v>92</v>
      </c>
      <c r="Q102" s="4">
        <f t="shared" si="11"/>
        <v>331.97336903915067</v>
      </c>
      <c r="R102" s="6">
        <f t="shared" si="12"/>
        <v>286.97336903502247</v>
      </c>
      <c r="S102" s="7">
        <f t="shared" si="13"/>
        <v>20.208913478744932</v>
      </c>
      <c r="T102" s="3"/>
    </row>
    <row r="103" spans="16:20" s="2" customFormat="1" x14ac:dyDescent="0.25">
      <c r="P103" s="4">
        <v>93</v>
      </c>
      <c r="Q103" s="4">
        <f t="shared" si="11"/>
        <v>335.58177522435886</v>
      </c>
      <c r="R103" s="6">
        <f t="shared" si="12"/>
        <v>290.58177522023067</v>
      </c>
      <c r="S103" s="7">
        <f t="shared" si="13"/>
        <v>20.275788450109562</v>
      </c>
      <c r="T103" s="3"/>
    </row>
    <row r="104" spans="16:20" s="2" customFormat="1" x14ac:dyDescent="0.25">
      <c r="P104" s="4">
        <v>94</v>
      </c>
      <c r="Q104" s="4">
        <f t="shared" si="11"/>
        <v>339.190181409567</v>
      </c>
      <c r="R104" s="6">
        <f t="shared" si="12"/>
        <v>294.19018140543881</v>
      </c>
      <c r="S104" s="7">
        <f t="shared" si="13"/>
        <v>20.341218031177135</v>
      </c>
      <c r="T104" s="3"/>
    </row>
    <row r="105" spans="16:20" s="2" customFormat="1" x14ac:dyDescent="0.25">
      <c r="P105" s="4">
        <v>95</v>
      </c>
      <c r="Q105" s="4">
        <f t="shared" si="11"/>
        <v>342.79858759477514</v>
      </c>
      <c r="R105" s="6">
        <f t="shared" si="12"/>
        <v>297.79858759064695</v>
      </c>
      <c r="S105" s="7">
        <f t="shared" si="13"/>
        <v>20.405246015555139</v>
      </c>
      <c r="T105" s="3"/>
    </row>
    <row r="106" spans="16:20" s="2" customFormat="1" x14ac:dyDescent="0.25">
      <c r="P106" s="4">
        <v>96</v>
      </c>
      <c r="Q106" s="4">
        <f t="shared" si="11"/>
        <v>346.40699377998328</v>
      </c>
      <c r="R106" s="6">
        <f t="shared" si="12"/>
        <v>301.40699377585509</v>
      </c>
      <c r="S106" s="7">
        <f t="shared" si="13"/>
        <v>20.467914552161623</v>
      </c>
      <c r="T106" s="3"/>
    </row>
    <row r="107" spans="16:20" s="2" customFormat="1" x14ac:dyDescent="0.25">
      <c r="P107" s="4">
        <v>97</v>
      </c>
      <c r="Q107" s="4">
        <f t="shared" ref="Q107:Q120" si="14">P107/$P$110*INDEX($C$11:$C$26,(COUNT($C$11:$C$26)),1)</f>
        <v>350.01539996519148</v>
      </c>
      <c r="R107" s="6">
        <f t="shared" ref="R107:R120" si="15">Q107-$M$5</f>
        <v>305.01539996106328</v>
      </c>
      <c r="S107" s="7">
        <f t="shared" ref="S107:S120" si="16">($M$2*R107+$M$3-SQRT(($M$2*R107+$M$3)*($M$2*R107+$M$3)-(4*$M$4*$M$3*$M$2*R107)))/(2*$M$4)</f>
        <v>20.529264216178269</v>
      </c>
      <c r="T107" s="3"/>
    </row>
    <row r="108" spans="16:20" s="2" customFormat="1" x14ac:dyDescent="0.25">
      <c r="P108" s="4">
        <v>98</v>
      </c>
      <c r="Q108" s="4">
        <f t="shared" si="14"/>
        <v>353.62380615039962</v>
      </c>
      <c r="R108" s="6">
        <f t="shared" si="15"/>
        <v>308.62380614627142</v>
      </c>
      <c r="S108" s="7">
        <f t="shared" si="16"/>
        <v>20.589334076707548</v>
      </c>
      <c r="T108" s="3"/>
    </row>
    <row r="109" spans="16:20" s="2" customFormat="1" x14ac:dyDescent="0.25">
      <c r="P109" s="4">
        <v>99</v>
      </c>
      <c r="Q109" s="4">
        <f t="shared" si="14"/>
        <v>357.23221233560781</v>
      </c>
      <c r="R109" s="6">
        <f t="shared" si="15"/>
        <v>312.23221233147962</v>
      </c>
      <c r="S109" s="7">
        <f t="shared" si="16"/>
        <v>20.648161761285586</v>
      </c>
      <c r="T109" s="3"/>
    </row>
    <row r="110" spans="16:20" s="2" customFormat="1" x14ac:dyDescent="0.25">
      <c r="P110" s="4">
        <v>100</v>
      </c>
      <c r="Q110" s="4">
        <f t="shared" si="14"/>
        <v>360.84061852081595</v>
      </c>
      <c r="R110" s="6">
        <f t="shared" si="15"/>
        <v>315.84061851668775</v>
      </c>
      <c r="S110" s="7">
        <f t="shared" si="16"/>
        <v>20.705783517396551</v>
      </c>
      <c r="T110" s="3"/>
    </row>
    <row r="111" spans="16:20" s="2" customFormat="1" x14ac:dyDescent="0.25">
      <c r="P111" s="4">
        <v>101</v>
      </c>
      <c r="Q111" s="4">
        <f t="shared" si="14"/>
        <v>364.44902470602409</v>
      </c>
      <c r="R111" s="6">
        <f t="shared" si="15"/>
        <v>319.44902470189589</v>
      </c>
      <c r="S111" s="7">
        <f t="shared" si="16"/>
        <v>20.762234271129007</v>
      </c>
      <c r="T111" s="3"/>
    </row>
    <row r="112" spans="16:20" s="2" customFormat="1" x14ac:dyDescent="0.25">
      <c r="P112" s="4">
        <v>102</v>
      </c>
      <c r="Q112" s="4">
        <f t="shared" si="14"/>
        <v>368.05743089123229</v>
      </c>
      <c r="R112" s="6">
        <f t="shared" si="15"/>
        <v>323.05743088710409</v>
      </c>
      <c r="S112" s="7">
        <f t="shared" si="16"/>
        <v>20.817547683108813</v>
      </c>
      <c r="T112" s="3"/>
    </row>
    <row r="113" spans="16:20" s="2" customFormat="1" x14ac:dyDescent="0.25">
      <c r="P113" s="4">
        <v>103</v>
      </c>
      <c r="Q113" s="4">
        <f t="shared" si="14"/>
        <v>371.66583707644043</v>
      </c>
      <c r="R113" s="6">
        <f t="shared" si="15"/>
        <v>326.66583707231223</v>
      </c>
      <c r="S113" s="7">
        <f t="shared" si="16"/>
        <v>20.871756201837538</v>
      </c>
      <c r="T113" s="3"/>
    </row>
    <row r="114" spans="16:20" s="2" customFormat="1" x14ac:dyDescent="0.25">
      <c r="P114" s="4">
        <v>104</v>
      </c>
      <c r="Q114" s="4">
        <f t="shared" si="14"/>
        <v>375.27424326164862</v>
      </c>
      <c r="R114" s="6">
        <f t="shared" si="15"/>
        <v>330.27424325752042</v>
      </c>
      <c r="S114" s="7">
        <f t="shared" si="16"/>
        <v>20.924891114560335</v>
      </c>
      <c r="T114" s="3"/>
    </row>
    <row r="115" spans="16:20" s="2" customFormat="1" x14ac:dyDescent="0.25">
      <c r="P115" s="4">
        <v>105</v>
      </c>
      <c r="Q115" s="4">
        <f t="shared" si="14"/>
        <v>378.88264944685676</v>
      </c>
      <c r="R115" s="6">
        <f t="shared" si="15"/>
        <v>333.88264944272856</v>
      </c>
      <c r="S115" s="7">
        <f t="shared" si="16"/>
        <v>20.976982595781084</v>
      </c>
      <c r="T115" s="3"/>
    </row>
    <row r="116" spans="16:20" s="2" customFormat="1" x14ac:dyDescent="0.25">
      <c r="P116" s="4">
        <v>106</v>
      </c>
      <c r="Q116" s="4">
        <f t="shared" si="14"/>
        <v>382.4910556320649</v>
      </c>
      <c r="R116" s="6">
        <f t="shared" si="15"/>
        <v>337.4910556279367</v>
      </c>
      <c r="S116" s="7">
        <f t="shared" si="16"/>
        <v>21.028059753538137</v>
      </c>
      <c r="T116" s="3"/>
    </row>
    <row r="117" spans="16:20" s="2" customFormat="1" x14ac:dyDescent="0.25">
      <c r="P117" s="4">
        <v>107</v>
      </c>
      <c r="Q117" s="4">
        <f t="shared" si="14"/>
        <v>386.0994618172731</v>
      </c>
      <c r="R117" s="6">
        <f t="shared" si="15"/>
        <v>341.0994618131449</v>
      </c>
      <c r="S117" s="7">
        <f t="shared" si="16"/>
        <v>21.078150673548386</v>
      </c>
      <c r="T117" s="3"/>
    </row>
    <row r="118" spans="16:20" s="2" customFormat="1" x14ac:dyDescent="0.25">
      <c r="P118" s="4">
        <v>108</v>
      </c>
      <c r="Q118" s="4">
        <f t="shared" si="14"/>
        <v>389.70786800248123</v>
      </c>
      <c r="R118" s="6">
        <f t="shared" si="15"/>
        <v>344.70786799835304</v>
      </c>
      <c r="S118" s="7">
        <f t="shared" si="16"/>
        <v>21.127282461322491</v>
      </c>
      <c r="T118" s="3"/>
    </row>
    <row r="119" spans="16:20" s="2" customFormat="1" x14ac:dyDescent="0.25">
      <c r="P119" s="4">
        <v>109</v>
      </c>
      <c r="Q119" s="4">
        <f t="shared" si="14"/>
        <v>393.31627418768943</v>
      </c>
      <c r="R119" s="6">
        <f t="shared" si="15"/>
        <v>348.31627418356123</v>
      </c>
      <c r="S119" s="7">
        <f t="shared" si="16"/>
        <v>21.175481282349701</v>
      </c>
      <c r="T119" s="3"/>
    </row>
    <row r="120" spans="16:20" s="2" customFormat="1" x14ac:dyDescent="0.25">
      <c r="P120" s="4">
        <v>110</v>
      </c>
      <c r="Q120" s="4">
        <f t="shared" si="14"/>
        <v>396.92468037289757</v>
      </c>
      <c r="R120" s="6">
        <f t="shared" si="15"/>
        <v>351.92468036876937</v>
      </c>
      <c r="S120" s="7">
        <f t="shared" si="16"/>
        <v>21.222772400445542</v>
      </c>
      <c r="T120" s="3"/>
    </row>
    <row r="121" spans="16:20" s="2" customFormat="1" x14ac:dyDescent="0.25">
      <c r="P121" s="4"/>
      <c r="Q121" s="4"/>
      <c r="R121" s="6"/>
      <c r="S121" s="5"/>
      <c r="T121" s="3"/>
    </row>
    <row r="122" spans="16:20" s="2" customFormat="1" x14ac:dyDescent="0.25">
      <c r="P122" s="4"/>
      <c r="Q122" s="4"/>
      <c r="R122" s="6"/>
      <c r="S122" s="5"/>
      <c r="T122" s="3"/>
    </row>
    <row r="123" spans="16:20" s="2" customFormat="1" x14ac:dyDescent="0.25">
      <c r="P123" s="4"/>
      <c r="Q123" s="4"/>
      <c r="R123" s="6"/>
      <c r="S123" s="5"/>
      <c r="T123" s="3"/>
    </row>
    <row r="124" spans="16:20" s="2" customFormat="1" x14ac:dyDescent="0.25">
      <c r="P124" s="4"/>
      <c r="Q124" s="4"/>
      <c r="R124" s="6"/>
      <c r="S124" s="5"/>
      <c r="T124" s="3"/>
    </row>
    <row r="125" spans="16:20" s="2" customFormat="1" x14ac:dyDescent="0.25">
      <c r="P125" s="4"/>
      <c r="Q125" s="4"/>
      <c r="R125" s="6"/>
      <c r="S125" s="5"/>
      <c r="T125" s="3"/>
    </row>
    <row r="126" spans="16:20" s="2" customFormat="1" x14ac:dyDescent="0.25">
      <c r="P126" s="4"/>
      <c r="Q126" s="4"/>
      <c r="R126" s="6"/>
      <c r="S126" s="5"/>
      <c r="T126" s="3"/>
    </row>
    <row r="127" spans="16:20" s="2" customFormat="1" x14ac:dyDescent="0.25">
      <c r="P127" s="4"/>
      <c r="Q127" s="4"/>
      <c r="R127" s="6"/>
      <c r="S127" s="5"/>
      <c r="T127" s="3"/>
    </row>
    <row r="128" spans="16:20" s="2" customFormat="1" x14ac:dyDescent="0.25">
      <c r="P128" s="4"/>
      <c r="Q128" s="4"/>
      <c r="R128" s="6"/>
      <c r="S128" s="5"/>
      <c r="T128" s="3"/>
    </row>
    <row r="129" spans="16:20" s="2" customFormat="1" x14ac:dyDescent="0.25">
      <c r="P129" s="4"/>
      <c r="Q129" s="4"/>
      <c r="R129" s="6"/>
      <c r="S129" s="5"/>
      <c r="T129" s="3"/>
    </row>
    <row r="130" spans="16:20" s="2" customFormat="1" x14ac:dyDescent="0.25">
      <c r="P130" s="4"/>
      <c r="Q130" s="4"/>
      <c r="R130" s="6"/>
      <c r="S130" s="5"/>
      <c r="T130" s="3"/>
    </row>
    <row r="131" spans="16:20" s="2" customFormat="1" x14ac:dyDescent="0.25">
      <c r="P131" s="4"/>
      <c r="Q131" s="4"/>
      <c r="R131" s="6"/>
      <c r="S131" s="5"/>
      <c r="T131" s="3"/>
    </row>
    <row r="132" spans="16:20" s="2" customFormat="1" x14ac:dyDescent="0.25">
      <c r="P132" s="4"/>
      <c r="Q132" s="4"/>
      <c r="R132" s="6"/>
      <c r="S132" s="5"/>
      <c r="T132" s="3"/>
    </row>
    <row r="133" spans="16:20" s="2" customFormat="1" x14ac:dyDescent="0.25">
      <c r="P133" s="4"/>
      <c r="Q133" s="4"/>
      <c r="R133" s="6"/>
      <c r="S133" s="5"/>
      <c r="T133" s="3"/>
    </row>
    <row r="134" spans="16:20" s="2" customFormat="1" x14ac:dyDescent="0.25">
      <c r="P134" s="4"/>
      <c r="Q134" s="4"/>
      <c r="R134" s="6"/>
      <c r="S134" s="5"/>
      <c r="T134" s="3"/>
    </row>
    <row r="135" spans="16:20" s="2" customFormat="1" x14ac:dyDescent="0.25">
      <c r="P135" s="4"/>
      <c r="Q135" s="4"/>
      <c r="R135" s="6"/>
      <c r="S135" s="5"/>
      <c r="T135" s="3"/>
    </row>
    <row r="136" spans="16:20" s="2" customFormat="1" x14ac:dyDescent="0.25">
      <c r="P136" s="4"/>
      <c r="Q136" s="4"/>
      <c r="R136" s="6"/>
      <c r="S136" s="5"/>
      <c r="T136" s="3"/>
    </row>
    <row r="137" spans="16:20" s="2" customFormat="1" x14ac:dyDescent="0.25">
      <c r="P137" s="4"/>
      <c r="Q137" s="4"/>
      <c r="R137" s="6"/>
      <c r="S137" s="5"/>
      <c r="T137" s="3"/>
    </row>
    <row r="138" spans="16:20" s="2" customFormat="1" x14ac:dyDescent="0.25">
      <c r="P138" s="4"/>
      <c r="Q138" s="4"/>
      <c r="R138" s="6"/>
      <c r="S138" s="5"/>
      <c r="T138" s="3"/>
    </row>
    <row r="139" spans="16:20" s="2" customFormat="1" x14ac:dyDescent="0.25">
      <c r="P139" s="4"/>
      <c r="Q139" s="4"/>
      <c r="R139" s="6"/>
      <c r="S139" s="5"/>
      <c r="T139" s="3"/>
    </row>
    <row r="140" spans="16:20" s="2" customFormat="1" x14ac:dyDescent="0.25">
      <c r="P140" s="4"/>
      <c r="Q140" s="4"/>
      <c r="R140" s="6"/>
      <c r="S140" s="5"/>
      <c r="T140" s="3"/>
    </row>
    <row r="141" spans="16:20" s="2" customFormat="1" x14ac:dyDescent="0.25">
      <c r="P141" s="4"/>
      <c r="Q141" s="4"/>
      <c r="R141" s="6"/>
      <c r="S141" s="5"/>
      <c r="T141" s="3"/>
    </row>
    <row r="142" spans="16:20" s="2" customFormat="1" x14ac:dyDescent="0.25">
      <c r="P142" s="4"/>
      <c r="Q142" s="4"/>
      <c r="R142" s="6"/>
      <c r="S142" s="5"/>
      <c r="T142" s="3"/>
    </row>
    <row r="143" spans="16:20" s="2" customFormat="1" x14ac:dyDescent="0.25">
      <c r="P143" s="4"/>
      <c r="Q143" s="4"/>
      <c r="R143" s="6"/>
      <c r="S143" s="5"/>
      <c r="T143" s="3"/>
    </row>
    <row r="144" spans="16:20" s="2" customFormat="1" x14ac:dyDescent="0.25">
      <c r="P144" s="4"/>
      <c r="Q144" s="4"/>
      <c r="R144" s="6"/>
      <c r="S144" s="5"/>
      <c r="T144" s="3"/>
    </row>
    <row r="145" spans="16:20" s="2" customFormat="1" x14ac:dyDescent="0.25">
      <c r="P145" s="4"/>
      <c r="Q145" s="4"/>
      <c r="R145" s="6"/>
      <c r="S145" s="5"/>
      <c r="T145" s="3"/>
    </row>
    <row r="146" spans="16:20" s="2" customFormat="1" x14ac:dyDescent="0.25">
      <c r="P146" s="4"/>
      <c r="Q146" s="4"/>
      <c r="R146" s="6"/>
      <c r="S146" s="5"/>
      <c r="T146" s="3"/>
    </row>
    <row r="147" spans="16:20" s="2" customFormat="1" x14ac:dyDescent="0.25">
      <c r="P147" s="4"/>
      <c r="Q147" s="4"/>
      <c r="R147" s="6"/>
      <c r="S147" s="5"/>
      <c r="T147" s="3"/>
    </row>
    <row r="148" spans="16:20" s="2" customFormat="1" x14ac:dyDescent="0.25">
      <c r="P148" s="4"/>
      <c r="Q148" s="4"/>
      <c r="R148" s="6"/>
      <c r="S148" s="5"/>
      <c r="T148" s="3"/>
    </row>
    <row r="149" spans="16:20" s="2" customFormat="1" x14ac:dyDescent="0.25">
      <c r="P149" s="4"/>
      <c r="Q149" s="4"/>
      <c r="R149" s="6"/>
      <c r="S149" s="5"/>
      <c r="T149" s="3"/>
    </row>
    <row r="150" spans="16:20" s="2" customFormat="1" x14ac:dyDescent="0.25">
      <c r="P150" s="4"/>
      <c r="Q150" s="4"/>
      <c r="R150" s="6"/>
      <c r="S150" s="5"/>
      <c r="T150" s="3"/>
    </row>
    <row r="151" spans="16:20" s="2" customFormat="1" x14ac:dyDescent="0.25">
      <c r="P151" s="4"/>
      <c r="Q151" s="4"/>
      <c r="R151" s="6"/>
      <c r="S151" s="5"/>
      <c r="T151" s="3"/>
    </row>
    <row r="152" spans="16:20" s="2" customFormat="1" x14ac:dyDescent="0.25">
      <c r="P152" s="4"/>
      <c r="Q152" s="4"/>
      <c r="R152" s="6"/>
      <c r="S152" s="5"/>
      <c r="T152" s="3"/>
    </row>
    <row r="153" spans="16:20" s="2" customFormat="1" x14ac:dyDescent="0.25">
      <c r="P153" s="4"/>
      <c r="Q153" s="4"/>
      <c r="R153" s="6"/>
      <c r="S153" s="5"/>
      <c r="T153" s="3"/>
    </row>
    <row r="154" spans="16:20" s="2" customFormat="1" x14ac:dyDescent="0.25">
      <c r="P154" s="4"/>
      <c r="Q154" s="4"/>
      <c r="R154" s="6"/>
      <c r="S154" s="5"/>
      <c r="T154" s="3"/>
    </row>
    <row r="155" spans="16:20" s="2" customFormat="1" x14ac:dyDescent="0.25">
      <c r="P155" s="4"/>
      <c r="Q155" s="4"/>
      <c r="R155" s="6"/>
      <c r="S155" s="5"/>
      <c r="T155" s="3"/>
    </row>
    <row r="156" spans="16:20" s="2" customFormat="1" x14ac:dyDescent="0.25">
      <c r="P156" s="4"/>
      <c r="Q156" s="4"/>
      <c r="R156" s="6"/>
      <c r="S156" s="5"/>
      <c r="T156" s="3"/>
    </row>
    <row r="157" spans="16:20" s="2" customFormat="1" x14ac:dyDescent="0.25">
      <c r="P157" s="4"/>
      <c r="Q157" s="4"/>
      <c r="R157" s="6"/>
      <c r="S157" s="5"/>
      <c r="T157" s="3"/>
    </row>
    <row r="158" spans="16:20" s="2" customFormat="1" x14ac:dyDescent="0.25">
      <c r="P158" s="4"/>
      <c r="Q158" s="4"/>
      <c r="R158" s="6"/>
      <c r="S158" s="5"/>
      <c r="T158" s="3"/>
    </row>
    <row r="159" spans="16:20" s="2" customFormat="1" x14ac:dyDescent="0.25">
      <c r="P159" s="4"/>
      <c r="Q159" s="4"/>
      <c r="R159" s="6"/>
      <c r="S159" s="5"/>
      <c r="T159" s="3"/>
    </row>
    <row r="160" spans="16:20" s="2" customFormat="1" x14ac:dyDescent="0.25">
      <c r="P160" s="4"/>
      <c r="Q160" s="4"/>
      <c r="R160" s="6"/>
      <c r="S160" s="5"/>
      <c r="T160" s="3"/>
    </row>
    <row r="161" spans="16:20" s="2" customFormat="1" x14ac:dyDescent="0.25">
      <c r="P161" s="4"/>
      <c r="Q161" s="4"/>
      <c r="R161" s="6"/>
      <c r="S161" s="5"/>
      <c r="T161" s="3"/>
    </row>
    <row r="162" spans="16:20" s="2" customFormat="1" x14ac:dyDescent="0.25">
      <c r="P162" s="4"/>
      <c r="Q162" s="4"/>
      <c r="R162" s="6"/>
      <c r="S162" s="5"/>
      <c r="T162" s="3"/>
    </row>
    <row r="163" spans="16:20" s="2" customFormat="1" x14ac:dyDescent="0.25">
      <c r="P163" s="4"/>
      <c r="Q163" s="4"/>
      <c r="R163" s="6"/>
      <c r="S163" s="5"/>
      <c r="T163" s="3"/>
    </row>
    <row r="164" spans="16:20" s="2" customFormat="1" x14ac:dyDescent="0.25">
      <c r="P164" s="4"/>
      <c r="Q164" s="4"/>
      <c r="R164" s="6"/>
      <c r="S164" s="5"/>
      <c r="T164" s="3"/>
    </row>
    <row r="165" spans="16:20" s="2" customFormat="1" x14ac:dyDescent="0.25">
      <c r="P165" s="4"/>
      <c r="Q165" s="4"/>
      <c r="R165" s="6"/>
      <c r="S165" s="5"/>
      <c r="T165" s="3"/>
    </row>
    <row r="166" spans="16:20" s="2" customFormat="1" x14ac:dyDescent="0.25">
      <c r="P166" s="4"/>
      <c r="Q166" s="4"/>
      <c r="R166" s="6"/>
      <c r="S166" s="5"/>
      <c r="T166" s="3"/>
    </row>
    <row r="167" spans="16:20" s="2" customFormat="1" x14ac:dyDescent="0.25">
      <c r="P167" s="4"/>
      <c r="Q167" s="4"/>
      <c r="R167" s="6"/>
      <c r="S167" s="5"/>
      <c r="T167" s="3"/>
    </row>
    <row r="168" spans="16:20" s="2" customFormat="1" x14ac:dyDescent="0.25">
      <c r="P168" s="4"/>
      <c r="Q168" s="4"/>
      <c r="R168" s="6"/>
      <c r="S168" s="5"/>
      <c r="T168" s="3"/>
    </row>
    <row r="169" spans="16:20" s="2" customFormat="1" x14ac:dyDescent="0.25">
      <c r="P169" s="4"/>
      <c r="Q169" s="4"/>
      <c r="R169" s="6"/>
      <c r="S169" s="5"/>
      <c r="T169" s="3"/>
    </row>
    <row r="170" spans="16:20" s="2" customFormat="1" x14ac:dyDescent="0.25">
      <c r="P170" s="4"/>
      <c r="Q170" s="4"/>
      <c r="R170" s="6"/>
      <c r="S170" s="5"/>
      <c r="T170" s="3"/>
    </row>
    <row r="171" spans="16:20" s="2" customFormat="1" x14ac:dyDescent="0.25">
      <c r="P171" s="4"/>
      <c r="Q171" s="4"/>
      <c r="R171" s="6"/>
      <c r="S171" s="5"/>
      <c r="T171" s="3"/>
    </row>
    <row r="172" spans="16:20" s="2" customFormat="1" x14ac:dyDescent="0.25">
      <c r="P172" s="4"/>
      <c r="Q172" s="4"/>
      <c r="R172" s="6"/>
      <c r="S172" s="5"/>
      <c r="T172" s="3"/>
    </row>
    <row r="173" spans="16:20" s="2" customFormat="1" x14ac:dyDescent="0.25">
      <c r="P173" s="4"/>
      <c r="Q173" s="4"/>
      <c r="R173" s="6"/>
      <c r="S173" s="5"/>
      <c r="T173" s="3"/>
    </row>
    <row r="174" spans="16:20" s="2" customFormat="1" x14ac:dyDescent="0.25">
      <c r="P174" s="4"/>
      <c r="Q174" s="4"/>
      <c r="R174" s="6"/>
      <c r="S174" s="5"/>
      <c r="T174" s="3"/>
    </row>
    <row r="175" spans="16:20" s="2" customFormat="1" x14ac:dyDescent="0.25">
      <c r="P175" s="4"/>
      <c r="Q175" s="4"/>
      <c r="R175" s="6"/>
      <c r="S175" s="5"/>
      <c r="T175" s="3"/>
    </row>
    <row r="176" spans="16:20" s="2" customFormat="1" x14ac:dyDescent="0.25">
      <c r="P176" s="4"/>
      <c r="Q176" s="4"/>
      <c r="R176" s="6"/>
      <c r="S176" s="5"/>
      <c r="T176" s="3"/>
    </row>
    <row r="177" spans="3:20" s="2" customFormat="1" x14ac:dyDescent="0.25">
      <c r="P177" s="4"/>
      <c r="Q177" s="4"/>
      <c r="R177" s="6"/>
      <c r="S177" s="5"/>
      <c r="T177" s="3"/>
    </row>
    <row r="178" spans="3:20" s="2" customFormat="1" x14ac:dyDescent="0.25">
      <c r="P178" s="4"/>
      <c r="Q178" s="4"/>
      <c r="R178" s="6"/>
      <c r="S178" s="5"/>
      <c r="T178" s="3"/>
    </row>
    <row r="179" spans="3:20" s="2" customFormat="1" x14ac:dyDescent="0.25">
      <c r="P179" s="4"/>
      <c r="Q179" s="4"/>
      <c r="R179" s="6"/>
      <c r="S179" s="5"/>
      <c r="T179" s="3"/>
    </row>
    <row r="180" spans="3:20" s="2" customFormat="1" x14ac:dyDescent="0.25">
      <c r="P180" s="4"/>
      <c r="Q180" s="4"/>
      <c r="R180" s="6"/>
      <c r="S180" s="5"/>
      <c r="T180" s="3"/>
    </row>
    <row r="181" spans="3:20" s="2" customFormat="1" x14ac:dyDescent="0.25">
      <c r="C181"/>
      <c r="D181"/>
      <c r="E181"/>
      <c r="F181"/>
      <c r="G181"/>
      <c r="P181" s="4"/>
      <c r="Q181" s="4"/>
      <c r="R181" s="6"/>
      <c r="S181" s="5"/>
      <c r="T181" s="3"/>
    </row>
    <row r="182" spans="3:20" s="2" customFormat="1" x14ac:dyDescent="0.25">
      <c r="C182"/>
      <c r="D182"/>
      <c r="E182"/>
      <c r="F182"/>
      <c r="G182"/>
      <c r="P182" s="4"/>
      <c r="Q182" s="4"/>
      <c r="R182" s="6"/>
      <c r="S182" s="5"/>
      <c r="T182" s="3"/>
    </row>
    <row r="183" spans="3:20" s="2" customFormat="1" x14ac:dyDescent="0.25">
      <c r="C183"/>
      <c r="D183"/>
      <c r="E183"/>
      <c r="F183"/>
      <c r="G183"/>
      <c r="P183" s="4"/>
      <c r="Q183" s="4"/>
      <c r="R183" s="6"/>
      <c r="S183" s="5"/>
      <c r="T183" s="3"/>
    </row>
    <row r="184" spans="3:20" s="2" customFormat="1" x14ac:dyDescent="0.25">
      <c r="C184"/>
      <c r="D184"/>
      <c r="E184"/>
      <c r="F184"/>
      <c r="G184"/>
      <c r="P184" s="4"/>
      <c r="Q184" s="4"/>
      <c r="R184" s="6"/>
      <c r="S184" s="5"/>
      <c r="T184" s="3"/>
    </row>
    <row r="185" spans="3:20" s="2" customFormat="1" x14ac:dyDescent="0.25">
      <c r="C185"/>
      <c r="D185"/>
      <c r="E185"/>
      <c r="F185"/>
      <c r="G185"/>
      <c r="P185" s="4"/>
      <c r="Q185" s="4"/>
      <c r="R185" s="6"/>
      <c r="S185" s="5"/>
      <c r="T185" s="3"/>
    </row>
    <row r="186" spans="3:20" s="2" customFormat="1" x14ac:dyDescent="0.25">
      <c r="C186"/>
      <c r="D186"/>
      <c r="E186"/>
      <c r="F186"/>
      <c r="G186"/>
      <c r="P186" s="4"/>
      <c r="Q186" s="4"/>
      <c r="R186" s="6"/>
      <c r="S186" s="5"/>
      <c r="T186" s="3"/>
    </row>
    <row r="187" spans="3:20" s="2" customFormat="1" x14ac:dyDescent="0.25">
      <c r="C187"/>
      <c r="D187"/>
      <c r="E187"/>
      <c r="F187"/>
      <c r="G187"/>
      <c r="P187" s="4"/>
      <c r="Q187" s="4"/>
      <c r="R187" s="6"/>
      <c r="S187" s="5"/>
      <c r="T187" s="3"/>
    </row>
    <row r="188" spans="3:20" s="2" customFormat="1" x14ac:dyDescent="0.25">
      <c r="C188"/>
      <c r="D188"/>
      <c r="E188"/>
      <c r="F188"/>
      <c r="G188"/>
      <c r="P188" s="4"/>
      <c r="Q188" s="4"/>
      <c r="R188" s="6"/>
      <c r="S188" s="5"/>
      <c r="T188" s="3"/>
    </row>
    <row r="189" spans="3:20" s="2" customFormat="1" x14ac:dyDescent="0.25">
      <c r="C189"/>
      <c r="D189"/>
      <c r="E189"/>
      <c r="F189"/>
      <c r="G189"/>
      <c r="P189" s="4"/>
      <c r="Q189" s="4"/>
      <c r="R189" s="6"/>
      <c r="S189" s="5"/>
      <c r="T189" s="3"/>
    </row>
    <row r="190" spans="3:20" s="2" customFormat="1" x14ac:dyDescent="0.25">
      <c r="C190"/>
      <c r="D190"/>
      <c r="E190"/>
      <c r="F190"/>
      <c r="G190"/>
      <c r="P190" s="4"/>
      <c r="Q190" s="4"/>
      <c r="R190" s="6"/>
      <c r="S190" s="5"/>
      <c r="T190" s="3"/>
    </row>
    <row r="191" spans="3:20" s="2" customFormat="1" x14ac:dyDescent="0.25">
      <c r="C191"/>
      <c r="D191"/>
      <c r="E191"/>
      <c r="F191"/>
      <c r="G191"/>
      <c r="P191" s="4"/>
      <c r="Q191" s="4"/>
      <c r="R191" s="6"/>
      <c r="S191" s="5"/>
      <c r="T191" s="3"/>
    </row>
    <row r="192" spans="3:20" s="2" customFormat="1" x14ac:dyDescent="0.25">
      <c r="C192"/>
      <c r="D192"/>
      <c r="E192"/>
      <c r="F192"/>
      <c r="G192"/>
      <c r="P192" s="4"/>
      <c r="Q192" s="4"/>
      <c r="R192" s="6"/>
      <c r="S192" s="5"/>
      <c r="T192" s="3"/>
    </row>
    <row r="193" spans="1:71" s="2" customFormat="1" x14ac:dyDescent="0.25">
      <c r="C193"/>
      <c r="D193"/>
      <c r="E193"/>
      <c r="F193"/>
      <c r="G193"/>
      <c r="P193" s="4"/>
      <c r="Q193" s="4"/>
      <c r="R193" s="6"/>
      <c r="S193" s="5"/>
      <c r="T193" s="3"/>
    </row>
    <row r="194" spans="1:71" s="3" customFormat="1" x14ac:dyDescent="0.25">
      <c r="A194" s="2"/>
      <c r="B194" s="2"/>
      <c r="C194"/>
      <c r="D194"/>
      <c r="E194"/>
      <c r="F194"/>
      <c r="G194"/>
      <c r="H194" s="2"/>
      <c r="I194" s="2"/>
      <c r="J194" s="2"/>
      <c r="K194" s="2"/>
      <c r="L194" s="2"/>
      <c r="M194" s="2"/>
      <c r="N194" s="2"/>
      <c r="O194" s="2"/>
      <c r="P194" s="4"/>
      <c r="Q194" s="4"/>
      <c r="R194" s="6"/>
      <c r="S194" s="5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</row>
    <row r="195" spans="1:71" s="3" customFormat="1" x14ac:dyDescent="0.25">
      <c r="A195" s="2"/>
      <c r="B195" s="2"/>
      <c r="C195"/>
      <c r="D195"/>
      <c r="E195"/>
      <c r="F195"/>
      <c r="G195"/>
      <c r="H195" s="2"/>
      <c r="I195" s="2"/>
      <c r="J195" s="2"/>
      <c r="K195" s="2"/>
      <c r="L195" s="2"/>
      <c r="M195" s="2"/>
      <c r="N195" s="2"/>
      <c r="O195" s="2"/>
      <c r="P195" s="4"/>
      <c r="Q195" s="4"/>
      <c r="R195" s="6"/>
      <c r="S195" s="5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</row>
    <row r="196" spans="1:71" s="3" customFormat="1" x14ac:dyDescent="0.25">
      <c r="A196" s="2"/>
      <c r="B196" s="2"/>
      <c r="C196"/>
      <c r="D196"/>
      <c r="E196"/>
      <c r="F196"/>
      <c r="G196"/>
      <c r="H196" s="2"/>
      <c r="I196" s="2"/>
      <c r="J196" s="2"/>
      <c r="K196" s="2"/>
      <c r="L196" s="2"/>
      <c r="M196" s="2"/>
      <c r="N196" s="2"/>
      <c r="O196" s="2"/>
      <c r="P196" s="4"/>
      <c r="Q196" s="4"/>
      <c r="R196" s="6"/>
      <c r="S196" s="5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</row>
    <row r="197" spans="1:71" s="3" customFormat="1" x14ac:dyDescent="0.25">
      <c r="A197" s="2"/>
      <c r="B197" s="2"/>
      <c r="C197"/>
      <c r="D197"/>
      <c r="E197"/>
      <c r="F197"/>
      <c r="G197"/>
      <c r="H197" s="2"/>
      <c r="I197" s="2"/>
      <c r="J197" s="2"/>
      <c r="K197" s="2"/>
      <c r="L197" s="2"/>
      <c r="M197" s="2"/>
      <c r="N197" s="2"/>
      <c r="O197" s="2"/>
      <c r="P197" s="4"/>
      <c r="Q197" s="4"/>
      <c r="R197" s="6"/>
      <c r="S197" s="5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</row>
    <row r="198" spans="1:71" s="3" customFormat="1" x14ac:dyDescent="0.25">
      <c r="A198" s="2"/>
      <c r="B198" s="2"/>
      <c r="C198"/>
      <c r="D198"/>
      <c r="E198"/>
      <c r="F198"/>
      <c r="G198"/>
      <c r="H198" s="2"/>
      <c r="I198" s="2"/>
      <c r="J198" s="2"/>
      <c r="K198" s="2"/>
      <c r="L198" s="2"/>
      <c r="M198" s="2"/>
      <c r="N198" s="2"/>
      <c r="O198" s="2"/>
      <c r="P198" s="4"/>
      <c r="Q198" s="4"/>
      <c r="R198" s="6"/>
      <c r="S198" s="5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</row>
    <row r="199" spans="1:71" s="3" customFormat="1" x14ac:dyDescent="0.25">
      <c r="A199" s="2"/>
      <c r="B199" s="2"/>
      <c r="C199"/>
      <c r="D199"/>
      <c r="E199"/>
      <c r="F199"/>
      <c r="G199"/>
      <c r="H199" s="2"/>
      <c r="I199" s="2"/>
      <c r="J199" s="2"/>
      <c r="K199" s="2"/>
      <c r="L199" s="2"/>
      <c r="M199" s="2"/>
      <c r="N199" s="2"/>
      <c r="O199" s="2"/>
      <c r="P199" s="4"/>
      <c r="Q199" s="4"/>
      <c r="R199" s="6"/>
      <c r="S199" s="5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</row>
    <row r="200" spans="1:71" s="3" customFormat="1" x14ac:dyDescent="0.25">
      <c r="A200" s="2"/>
      <c r="B200" s="2"/>
      <c r="C200"/>
      <c r="D200"/>
      <c r="E200"/>
      <c r="F200"/>
      <c r="G200"/>
      <c r="H200" s="2"/>
      <c r="I200" s="2"/>
      <c r="J200" s="2"/>
      <c r="K200" s="2"/>
      <c r="L200" s="2"/>
      <c r="M200" s="2"/>
      <c r="N200" s="2"/>
      <c r="O200" s="2"/>
      <c r="P200" s="4"/>
      <c r="Q200" s="4"/>
      <c r="R200" s="6"/>
      <c r="S200" s="5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</row>
    <row r="201" spans="1:71" s="3" customFormat="1" x14ac:dyDescent="0.25">
      <c r="A201" s="2"/>
      <c r="B201" s="2"/>
      <c r="C201"/>
      <c r="D201"/>
      <c r="E201"/>
      <c r="F201"/>
      <c r="G201"/>
      <c r="H201" s="2"/>
      <c r="I201" s="2"/>
      <c r="J201" s="2"/>
      <c r="K201" s="2"/>
      <c r="L201" s="2"/>
      <c r="M201" s="2"/>
      <c r="N201" s="2"/>
      <c r="O201" s="2"/>
      <c r="P201" s="4"/>
      <c r="Q201" s="4"/>
      <c r="R201" s="6"/>
      <c r="S201" s="5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</row>
    <row r="202" spans="1:71" s="3" customFormat="1" x14ac:dyDescent="0.25">
      <c r="A202" s="2"/>
      <c r="B202" s="2"/>
      <c r="C202"/>
      <c r="D202"/>
      <c r="E202"/>
      <c r="F202"/>
      <c r="G202"/>
      <c r="H202" s="2"/>
      <c r="I202" s="2"/>
      <c r="J202" s="2"/>
      <c r="K202" s="2"/>
      <c r="L202" s="2"/>
      <c r="M202" s="2"/>
      <c r="N202" s="2"/>
      <c r="O202" s="2"/>
      <c r="P202" s="4"/>
      <c r="Q202" s="4"/>
      <c r="R202" s="6"/>
      <c r="S202" s="5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</row>
    <row r="203" spans="1:71" s="3" customFormat="1" x14ac:dyDescent="0.25">
      <c r="A203" s="2"/>
      <c r="B203" s="2"/>
      <c r="C203"/>
      <c r="D203"/>
      <c r="E203"/>
      <c r="F203"/>
      <c r="G203"/>
      <c r="H203" s="2"/>
      <c r="I203" s="2"/>
      <c r="J203" s="2"/>
      <c r="K203" s="2"/>
      <c r="L203" s="2"/>
      <c r="M203" s="2"/>
      <c r="N203" s="2"/>
      <c r="O203" s="2"/>
      <c r="P203" s="4"/>
      <c r="Q203" s="4"/>
      <c r="R203" s="6"/>
      <c r="S203" s="5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</row>
    <row r="204" spans="1:71" s="3" customFormat="1" x14ac:dyDescent="0.25">
      <c r="A204" s="2"/>
      <c r="B204" s="2"/>
      <c r="C204"/>
      <c r="D204"/>
      <c r="E204"/>
      <c r="F204"/>
      <c r="G204"/>
      <c r="H204" s="2"/>
      <c r="I204" s="2"/>
      <c r="J204" s="2"/>
      <c r="K204" s="2"/>
      <c r="L204" s="2"/>
      <c r="M204" s="2"/>
      <c r="N204" s="2"/>
      <c r="O204" s="2"/>
      <c r="P204" s="4"/>
      <c r="Q204" s="4"/>
      <c r="R204" s="6"/>
      <c r="S204" s="5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</row>
    <row r="205" spans="1:71" s="3" customFormat="1" x14ac:dyDescent="0.25">
      <c r="A205" s="2"/>
      <c r="B205" s="2"/>
      <c r="C205"/>
      <c r="D205"/>
      <c r="E205"/>
      <c r="F205"/>
      <c r="G205"/>
      <c r="H205" s="2"/>
      <c r="I205" s="2"/>
      <c r="J205" s="2"/>
      <c r="K205" s="2"/>
      <c r="L205" s="2"/>
      <c r="M205" s="2"/>
      <c r="N205" s="2"/>
      <c r="O205" s="2"/>
      <c r="P205" s="4"/>
      <c r="Q205" s="4"/>
      <c r="R205" s="6"/>
      <c r="S205" s="5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</row>
    <row r="206" spans="1:71" s="3" customFormat="1" x14ac:dyDescent="0.25">
      <c r="A206" s="2"/>
      <c r="B206" s="2"/>
      <c r="C206"/>
      <c r="D206"/>
      <c r="E206"/>
      <c r="F206"/>
      <c r="G206"/>
      <c r="H206" s="2"/>
      <c r="I206" s="2"/>
      <c r="J206" s="2"/>
      <c r="K206" s="2"/>
      <c r="L206" s="2"/>
      <c r="M206" s="2"/>
      <c r="N206" s="2"/>
      <c r="O206" s="2"/>
      <c r="P206" s="4"/>
      <c r="Q206" s="4"/>
      <c r="R206" s="6"/>
      <c r="S206" s="5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</row>
    <row r="207" spans="1:71" s="3" customFormat="1" x14ac:dyDescent="0.25">
      <c r="A207" s="2"/>
      <c r="B207" s="2"/>
      <c r="C207"/>
      <c r="D207"/>
      <c r="E207"/>
      <c r="F207"/>
      <c r="G207"/>
      <c r="H207" s="2"/>
      <c r="I207" s="2"/>
      <c r="J207" s="2"/>
      <c r="K207" s="2"/>
      <c r="L207" s="2"/>
      <c r="M207" s="2"/>
      <c r="N207" s="2"/>
      <c r="O207" s="2"/>
      <c r="P207" s="4"/>
      <c r="Q207" s="4"/>
      <c r="R207" s="6"/>
      <c r="S207" s="5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</row>
    <row r="208" spans="1:71" s="3" customFormat="1" x14ac:dyDescent="0.25">
      <c r="A208" s="2"/>
      <c r="B208" s="2"/>
      <c r="C208"/>
      <c r="D208"/>
      <c r="E208"/>
      <c r="F208"/>
      <c r="G208"/>
      <c r="H208" s="2"/>
      <c r="I208" s="2"/>
      <c r="J208" s="2"/>
      <c r="K208" s="2"/>
      <c r="L208" s="2"/>
      <c r="M208" s="2"/>
      <c r="N208" s="2"/>
      <c r="O208" s="2"/>
      <c r="P208" s="4"/>
      <c r="Q208" s="4"/>
      <c r="R208" s="6"/>
      <c r="S208" s="5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</row>
    <row r="209" spans="1:71" s="3" customFormat="1" x14ac:dyDescent="0.25">
      <c r="A209" s="2"/>
      <c r="B209" s="2"/>
      <c r="C209"/>
      <c r="D209"/>
      <c r="E209"/>
      <c r="F209"/>
      <c r="G209"/>
      <c r="H209" s="2"/>
      <c r="I209" s="2"/>
      <c r="J209" s="2"/>
      <c r="K209" s="2"/>
      <c r="L209" s="2"/>
      <c r="M209" s="2"/>
      <c r="N209" s="2"/>
      <c r="O209" s="2"/>
      <c r="P209" s="4"/>
      <c r="Q209" s="4"/>
      <c r="R209" s="6"/>
      <c r="S209" s="5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</row>
    <row r="210" spans="1:71" s="3" customFormat="1" x14ac:dyDescent="0.25">
      <c r="A210" s="2"/>
      <c r="B210" s="2"/>
      <c r="C210"/>
      <c r="D210"/>
      <c r="E210"/>
      <c r="F210"/>
      <c r="G210"/>
      <c r="H210" s="2"/>
      <c r="I210" s="2"/>
      <c r="J210" s="2"/>
      <c r="K210" s="2"/>
      <c r="L210" s="2"/>
      <c r="M210" s="2"/>
      <c r="N210" s="2"/>
      <c r="O210" s="2"/>
      <c r="P210" s="4"/>
      <c r="Q210" s="4"/>
      <c r="R210" s="6"/>
      <c r="S210" s="5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</row>
  </sheetData>
  <mergeCells count="13">
    <mergeCell ref="C1:M1"/>
    <mergeCell ref="C3:F3"/>
    <mergeCell ref="C9:G9"/>
    <mergeCell ref="I9:K9"/>
    <mergeCell ref="L9:N9"/>
    <mergeCell ref="V3:X3"/>
    <mergeCell ref="V15:X15"/>
    <mergeCell ref="M33:N33"/>
    <mergeCell ref="M34:N34"/>
    <mergeCell ref="C5:F5"/>
    <mergeCell ref="K30:L30"/>
    <mergeCell ref="M30:N30"/>
    <mergeCell ref="I32:J32"/>
  </mergeCells>
  <pageMargins left="0.7" right="0.7" top="0.75" bottom="0.75" header="0.3" footer="0.3"/>
  <pageSetup paperSize="9" scale="1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8C21-62D8-442E-B7BB-94DF2F55B921}">
  <sheetPr codeName="Sheet2">
    <pageSetUpPr fitToPage="1"/>
  </sheetPr>
  <dimension ref="A1:BW209"/>
  <sheetViews>
    <sheetView zoomScaleNormal="100" workbookViewId="0">
      <selection activeCell="C18" sqref="C18"/>
    </sheetView>
  </sheetViews>
  <sheetFormatPr defaultRowHeight="13.85" x14ac:dyDescent="0.25"/>
  <cols>
    <col min="1" max="1" width="8.81640625" style="2"/>
    <col min="2" max="2" width="9" style="2" hidden="1" customWidth="1"/>
    <col min="7" max="7" width="9" customWidth="1"/>
    <col min="8" max="13" width="8.81640625" style="2"/>
    <col min="14" max="14" width="0" style="2" hidden="1" customWidth="1"/>
    <col min="15" max="15" width="8.81640625" style="2"/>
    <col min="16" max="17" width="9" style="4" hidden="1" customWidth="1"/>
    <col min="18" max="19" width="9" style="3" hidden="1" customWidth="1"/>
    <col min="20" max="22" width="8.81640625" style="3"/>
    <col min="23" max="75" width="8.81640625" style="2"/>
  </cols>
  <sheetData>
    <row r="1" spans="2:23" s="2" customFormat="1" ht="72" customHeight="1" x14ac:dyDescent="0.25">
      <c r="C1" s="87" t="s">
        <v>29</v>
      </c>
      <c r="D1" s="87"/>
      <c r="E1" s="87"/>
      <c r="F1" s="87"/>
      <c r="G1" s="87"/>
      <c r="H1" s="87"/>
      <c r="I1" s="87"/>
      <c r="J1" s="87"/>
      <c r="K1" s="87"/>
      <c r="L1" s="87"/>
      <c r="M1" s="87"/>
      <c r="P1" s="4"/>
      <c r="Q1" s="4"/>
      <c r="R1" s="3"/>
      <c r="S1" s="3"/>
      <c r="T1" s="3"/>
      <c r="U1" s="3"/>
      <c r="V1" s="3"/>
    </row>
    <row r="2" spans="2:23" s="2" customFormat="1" ht="16.649999999999999" x14ac:dyDescent="0.4">
      <c r="B2" s="46"/>
      <c r="C2" s="95" t="s">
        <v>30</v>
      </c>
      <c r="D2" s="96"/>
      <c r="E2" s="96"/>
      <c r="F2" s="96"/>
      <c r="G2" s="80">
        <v>0.54222935451575827</v>
      </c>
      <c r="H2" s="55"/>
      <c r="I2" s="59" t="s">
        <v>1</v>
      </c>
      <c r="J2" s="55"/>
      <c r="K2" s="55"/>
      <c r="L2" s="55"/>
      <c r="M2" s="58">
        <v>5.5540394711771628E-2</v>
      </c>
      <c r="P2" s="4"/>
      <c r="Q2" s="4"/>
      <c r="R2" s="3"/>
      <c r="S2" s="3"/>
      <c r="T2" s="3"/>
      <c r="U2" s="3"/>
      <c r="V2" s="3"/>
    </row>
    <row r="3" spans="2:23" s="2" customFormat="1" ht="16.649999999999999" x14ac:dyDescent="0.4">
      <c r="B3" s="46"/>
      <c r="C3" s="88" t="s">
        <v>28</v>
      </c>
      <c r="D3" s="89"/>
      <c r="E3" s="89"/>
      <c r="F3" s="89"/>
      <c r="G3" s="12">
        <f>IF(ISNUMBER($G$2),$G$2,IF($G$2="low",(RlightlowO),IF($G$2="ambient",RlightambO,IF($G$2="Fitted",rlightfitted,"Specify R"))))</f>
        <v>0.54222935451575827</v>
      </c>
      <c r="H3" s="10"/>
      <c r="I3" s="56" t="s">
        <v>27</v>
      </c>
      <c r="J3" s="56"/>
      <c r="K3" s="56"/>
      <c r="L3" s="56"/>
      <c r="M3" s="50">
        <v>10.935825164946685</v>
      </c>
      <c r="N3" s="10"/>
      <c r="P3" s="4"/>
      <c r="Q3" s="4"/>
      <c r="R3" s="3"/>
      <c r="S3" s="3"/>
      <c r="T3" s="3"/>
      <c r="U3" s="3"/>
      <c r="V3" s="3"/>
    </row>
    <row r="4" spans="2:23" s="2" customFormat="1" ht="14.4" x14ac:dyDescent="0.3">
      <c r="B4" s="10"/>
      <c r="C4" s="53" t="s">
        <v>18</v>
      </c>
      <c r="D4" s="52"/>
      <c r="E4" s="52"/>
      <c r="F4" s="52"/>
      <c r="G4" s="33" t="s">
        <v>5</v>
      </c>
      <c r="H4" s="10"/>
      <c r="I4" s="56" t="s">
        <v>26</v>
      </c>
      <c r="J4" s="56"/>
      <c r="K4" s="56"/>
      <c r="L4" s="56"/>
      <c r="M4" s="54">
        <v>0.74550198261738099</v>
      </c>
      <c r="N4" s="10"/>
      <c r="P4" s="4"/>
      <c r="Q4" s="4"/>
      <c r="R4" s="3"/>
      <c r="S4" s="3"/>
      <c r="T4" s="3"/>
      <c r="U4" s="3"/>
      <c r="V4" s="3"/>
    </row>
    <row r="5" spans="2:23" s="2" customFormat="1" ht="17.350000000000001" customHeight="1" x14ac:dyDescent="0.3">
      <c r="B5" s="46"/>
      <c r="C5" s="79" t="s">
        <v>25</v>
      </c>
      <c r="D5" s="10"/>
      <c r="E5" s="10"/>
      <c r="F5" s="10"/>
      <c r="G5" s="78">
        <f>(M3*G3-M4*G3*G3)/(M2*M3-M2*G3)</f>
        <v>9.892413690068862</v>
      </c>
      <c r="H5" s="10"/>
      <c r="I5" s="10" t="s">
        <v>13</v>
      </c>
      <c r="J5" s="10"/>
      <c r="K5" s="10"/>
      <c r="L5" s="10"/>
      <c r="M5" s="47">
        <f>SUM(G10:G24)</f>
        <v>5.4257321339172229E-2</v>
      </c>
      <c r="N5" s="10"/>
      <c r="P5" s="4"/>
      <c r="Q5" s="4"/>
      <c r="R5" s="3"/>
      <c r="S5" s="3"/>
      <c r="T5" s="3"/>
      <c r="U5" s="3"/>
      <c r="V5" s="3"/>
    </row>
    <row r="6" spans="2:23" s="2" customFormat="1" ht="17.350000000000001" customHeight="1" x14ac:dyDescent="0.4">
      <c r="B6" s="46"/>
      <c r="C6" s="93" t="s">
        <v>24</v>
      </c>
      <c r="D6" s="94"/>
      <c r="E6" s="94"/>
      <c r="F6" s="94"/>
      <c r="G6" s="77">
        <f>(0.5*M3*M3-0.25*M4*M3*M3)/(0.5*M2*M3)</f>
        <v>123.50444265892905</v>
      </c>
      <c r="H6" s="8"/>
      <c r="I6" s="44" t="s">
        <v>12</v>
      </c>
      <c r="J6" s="8"/>
      <c r="K6" s="8"/>
      <c r="L6" s="8"/>
      <c r="M6" s="43">
        <f>IF(G4="n",1-M5/DEVSQ(E10:E24),"")</f>
        <v>0.99941033623862485</v>
      </c>
      <c r="N6" s="10"/>
      <c r="O6" s="42"/>
      <c r="P6" s="4"/>
      <c r="Q6" s="4"/>
      <c r="R6" s="3"/>
      <c r="S6" s="3"/>
      <c r="T6" s="3"/>
      <c r="U6" s="3"/>
      <c r="V6" s="3"/>
    </row>
    <row r="7" spans="2:23" s="2" customFormat="1" ht="12.75" customHeight="1" x14ac:dyDescent="0.3">
      <c r="H7" s="10"/>
      <c r="I7" s="40"/>
      <c r="J7" s="10"/>
      <c r="K7" s="10"/>
      <c r="L7" s="10"/>
      <c r="M7" s="10"/>
      <c r="N7" s="10"/>
      <c r="P7" s="4"/>
      <c r="Q7" s="4"/>
      <c r="R7" s="3"/>
      <c r="S7" s="3"/>
      <c r="T7" s="3"/>
      <c r="U7" s="3"/>
      <c r="V7" s="3"/>
    </row>
    <row r="8" spans="2:23" ht="16.649999999999999" x14ac:dyDescent="0.4">
      <c r="C8" s="97" t="s">
        <v>11</v>
      </c>
      <c r="D8" s="98"/>
      <c r="E8" s="98"/>
      <c r="F8" s="98"/>
      <c r="G8" s="99"/>
      <c r="I8" s="85"/>
      <c r="J8" s="85"/>
      <c r="K8" s="85"/>
      <c r="L8" s="85"/>
      <c r="M8" s="85"/>
      <c r="N8" s="85"/>
    </row>
    <row r="9" spans="2:23" ht="14.4" x14ac:dyDescent="0.3">
      <c r="C9" s="76" t="s">
        <v>2</v>
      </c>
      <c r="D9" s="37" t="s">
        <v>4</v>
      </c>
      <c r="E9" s="37" t="s">
        <v>3</v>
      </c>
      <c r="F9" s="36" t="s">
        <v>23</v>
      </c>
      <c r="G9" s="75" t="s">
        <v>7</v>
      </c>
      <c r="I9" s="34"/>
      <c r="J9" s="34"/>
      <c r="K9" s="34"/>
      <c r="L9" s="34"/>
      <c r="M9" s="34"/>
      <c r="N9" s="34"/>
      <c r="T9" s="6" t="s">
        <v>6</v>
      </c>
    </row>
    <row r="10" spans="2:23" x14ac:dyDescent="0.25">
      <c r="B10" s="2">
        <v>1</v>
      </c>
      <c r="C10" s="74">
        <v>30</v>
      </c>
      <c r="D10" s="73">
        <v>1.1100000000000001</v>
      </c>
      <c r="E10" s="72">
        <f>IF(ISNUMBER(D10),($G$3+D10),"")</f>
        <v>1.6522293545157583</v>
      </c>
      <c r="F10" s="72">
        <f>IF((ISNUMBER(E10)),(($M$2*C10+$M$3-SQRT(($M$2*C10+$M$3)*($M$2*C10+$M$3)-(4*$M$4*$M$3*$M$2*C10)))/(2*$M$4)),"")</f>
        <v>1.59673420201464</v>
      </c>
      <c r="G10" s="71">
        <f t="shared" ref="G10:G24" si="0">IF(ISNUMBER(F10),IF($G$4="y",POWER((LN(F10)-LN(E10)),2),POWER((F10-E10),2)),"")</f>
        <v>3.0797119511223711E-3</v>
      </c>
      <c r="I10" s="24"/>
      <c r="J10" s="24"/>
      <c r="K10" s="23"/>
      <c r="L10" s="24"/>
      <c r="M10" s="23"/>
      <c r="N10" s="23"/>
      <c r="P10" s="4">
        <v>1</v>
      </c>
      <c r="Q10" s="4">
        <f t="shared" ref="Q10:Q41" si="1">P10/$P$109*INDEX($C$10:$C$24,(COUNT($C$10:$C$24)),1)</f>
        <v>15</v>
      </c>
      <c r="R10" s="4">
        <v>1</v>
      </c>
      <c r="S10" s="4">
        <f t="shared" ref="S10:S41" si="2">R10/$P$109*INDEX($C$10:$C$24,(COUNT($C$10:$C$24)),1)</f>
        <v>15</v>
      </c>
      <c r="T10" s="6">
        <f t="shared" ref="T10:T41" si="3">S10</f>
        <v>15</v>
      </c>
      <c r="U10" s="5">
        <f t="shared" ref="U10:U41" si="4">($M$2*T10+$M$3-SQRT(($M$2*T10+$M$3)*($M$2*T10+$M$3)-(4*$M$4*$M$3*$M$2*T10)))/(2*$M$4)</f>
        <v>0.81634589554899462</v>
      </c>
      <c r="V10" s="32"/>
      <c r="W10" s="31"/>
    </row>
    <row r="11" spans="2:23" x14ac:dyDescent="0.25">
      <c r="B11" s="2">
        <v>2</v>
      </c>
      <c r="C11" s="74">
        <v>50</v>
      </c>
      <c r="D11" s="73">
        <v>1.92</v>
      </c>
      <c r="E11" s="72">
        <f t="shared" ref="E11:E24" si="5">IF(ISNUMBER(D11),($G$3+D11),"")</f>
        <v>2.4622293545157583</v>
      </c>
      <c r="F11" s="72">
        <f t="shared" ref="F11:F24" si="6">IF((ISNUMBER(E11)),(($M$2*C11+$M$3-SQRT(($M$2*C11+$M$3)*($M$2*C11+$M$3)-(4*$M$4*$M$3*$M$2*C11)))/(2*$M$4)),"")</f>
        <v>2.5751590915019378</v>
      </c>
      <c r="G11" s="71">
        <f t="shared" si="0"/>
        <v>1.2753125495767672E-2</v>
      </c>
      <c r="I11" s="24"/>
      <c r="J11" s="24"/>
      <c r="K11" s="23"/>
      <c r="L11" s="24"/>
      <c r="M11" s="23"/>
      <c r="N11" s="23"/>
      <c r="P11" s="4">
        <v>2</v>
      </c>
      <c r="Q11" s="4">
        <f t="shared" si="1"/>
        <v>30</v>
      </c>
      <c r="R11" s="4">
        <v>2</v>
      </c>
      <c r="S11" s="4">
        <f t="shared" si="2"/>
        <v>30</v>
      </c>
      <c r="T11" s="6">
        <f t="shared" si="3"/>
        <v>30</v>
      </c>
      <c r="U11" s="5">
        <f t="shared" si="4"/>
        <v>1.59673420201464</v>
      </c>
      <c r="V11" s="32"/>
      <c r="W11" s="31"/>
    </row>
    <row r="12" spans="2:23" x14ac:dyDescent="0.25">
      <c r="B12" s="2">
        <v>3</v>
      </c>
      <c r="C12" s="74">
        <v>75</v>
      </c>
      <c r="D12" s="73">
        <v>3.18</v>
      </c>
      <c r="E12" s="72">
        <f t="shared" si="5"/>
        <v>3.7222293545157585</v>
      </c>
      <c r="F12" s="72">
        <f t="shared" si="6"/>
        <v>3.687951679037786</v>
      </c>
      <c r="G12" s="71">
        <f t="shared" si="0"/>
        <v>1.1749590361732013E-3</v>
      </c>
      <c r="H12" s="24"/>
      <c r="I12" s="24"/>
      <c r="J12" s="24"/>
      <c r="K12" s="23"/>
      <c r="L12" s="24"/>
      <c r="M12" s="23"/>
      <c r="N12" s="23"/>
      <c r="P12" s="4">
        <v>3</v>
      </c>
      <c r="Q12" s="4">
        <f t="shared" si="1"/>
        <v>45</v>
      </c>
      <c r="R12" s="4">
        <v>3</v>
      </c>
      <c r="S12" s="4">
        <f t="shared" si="2"/>
        <v>45</v>
      </c>
      <c r="T12" s="6">
        <f t="shared" si="3"/>
        <v>45</v>
      </c>
      <c r="U12" s="5">
        <f t="shared" si="4"/>
        <v>2.3375812501440616</v>
      </c>
      <c r="V12" s="32"/>
      <c r="W12" s="31"/>
    </row>
    <row r="13" spans="2:23" x14ac:dyDescent="0.25">
      <c r="B13" s="2">
        <v>4</v>
      </c>
      <c r="C13" s="74">
        <v>100</v>
      </c>
      <c r="D13" s="73">
        <v>4.1399999999999997</v>
      </c>
      <c r="E13" s="72">
        <f t="shared" si="5"/>
        <v>4.6822293545157576</v>
      </c>
      <c r="F13" s="72">
        <f t="shared" si="6"/>
        <v>4.6688365507509602</v>
      </c>
      <c r="G13" s="71">
        <f t="shared" si="0"/>
        <v>1.7936719268237292E-4</v>
      </c>
      <c r="H13" s="24"/>
      <c r="I13" s="24"/>
      <c r="J13" s="24"/>
      <c r="K13" s="23"/>
      <c r="L13" s="24"/>
      <c r="M13" s="23"/>
      <c r="N13" s="23"/>
      <c r="P13" s="4">
        <v>4</v>
      </c>
      <c r="Q13" s="4">
        <f t="shared" si="1"/>
        <v>60</v>
      </c>
      <c r="R13" s="4">
        <v>4</v>
      </c>
      <c r="S13" s="4">
        <f t="shared" si="2"/>
        <v>60</v>
      </c>
      <c r="T13" s="6">
        <f t="shared" si="3"/>
        <v>60</v>
      </c>
      <c r="U13" s="5">
        <f t="shared" si="4"/>
        <v>3.0355803384811981</v>
      </c>
      <c r="V13" s="32"/>
      <c r="W13" s="31"/>
    </row>
    <row r="14" spans="2:23" x14ac:dyDescent="0.25">
      <c r="B14" s="2">
        <v>5</v>
      </c>
      <c r="C14" s="74">
        <v>150</v>
      </c>
      <c r="D14" s="73">
        <v>5.79</v>
      </c>
      <c r="E14" s="72">
        <f t="shared" si="5"/>
        <v>6.332229354515758</v>
      </c>
      <c r="F14" s="72">
        <f t="shared" si="6"/>
        <v>6.230943267090133</v>
      </c>
      <c r="G14" s="71">
        <f t="shared" si="0"/>
        <v>1.025887150599134E-2</v>
      </c>
      <c r="H14" s="24"/>
      <c r="I14" s="24"/>
      <c r="J14" s="24"/>
      <c r="K14" s="23"/>
      <c r="L14" s="24"/>
      <c r="M14" s="23"/>
      <c r="N14" s="23"/>
      <c r="P14" s="4">
        <v>5</v>
      </c>
      <c r="Q14" s="4">
        <f t="shared" si="1"/>
        <v>75</v>
      </c>
      <c r="R14" s="4">
        <v>5</v>
      </c>
      <c r="S14" s="4">
        <f t="shared" si="2"/>
        <v>75</v>
      </c>
      <c r="T14" s="6">
        <f t="shared" si="3"/>
        <v>75</v>
      </c>
      <c r="U14" s="5">
        <f t="shared" si="4"/>
        <v>3.687951679037786</v>
      </c>
      <c r="V14" s="32"/>
      <c r="W14" s="31"/>
    </row>
    <row r="15" spans="2:23" x14ac:dyDescent="0.25">
      <c r="B15" s="2">
        <v>6</v>
      </c>
      <c r="C15" s="74">
        <v>200</v>
      </c>
      <c r="D15" s="73">
        <v>6.66</v>
      </c>
      <c r="E15" s="72">
        <f t="shared" si="5"/>
        <v>7.2022293545157581</v>
      </c>
      <c r="F15" s="72">
        <f t="shared" si="6"/>
        <v>7.3254303606408344</v>
      </c>
      <c r="G15" s="71">
        <f t="shared" si="0"/>
        <v>1.5178487910231098E-2</v>
      </c>
      <c r="H15" s="24"/>
      <c r="I15" s="24"/>
      <c r="J15" s="24"/>
      <c r="K15" s="23"/>
      <c r="L15" s="24"/>
      <c r="M15" s="23"/>
      <c r="N15" s="23"/>
      <c r="P15" s="4">
        <v>6</v>
      </c>
      <c r="Q15" s="4">
        <f t="shared" si="1"/>
        <v>90</v>
      </c>
      <c r="R15" s="4">
        <v>6</v>
      </c>
      <c r="S15" s="4">
        <f t="shared" si="2"/>
        <v>90</v>
      </c>
      <c r="T15" s="6">
        <f t="shared" si="3"/>
        <v>90</v>
      </c>
      <c r="U15" s="5">
        <f t="shared" si="4"/>
        <v>4.2926909300347624</v>
      </c>
      <c r="V15" s="32"/>
      <c r="W15" s="31"/>
    </row>
    <row r="16" spans="2:23" x14ac:dyDescent="0.25">
      <c r="B16" s="2">
        <v>7</v>
      </c>
      <c r="C16" s="74">
        <v>500</v>
      </c>
      <c r="D16" s="73">
        <v>9.1300000000000008</v>
      </c>
      <c r="E16" s="72">
        <f t="shared" si="5"/>
        <v>9.6722293545157587</v>
      </c>
      <c r="F16" s="72">
        <f t="shared" si="6"/>
        <v>9.6335559254123577</v>
      </c>
      <c r="G16" s="71">
        <f t="shared" si="0"/>
        <v>1.4956341186157828E-3</v>
      </c>
      <c r="H16" s="24"/>
      <c r="I16" s="24"/>
      <c r="J16" s="24"/>
      <c r="K16" s="23"/>
      <c r="L16" s="24"/>
      <c r="M16" s="23"/>
      <c r="N16" s="23"/>
      <c r="P16" s="4">
        <v>7</v>
      </c>
      <c r="Q16" s="4">
        <f t="shared" si="1"/>
        <v>105.00000000000001</v>
      </c>
      <c r="R16" s="4">
        <v>7</v>
      </c>
      <c r="S16" s="4">
        <f t="shared" si="2"/>
        <v>105.00000000000001</v>
      </c>
      <c r="T16" s="6">
        <f t="shared" si="3"/>
        <v>105.00000000000001</v>
      </c>
      <c r="U16" s="5">
        <f t="shared" si="4"/>
        <v>4.8487708205685678</v>
      </c>
      <c r="V16" s="32"/>
      <c r="W16" s="31"/>
    </row>
    <row r="17" spans="2:23" x14ac:dyDescent="0.25">
      <c r="B17" s="2">
        <v>8</v>
      </c>
      <c r="C17" s="74">
        <v>1000</v>
      </c>
      <c r="D17" s="73">
        <v>9.86</v>
      </c>
      <c r="E17" s="72">
        <f t="shared" si="5"/>
        <v>10.402229354515757</v>
      </c>
      <c r="F17" s="72">
        <f t="shared" si="6"/>
        <v>10.33455037994268</v>
      </c>
      <c r="G17" s="71">
        <f t="shared" si="0"/>
        <v>4.580443599263238E-3</v>
      </c>
      <c r="H17" s="24"/>
      <c r="I17" s="24"/>
      <c r="J17" s="24"/>
      <c r="K17" s="23"/>
      <c r="L17" s="24"/>
      <c r="M17" s="23"/>
      <c r="N17" s="23"/>
      <c r="P17" s="4">
        <v>8</v>
      </c>
      <c r="Q17" s="4">
        <f t="shared" si="1"/>
        <v>120</v>
      </c>
      <c r="R17" s="4">
        <v>8</v>
      </c>
      <c r="S17" s="4">
        <f t="shared" si="2"/>
        <v>120</v>
      </c>
      <c r="T17" s="6">
        <f t="shared" si="3"/>
        <v>120</v>
      </c>
      <c r="U17" s="5">
        <f t="shared" si="4"/>
        <v>5.3562519098477894</v>
      </c>
      <c r="V17" s="32"/>
      <c r="W17" s="31"/>
    </row>
    <row r="18" spans="2:23" x14ac:dyDescent="0.25">
      <c r="B18" s="2">
        <v>9</v>
      </c>
      <c r="C18" s="74">
        <v>1500</v>
      </c>
      <c r="D18" s="73">
        <v>9.93</v>
      </c>
      <c r="E18" s="72">
        <f t="shared" si="5"/>
        <v>10.472229354515758</v>
      </c>
      <c r="F18" s="72">
        <f t="shared" si="6"/>
        <v>10.54677276823773</v>
      </c>
      <c r="G18" s="71">
        <f t="shared" si="0"/>
        <v>5.556720529325156E-3</v>
      </c>
      <c r="H18" s="24"/>
      <c r="I18" s="24"/>
      <c r="J18" s="24"/>
      <c r="K18" s="23"/>
      <c r="L18" s="24"/>
      <c r="M18" s="23"/>
      <c r="N18" s="23"/>
      <c r="P18" s="4">
        <v>9</v>
      </c>
      <c r="Q18" s="4">
        <f t="shared" si="1"/>
        <v>135</v>
      </c>
      <c r="R18" s="4">
        <v>9</v>
      </c>
      <c r="S18" s="4">
        <f t="shared" si="2"/>
        <v>135</v>
      </c>
      <c r="T18" s="6">
        <f t="shared" si="3"/>
        <v>135</v>
      </c>
      <c r="U18" s="5">
        <f t="shared" si="4"/>
        <v>5.816275916968463</v>
      </c>
      <c r="V18" s="32"/>
      <c r="W18" s="31"/>
    </row>
    <row r="19" spans="2:23" x14ac:dyDescent="0.25">
      <c r="B19" s="2">
        <v>10</v>
      </c>
      <c r="C19" s="74"/>
      <c r="D19" s="73"/>
      <c r="E19" s="72" t="str">
        <f t="shared" si="5"/>
        <v/>
      </c>
      <c r="F19" s="72" t="str">
        <f t="shared" si="6"/>
        <v/>
      </c>
      <c r="G19" s="71" t="str">
        <f t="shared" si="0"/>
        <v/>
      </c>
      <c r="H19" s="24"/>
      <c r="I19" s="24"/>
      <c r="J19" s="24"/>
      <c r="K19" s="23"/>
      <c r="L19" s="24"/>
      <c r="M19" s="23"/>
      <c r="N19" s="23"/>
      <c r="P19" s="4">
        <v>10</v>
      </c>
      <c r="Q19" s="4">
        <f t="shared" si="1"/>
        <v>150</v>
      </c>
      <c r="R19" s="4">
        <v>10</v>
      </c>
      <c r="S19" s="4">
        <f t="shared" si="2"/>
        <v>150</v>
      </c>
      <c r="T19" s="6">
        <f t="shared" si="3"/>
        <v>150</v>
      </c>
      <c r="U19" s="5">
        <f t="shared" si="4"/>
        <v>6.230943267090133</v>
      </c>
      <c r="V19" s="32"/>
      <c r="W19" s="31"/>
    </row>
    <row r="20" spans="2:23" x14ac:dyDescent="0.25">
      <c r="B20" s="2">
        <v>11</v>
      </c>
      <c r="C20" s="74"/>
      <c r="D20" s="73"/>
      <c r="E20" s="72" t="str">
        <f t="shared" si="5"/>
        <v/>
      </c>
      <c r="F20" s="72" t="str">
        <f t="shared" si="6"/>
        <v/>
      </c>
      <c r="G20" s="71" t="str">
        <f t="shared" si="0"/>
        <v/>
      </c>
      <c r="H20" s="24"/>
      <c r="I20" s="24"/>
      <c r="J20" s="24"/>
      <c r="K20" s="23"/>
      <c r="L20" s="24"/>
      <c r="M20" s="23"/>
      <c r="N20" s="23"/>
      <c r="P20" s="4">
        <v>11</v>
      </c>
      <c r="Q20" s="4">
        <f t="shared" si="1"/>
        <v>165</v>
      </c>
      <c r="R20" s="4">
        <v>11</v>
      </c>
      <c r="S20" s="4">
        <f t="shared" si="2"/>
        <v>165</v>
      </c>
      <c r="T20" s="6">
        <f t="shared" si="3"/>
        <v>165</v>
      </c>
      <c r="U20" s="5">
        <f t="shared" si="4"/>
        <v>6.6031040161873005</v>
      </c>
      <c r="V20" s="32"/>
      <c r="W20" s="31"/>
    </row>
    <row r="21" spans="2:23" x14ac:dyDescent="0.25">
      <c r="B21" s="2">
        <v>12</v>
      </c>
      <c r="C21" s="74"/>
      <c r="D21" s="73"/>
      <c r="E21" s="72" t="str">
        <f t="shared" si="5"/>
        <v/>
      </c>
      <c r="F21" s="72" t="str">
        <f t="shared" si="6"/>
        <v/>
      </c>
      <c r="G21" s="71" t="str">
        <f t="shared" si="0"/>
        <v/>
      </c>
      <c r="H21" s="24"/>
      <c r="I21" s="24"/>
      <c r="J21" s="24"/>
      <c r="K21" s="23"/>
      <c r="L21" s="24"/>
      <c r="M21" s="23"/>
      <c r="N21" s="23"/>
      <c r="P21" s="4">
        <v>12</v>
      </c>
      <c r="Q21" s="4">
        <f t="shared" si="1"/>
        <v>180</v>
      </c>
      <c r="R21" s="4">
        <v>12</v>
      </c>
      <c r="S21" s="4">
        <f t="shared" si="2"/>
        <v>180</v>
      </c>
      <c r="T21" s="6">
        <f t="shared" si="3"/>
        <v>180</v>
      </c>
      <c r="U21" s="5">
        <f t="shared" si="4"/>
        <v>6.9361070605921089</v>
      </c>
      <c r="V21" s="32"/>
      <c r="W21" s="31"/>
    </row>
    <row r="22" spans="2:23" x14ac:dyDescent="0.25">
      <c r="B22" s="2">
        <v>13</v>
      </c>
      <c r="C22" s="74"/>
      <c r="D22" s="73"/>
      <c r="E22" s="72" t="str">
        <f t="shared" si="5"/>
        <v/>
      </c>
      <c r="F22" s="72" t="str">
        <f t="shared" si="6"/>
        <v/>
      </c>
      <c r="G22" s="71" t="str">
        <f t="shared" si="0"/>
        <v/>
      </c>
      <c r="H22" s="24"/>
      <c r="I22" s="24"/>
      <c r="J22" s="24"/>
      <c r="K22" s="23"/>
      <c r="L22" s="24"/>
      <c r="M22" s="23"/>
      <c r="N22" s="23"/>
      <c r="P22" s="4">
        <v>13</v>
      </c>
      <c r="Q22" s="4">
        <f t="shared" si="1"/>
        <v>195</v>
      </c>
      <c r="R22" s="4">
        <v>13</v>
      </c>
      <c r="S22" s="4">
        <f t="shared" si="2"/>
        <v>195</v>
      </c>
      <c r="T22" s="6">
        <f t="shared" si="3"/>
        <v>195</v>
      </c>
      <c r="U22" s="5">
        <f t="shared" si="4"/>
        <v>7.2335524034630669</v>
      </c>
      <c r="V22" s="32"/>
      <c r="W22" s="31"/>
    </row>
    <row r="23" spans="2:23" x14ac:dyDescent="0.25">
      <c r="B23" s="2">
        <v>14</v>
      </c>
      <c r="C23" s="74"/>
      <c r="D23" s="73"/>
      <c r="E23" s="72" t="str">
        <f t="shared" si="5"/>
        <v/>
      </c>
      <c r="F23" s="72" t="str">
        <f t="shared" si="6"/>
        <v/>
      </c>
      <c r="G23" s="71" t="str">
        <f t="shared" si="0"/>
        <v/>
      </c>
      <c r="H23" s="24"/>
      <c r="I23" s="24"/>
      <c r="J23" s="24"/>
      <c r="K23" s="23"/>
      <c r="L23" s="24"/>
      <c r="M23" s="23"/>
      <c r="N23" s="23"/>
      <c r="P23" s="4">
        <v>14</v>
      </c>
      <c r="Q23" s="4">
        <f t="shared" si="1"/>
        <v>210.00000000000003</v>
      </c>
      <c r="R23" s="4">
        <v>14</v>
      </c>
      <c r="S23" s="4">
        <f t="shared" si="2"/>
        <v>210.00000000000003</v>
      </c>
      <c r="T23" s="6">
        <f t="shared" si="3"/>
        <v>210.00000000000003</v>
      </c>
      <c r="U23" s="5">
        <f t="shared" si="4"/>
        <v>7.4990791132314865</v>
      </c>
      <c r="V23" s="32"/>
      <c r="W23" s="31"/>
    </row>
    <row r="24" spans="2:23" x14ac:dyDescent="0.25">
      <c r="B24" s="2">
        <v>15</v>
      </c>
      <c r="C24" s="70"/>
      <c r="D24" s="69"/>
      <c r="E24" s="72" t="str">
        <f t="shared" si="5"/>
        <v/>
      </c>
      <c r="F24" s="72" t="str">
        <f t="shared" si="6"/>
        <v/>
      </c>
      <c r="G24" s="68" t="str">
        <f t="shared" si="0"/>
        <v/>
      </c>
      <c r="H24" s="24"/>
      <c r="I24" s="24"/>
      <c r="J24" s="24"/>
      <c r="K24" s="23"/>
      <c r="L24" s="24"/>
      <c r="M24" s="23"/>
      <c r="N24" s="23"/>
      <c r="P24" s="4">
        <v>15</v>
      </c>
      <c r="Q24" s="4">
        <f t="shared" si="1"/>
        <v>225</v>
      </c>
      <c r="R24" s="4">
        <v>15</v>
      </c>
      <c r="S24" s="4">
        <f t="shared" si="2"/>
        <v>225</v>
      </c>
      <c r="T24" s="6">
        <f t="shared" si="3"/>
        <v>225</v>
      </c>
      <c r="U24" s="5">
        <f t="shared" si="4"/>
        <v>7.7362051541161021</v>
      </c>
      <c r="V24" s="32"/>
      <c r="W24" s="31"/>
    </row>
    <row r="25" spans="2:23" s="2" customFormat="1" x14ac:dyDescent="0.25">
      <c r="H25" s="10"/>
      <c r="I25" s="10"/>
      <c r="J25" s="10"/>
      <c r="K25" s="10"/>
      <c r="L25" s="10"/>
      <c r="M25" s="10"/>
      <c r="N25" s="10"/>
      <c r="P25" s="4">
        <v>16</v>
      </c>
      <c r="Q25" s="4">
        <f t="shared" si="1"/>
        <v>240</v>
      </c>
      <c r="R25" s="4">
        <v>16</v>
      </c>
      <c r="S25" s="4">
        <f t="shared" si="2"/>
        <v>240</v>
      </c>
      <c r="T25" s="6">
        <f t="shared" si="3"/>
        <v>240</v>
      </c>
      <c r="U25" s="5">
        <f t="shared" si="4"/>
        <v>7.9482210273114546</v>
      </c>
      <c r="V25" s="3"/>
    </row>
    <row r="26" spans="2:23" s="2" customFormat="1" x14ac:dyDescent="0.25">
      <c r="P26" s="4">
        <v>17</v>
      </c>
      <c r="Q26" s="4">
        <f t="shared" si="1"/>
        <v>255.00000000000003</v>
      </c>
      <c r="R26" s="4">
        <v>17</v>
      </c>
      <c r="S26" s="4">
        <f t="shared" si="2"/>
        <v>255.00000000000003</v>
      </c>
      <c r="T26" s="6">
        <f t="shared" si="3"/>
        <v>255.00000000000003</v>
      </c>
      <c r="U26" s="5">
        <f t="shared" si="4"/>
        <v>8.1381301593121655</v>
      </c>
      <c r="V26" s="3"/>
    </row>
    <row r="27" spans="2:23" s="2" customFormat="1" x14ac:dyDescent="0.25">
      <c r="H27" s="10"/>
      <c r="I27" s="10"/>
      <c r="J27" s="10"/>
      <c r="K27" s="10"/>
      <c r="L27" s="10"/>
      <c r="M27" s="10"/>
      <c r="N27" s="10"/>
      <c r="O27" s="10"/>
      <c r="P27" s="4">
        <v>18</v>
      </c>
      <c r="Q27" s="4">
        <f t="shared" si="1"/>
        <v>270</v>
      </c>
      <c r="R27" s="4">
        <v>18</v>
      </c>
      <c r="S27" s="4">
        <f t="shared" si="2"/>
        <v>270</v>
      </c>
      <c r="T27" s="6">
        <f t="shared" si="3"/>
        <v>270</v>
      </c>
      <c r="U27" s="5">
        <f t="shared" si="4"/>
        <v>8.3086251584576889</v>
      </c>
      <c r="V27" s="3"/>
    </row>
    <row r="28" spans="2:23" s="2" customFormat="1" x14ac:dyDescent="0.25">
      <c r="H28" s="10"/>
      <c r="I28" s="10"/>
      <c r="J28" s="10"/>
      <c r="K28" s="10"/>
      <c r="L28" s="10"/>
      <c r="M28" s="10"/>
      <c r="N28" s="10"/>
      <c r="O28" s="10"/>
      <c r="P28" s="4">
        <v>19</v>
      </c>
      <c r="Q28" s="4">
        <f t="shared" si="1"/>
        <v>285</v>
      </c>
      <c r="R28" s="4">
        <v>19</v>
      </c>
      <c r="S28" s="4">
        <f t="shared" si="2"/>
        <v>285</v>
      </c>
      <c r="T28" s="6">
        <f t="shared" si="3"/>
        <v>285</v>
      </c>
      <c r="U28" s="5">
        <f t="shared" si="4"/>
        <v>8.4620888728269072</v>
      </c>
      <c r="V28" s="3"/>
    </row>
    <row r="29" spans="2:23" s="2" customFormat="1" x14ac:dyDescent="0.25">
      <c r="H29" s="10"/>
      <c r="I29" s="10"/>
      <c r="J29" s="10"/>
      <c r="K29" s="85"/>
      <c r="L29" s="85"/>
      <c r="M29" s="85"/>
      <c r="N29" s="85"/>
      <c r="O29" s="10"/>
      <c r="P29" s="4">
        <v>20</v>
      </c>
      <c r="Q29" s="4">
        <f t="shared" si="1"/>
        <v>300</v>
      </c>
      <c r="R29" s="4">
        <v>20</v>
      </c>
      <c r="S29" s="4">
        <f t="shared" si="2"/>
        <v>300</v>
      </c>
      <c r="T29" s="6">
        <f t="shared" si="3"/>
        <v>300</v>
      </c>
      <c r="U29" s="5">
        <f t="shared" si="4"/>
        <v>8.6006108830212415</v>
      </c>
      <c r="V29" s="3"/>
    </row>
    <row r="30" spans="2:23" s="14" customFormat="1" x14ac:dyDescent="0.25">
      <c r="H30" s="11"/>
      <c r="I30" s="11"/>
      <c r="J30" s="11"/>
      <c r="K30" s="11"/>
      <c r="L30" s="11"/>
      <c r="M30" s="11"/>
      <c r="N30" s="11"/>
      <c r="O30" s="11"/>
      <c r="P30" s="4">
        <v>21</v>
      </c>
      <c r="Q30" s="4">
        <f t="shared" si="1"/>
        <v>315</v>
      </c>
      <c r="R30" s="4">
        <v>21</v>
      </c>
      <c r="S30" s="4">
        <f t="shared" si="2"/>
        <v>315</v>
      </c>
      <c r="T30" s="6">
        <f t="shared" si="3"/>
        <v>315</v>
      </c>
      <c r="U30" s="5">
        <f t="shared" si="4"/>
        <v>8.7260123686580169</v>
      </c>
      <c r="V30" s="15"/>
    </row>
    <row r="31" spans="2:23" s="2" customFormat="1" ht="15.55" x14ac:dyDescent="0.3">
      <c r="H31" s="10"/>
      <c r="I31" s="86"/>
      <c r="J31" s="86"/>
      <c r="K31" s="13"/>
      <c r="L31" s="13"/>
      <c r="M31" s="13"/>
      <c r="N31" s="13"/>
      <c r="O31" s="10"/>
      <c r="P31" s="4">
        <v>22</v>
      </c>
      <c r="Q31" s="4">
        <f t="shared" si="1"/>
        <v>330</v>
      </c>
      <c r="R31" s="4">
        <v>22</v>
      </c>
      <c r="S31" s="4">
        <f t="shared" si="2"/>
        <v>330</v>
      </c>
      <c r="T31" s="6">
        <f t="shared" si="3"/>
        <v>330</v>
      </c>
      <c r="U31" s="5">
        <f t="shared" si="4"/>
        <v>8.8398744731386074</v>
      </c>
      <c r="V31" s="3"/>
    </row>
    <row r="32" spans="2:23" s="2" customFormat="1" x14ac:dyDescent="0.25">
      <c r="H32" s="10"/>
      <c r="I32" s="10"/>
      <c r="J32" s="10"/>
      <c r="K32" s="10"/>
      <c r="L32" s="10"/>
      <c r="M32" s="82"/>
      <c r="N32" s="82"/>
      <c r="O32" s="10"/>
      <c r="P32" s="4">
        <v>23</v>
      </c>
      <c r="Q32" s="4">
        <f t="shared" si="1"/>
        <v>345</v>
      </c>
      <c r="R32" s="4">
        <v>23</v>
      </c>
      <c r="S32" s="4">
        <f t="shared" si="2"/>
        <v>345</v>
      </c>
      <c r="T32" s="6">
        <f t="shared" si="3"/>
        <v>345</v>
      </c>
      <c r="U32" s="5">
        <f t="shared" si="4"/>
        <v>8.9435670566036958</v>
      </c>
      <c r="V32" s="3"/>
    </row>
    <row r="33" spans="8:22" s="2" customFormat="1" x14ac:dyDescent="0.25">
      <c r="H33" s="10"/>
      <c r="I33" s="10"/>
      <c r="J33" s="10"/>
      <c r="K33" s="10"/>
      <c r="L33" s="10"/>
      <c r="M33" s="82"/>
      <c r="N33" s="82"/>
      <c r="O33" s="10"/>
      <c r="P33" s="4">
        <v>24</v>
      </c>
      <c r="Q33" s="4">
        <f t="shared" si="1"/>
        <v>360</v>
      </c>
      <c r="R33" s="4">
        <v>24</v>
      </c>
      <c r="S33" s="4">
        <f t="shared" si="2"/>
        <v>360</v>
      </c>
      <c r="T33" s="6">
        <f t="shared" si="3"/>
        <v>360</v>
      </c>
      <c r="U33" s="5">
        <f t="shared" si="4"/>
        <v>9.0382760189606017</v>
      </c>
      <c r="V33" s="3"/>
    </row>
    <row r="34" spans="8:22" s="2" customFormat="1" x14ac:dyDescent="0.25">
      <c r="H34" s="10"/>
      <c r="I34" s="10"/>
      <c r="J34" s="10"/>
      <c r="K34" s="10"/>
      <c r="L34" s="10"/>
      <c r="M34" s="10"/>
      <c r="N34" s="10"/>
      <c r="O34" s="10"/>
      <c r="P34" s="4">
        <v>25</v>
      </c>
      <c r="Q34" s="4">
        <f t="shared" si="1"/>
        <v>375</v>
      </c>
      <c r="R34" s="4">
        <v>25</v>
      </c>
      <c r="S34" s="4">
        <f t="shared" si="2"/>
        <v>375</v>
      </c>
      <c r="T34" s="6">
        <f t="shared" si="3"/>
        <v>375</v>
      </c>
      <c r="U34" s="5">
        <f t="shared" si="4"/>
        <v>9.1250282545302728</v>
      </c>
      <c r="V34" s="3"/>
    </row>
    <row r="35" spans="8:22" s="2" customFormat="1" x14ac:dyDescent="0.25">
      <c r="H35" s="10"/>
      <c r="I35" s="10"/>
      <c r="J35" s="10"/>
      <c r="K35" s="10"/>
      <c r="L35" s="10"/>
      <c r="M35" s="10"/>
      <c r="N35" s="10"/>
      <c r="O35" s="10"/>
      <c r="P35" s="4">
        <v>26</v>
      </c>
      <c r="Q35" s="4">
        <f t="shared" si="1"/>
        <v>390</v>
      </c>
      <c r="R35" s="4">
        <v>26</v>
      </c>
      <c r="S35" s="4">
        <f t="shared" si="2"/>
        <v>390</v>
      </c>
      <c r="T35" s="6">
        <f t="shared" si="3"/>
        <v>390</v>
      </c>
      <c r="U35" s="5">
        <f t="shared" si="4"/>
        <v>9.2047138629253986</v>
      </c>
      <c r="V35" s="3"/>
    </row>
    <row r="36" spans="8:22" s="2" customFormat="1" x14ac:dyDescent="0.25">
      <c r="H36" s="10"/>
      <c r="I36" s="10"/>
      <c r="J36" s="10"/>
      <c r="K36" s="10"/>
      <c r="L36" s="10"/>
      <c r="M36" s="10"/>
      <c r="N36" s="10"/>
      <c r="O36" s="10"/>
      <c r="P36" s="4">
        <v>27</v>
      </c>
      <c r="Q36" s="4">
        <f t="shared" si="1"/>
        <v>405</v>
      </c>
      <c r="R36" s="4">
        <v>27</v>
      </c>
      <c r="S36" s="4">
        <f t="shared" si="2"/>
        <v>405</v>
      </c>
      <c r="T36" s="6">
        <f t="shared" si="3"/>
        <v>405</v>
      </c>
      <c r="U36" s="5">
        <f t="shared" si="4"/>
        <v>9.2781055792071339</v>
      </c>
      <c r="V36" s="3"/>
    </row>
    <row r="37" spans="8:22" s="2" customFormat="1" x14ac:dyDescent="0.25">
      <c r="H37" s="10"/>
      <c r="I37" s="10"/>
      <c r="J37" s="10"/>
      <c r="K37" s="10"/>
      <c r="L37" s="10"/>
      <c r="M37" s="10"/>
      <c r="N37" s="10"/>
      <c r="O37" s="10"/>
      <c r="P37" s="4">
        <v>28</v>
      </c>
      <c r="Q37" s="4">
        <f t="shared" si="1"/>
        <v>420.00000000000006</v>
      </c>
      <c r="R37" s="4">
        <v>28</v>
      </c>
      <c r="S37" s="4">
        <f t="shared" si="2"/>
        <v>420.00000000000006</v>
      </c>
      <c r="T37" s="6">
        <f t="shared" si="3"/>
        <v>420.00000000000006</v>
      </c>
      <c r="U37" s="5">
        <f t="shared" si="4"/>
        <v>9.3458755743716448</v>
      </c>
      <c r="V37" s="3"/>
    </row>
    <row r="38" spans="8:22" s="2" customFormat="1" x14ac:dyDescent="0.25">
      <c r="H38" s="10"/>
      <c r="I38" s="10"/>
      <c r="J38" s="10"/>
      <c r="K38" s="10"/>
      <c r="L38" s="10"/>
      <c r="M38" s="10"/>
      <c r="N38" s="10"/>
      <c r="O38" s="10"/>
      <c r="P38" s="4">
        <v>29</v>
      </c>
      <c r="Q38" s="4">
        <f t="shared" si="1"/>
        <v>434.99999999999994</v>
      </c>
      <c r="R38" s="4">
        <v>29</v>
      </c>
      <c r="S38" s="4">
        <f t="shared" si="2"/>
        <v>434.99999999999994</v>
      </c>
      <c r="T38" s="6">
        <f t="shared" si="3"/>
        <v>434.99999999999994</v>
      </c>
      <c r="U38" s="5">
        <f t="shared" si="4"/>
        <v>9.4086098692454474</v>
      </c>
      <c r="V38" s="3"/>
    </row>
    <row r="39" spans="8:22" s="2" customFormat="1" x14ac:dyDescent="0.25">
      <c r="P39" s="4">
        <v>30</v>
      </c>
      <c r="Q39" s="4">
        <f t="shared" si="1"/>
        <v>450</v>
      </c>
      <c r="R39" s="4">
        <v>30</v>
      </c>
      <c r="S39" s="4">
        <f t="shared" si="2"/>
        <v>450</v>
      </c>
      <c r="T39" s="6">
        <f t="shared" si="3"/>
        <v>450</v>
      </c>
      <c r="U39" s="5">
        <f t="shared" si="4"/>
        <v>9.4668206385064888</v>
      </c>
      <c r="V39" s="3"/>
    </row>
    <row r="40" spans="8:22" s="2" customFormat="1" x14ac:dyDescent="0.25">
      <c r="P40" s="4">
        <v>31</v>
      </c>
      <c r="Q40" s="4">
        <f t="shared" si="1"/>
        <v>465</v>
      </c>
      <c r="R40" s="4">
        <v>31</v>
      </c>
      <c r="S40" s="4">
        <f t="shared" si="2"/>
        <v>465</v>
      </c>
      <c r="T40" s="6">
        <f t="shared" si="3"/>
        <v>465</v>
      </c>
      <c r="U40" s="5">
        <f t="shared" si="4"/>
        <v>9.5209566815863536</v>
      </c>
      <c r="V40" s="3"/>
    </row>
    <row r="41" spans="8:22" s="2" customFormat="1" x14ac:dyDescent="0.25">
      <c r="P41" s="4">
        <v>32</v>
      </c>
      <c r="Q41" s="4">
        <f t="shared" si="1"/>
        <v>480</v>
      </c>
      <c r="R41" s="4">
        <v>32</v>
      </c>
      <c r="S41" s="4">
        <f t="shared" si="2"/>
        <v>480</v>
      </c>
      <c r="T41" s="6">
        <f t="shared" si="3"/>
        <v>480</v>
      </c>
      <c r="U41" s="5">
        <f t="shared" si="4"/>
        <v>9.5714123193858658</v>
      </c>
      <c r="V41" s="3"/>
    </row>
    <row r="42" spans="8:22" s="2" customFormat="1" x14ac:dyDescent="0.25">
      <c r="P42" s="4">
        <v>33</v>
      </c>
      <c r="Q42" s="4">
        <f t="shared" ref="Q42:Q73" si="7">P42/$P$109*INDEX($C$10:$C$24,(COUNT($C$10:$C$24)),1)</f>
        <v>495</v>
      </c>
      <c r="R42" s="4">
        <v>33</v>
      </c>
      <c r="S42" s="4">
        <f t="shared" ref="S42:S73" si="8">R42/$P$109*INDEX($C$10:$C$24,(COUNT($C$10:$C$24)),1)</f>
        <v>495</v>
      </c>
      <c r="T42" s="6">
        <f t="shared" ref="T42:T73" si="9">S42</f>
        <v>495</v>
      </c>
      <c r="U42" s="5">
        <f t="shared" ref="U42:U73" si="10">($M$2*T42+$M$3-SQRT(($M$2*T42+$M$3)*($M$2*T42+$M$3)-(4*$M$4*$M$3*$M$2*T42)))/(2*$M$4)</f>
        <v>9.6185349496836885</v>
      </c>
      <c r="V42" s="3"/>
    </row>
    <row r="43" spans="8:22" s="2" customFormat="1" x14ac:dyDescent="0.25">
      <c r="P43" s="4">
        <v>34</v>
      </c>
      <c r="Q43" s="4">
        <f t="shared" si="7"/>
        <v>510.00000000000006</v>
      </c>
      <c r="R43" s="4">
        <v>34</v>
      </c>
      <c r="S43" s="4">
        <f t="shared" si="8"/>
        <v>510.00000000000006</v>
      </c>
      <c r="T43" s="6">
        <f t="shared" si="9"/>
        <v>510.00000000000006</v>
      </c>
      <c r="U43" s="5">
        <f t="shared" si="10"/>
        <v>9.6626314654889072</v>
      </c>
      <c r="V43" s="3"/>
    </row>
    <row r="44" spans="8:22" s="2" customFormat="1" x14ac:dyDescent="0.25">
      <c r="P44" s="4">
        <v>35</v>
      </c>
      <c r="Q44" s="4">
        <f t="shared" si="7"/>
        <v>525</v>
      </c>
      <c r="R44" s="4">
        <v>35</v>
      </c>
      <c r="S44" s="4">
        <f t="shared" si="8"/>
        <v>525</v>
      </c>
      <c r="T44" s="6">
        <f t="shared" si="9"/>
        <v>525</v>
      </c>
      <c r="U44" s="5">
        <f t="shared" si="10"/>
        <v>9.7039737125261567</v>
      </c>
      <c r="V44" s="3"/>
    </row>
    <row r="45" spans="8:22" s="2" customFormat="1" x14ac:dyDescent="0.25">
      <c r="P45" s="4">
        <v>36</v>
      </c>
      <c r="Q45" s="4">
        <f t="shared" si="7"/>
        <v>540</v>
      </c>
      <c r="R45" s="4">
        <v>36</v>
      </c>
      <c r="S45" s="4">
        <f t="shared" si="8"/>
        <v>540</v>
      </c>
      <c r="T45" s="6">
        <f t="shared" si="9"/>
        <v>540</v>
      </c>
      <c r="U45" s="5">
        <f t="shared" si="10"/>
        <v>9.7428031361434364</v>
      </c>
      <c r="V45" s="3"/>
    </row>
    <row r="46" spans="8:22" s="2" customFormat="1" x14ac:dyDescent="0.25">
      <c r="P46" s="4">
        <v>37</v>
      </c>
      <c r="Q46" s="4">
        <f t="shared" si="7"/>
        <v>555</v>
      </c>
      <c r="R46" s="4">
        <v>37</v>
      </c>
      <c r="S46" s="4">
        <f t="shared" si="8"/>
        <v>555</v>
      </c>
      <c r="T46" s="6">
        <f t="shared" si="9"/>
        <v>555</v>
      </c>
      <c r="U46" s="5">
        <f t="shared" si="10"/>
        <v>9.7793347448801935</v>
      </c>
      <c r="V46" s="3"/>
    </row>
    <row r="47" spans="8:22" s="2" customFormat="1" x14ac:dyDescent="0.25">
      <c r="P47" s="4">
        <v>38</v>
      </c>
      <c r="Q47" s="4">
        <f t="shared" si="7"/>
        <v>570</v>
      </c>
      <c r="R47" s="4">
        <v>38</v>
      </c>
      <c r="S47" s="4">
        <f t="shared" si="8"/>
        <v>570</v>
      </c>
      <c r="T47" s="6">
        <f t="shared" si="9"/>
        <v>570</v>
      </c>
      <c r="U47" s="5">
        <f t="shared" si="10"/>
        <v>9.8137604978833615</v>
      </c>
      <c r="V47" s="3"/>
    </row>
    <row r="48" spans="8:22" s="2" customFormat="1" x14ac:dyDescent="0.25">
      <c r="P48" s="4">
        <v>39</v>
      </c>
      <c r="Q48" s="4">
        <f t="shared" si="7"/>
        <v>585</v>
      </c>
      <c r="R48" s="4">
        <v>39</v>
      </c>
      <c r="S48" s="4">
        <f t="shared" si="8"/>
        <v>585</v>
      </c>
      <c r="T48" s="6">
        <f t="shared" si="9"/>
        <v>585</v>
      </c>
      <c r="U48" s="5">
        <f t="shared" si="10"/>
        <v>9.8462522061879572</v>
      </c>
      <c r="V48" s="3"/>
    </row>
    <row r="49" spans="16:22" s="2" customFormat="1" x14ac:dyDescent="0.25">
      <c r="P49" s="4">
        <v>40</v>
      </c>
      <c r="Q49" s="4">
        <f t="shared" si="7"/>
        <v>600</v>
      </c>
      <c r="R49" s="4">
        <v>40</v>
      </c>
      <c r="S49" s="4">
        <f t="shared" si="8"/>
        <v>600</v>
      </c>
      <c r="T49" s="6">
        <f t="shared" si="9"/>
        <v>600</v>
      </c>
      <c r="U49" s="5">
        <f t="shared" si="10"/>
        <v>9.8769640233257157</v>
      </c>
      <c r="V49" s="3"/>
    </row>
    <row r="50" spans="16:22" s="2" customFormat="1" x14ac:dyDescent="0.25">
      <c r="P50" s="4">
        <v>41</v>
      </c>
      <c r="Q50" s="4">
        <f t="shared" si="7"/>
        <v>615</v>
      </c>
      <c r="R50" s="4">
        <v>41</v>
      </c>
      <c r="S50" s="4">
        <f t="shared" si="8"/>
        <v>615</v>
      </c>
      <c r="T50" s="6">
        <f t="shared" si="9"/>
        <v>615</v>
      </c>
      <c r="U50" s="5">
        <f t="shared" si="10"/>
        <v>9.9060345884780983</v>
      </c>
      <c r="V50" s="3"/>
    </row>
    <row r="51" spans="16:22" s="2" customFormat="1" x14ac:dyDescent="0.25">
      <c r="P51" s="4">
        <v>42</v>
      </c>
      <c r="Q51" s="4">
        <f t="shared" si="7"/>
        <v>630</v>
      </c>
      <c r="R51" s="4">
        <v>42</v>
      </c>
      <c r="S51" s="4">
        <f t="shared" si="8"/>
        <v>630</v>
      </c>
      <c r="T51" s="6">
        <f t="shared" si="9"/>
        <v>630</v>
      </c>
      <c r="U51" s="5">
        <f t="shared" si="10"/>
        <v>9.9335888751315444</v>
      </c>
      <c r="V51" s="3"/>
    </row>
    <row r="52" spans="16:22" s="2" customFormat="1" x14ac:dyDescent="0.25">
      <c r="P52" s="4">
        <v>43</v>
      </c>
      <c r="Q52" s="4">
        <f t="shared" si="7"/>
        <v>645</v>
      </c>
      <c r="R52" s="4">
        <v>43</v>
      </c>
      <c r="S52" s="4">
        <f t="shared" si="8"/>
        <v>645</v>
      </c>
      <c r="T52" s="6">
        <f t="shared" si="9"/>
        <v>645</v>
      </c>
      <c r="U52" s="5">
        <f t="shared" si="10"/>
        <v>9.9597397896256954</v>
      </c>
      <c r="V52" s="3"/>
    </row>
    <row r="53" spans="16:22" s="2" customFormat="1" x14ac:dyDescent="0.25">
      <c r="P53" s="4">
        <v>44</v>
      </c>
      <c r="Q53" s="4">
        <f t="shared" si="7"/>
        <v>660</v>
      </c>
      <c r="R53" s="4">
        <v>44</v>
      </c>
      <c r="S53" s="4">
        <f t="shared" si="8"/>
        <v>660</v>
      </c>
      <c r="T53" s="6">
        <f t="shared" si="9"/>
        <v>660</v>
      </c>
      <c r="U53" s="5">
        <f t="shared" si="10"/>
        <v>9.9845895568430496</v>
      </c>
      <c r="V53" s="3"/>
    </row>
    <row r="54" spans="16:22" s="2" customFormat="1" x14ac:dyDescent="0.25">
      <c r="P54" s="4">
        <v>45</v>
      </c>
      <c r="Q54" s="4">
        <f t="shared" si="7"/>
        <v>675</v>
      </c>
      <c r="R54" s="4">
        <v>45</v>
      </c>
      <c r="S54" s="4">
        <f t="shared" si="8"/>
        <v>675</v>
      </c>
      <c r="T54" s="6">
        <f t="shared" si="9"/>
        <v>675</v>
      </c>
      <c r="U54" s="5">
        <f t="shared" si="10"/>
        <v>10.008230924338619</v>
      </c>
      <c r="V54" s="3"/>
    </row>
    <row r="55" spans="16:22" s="2" customFormat="1" x14ac:dyDescent="0.25">
      <c r="P55" s="4">
        <v>46</v>
      </c>
      <c r="Q55" s="4">
        <f t="shared" si="7"/>
        <v>690</v>
      </c>
      <c r="R55" s="4">
        <v>46</v>
      </c>
      <c r="S55" s="4">
        <f t="shared" si="8"/>
        <v>690</v>
      </c>
      <c r="T55" s="6">
        <f t="shared" si="9"/>
        <v>690</v>
      </c>
      <c r="U55" s="5">
        <f t="shared" si="10"/>
        <v>10.030748211251542</v>
      </c>
      <c r="V55" s="3"/>
    </row>
    <row r="56" spans="16:22" s="2" customFormat="1" x14ac:dyDescent="0.25">
      <c r="P56" s="4">
        <v>47</v>
      </c>
      <c r="Q56" s="4">
        <f t="shared" si="7"/>
        <v>705</v>
      </c>
      <c r="R56" s="4">
        <v>47</v>
      </c>
      <c r="S56" s="4">
        <f t="shared" si="8"/>
        <v>705</v>
      </c>
      <c r="T56" s="6">
        <f t="shared" si="9"/>
        <v>705</v>
      </c>
      <c r="U56" s="5">
        <f t="shared" si="10"/>
        <v>10.052218224209911</v>
      </c>
      <c r="V56" s="3"/>
    </row>
    <row r="57" spans="16:22" s="2" customFormat="1" x14ac:dyDescent="0.25">
      <c r="P57" s="4">
        <v>48</v>
      </c>
      <c r="Q57" s="4">
        <f t="shared" si="7"/>
        <v>720</v>
      </c>
      <c r="R57" s="4">
        <v>48</v>
      </c>
      <c r="S57" s="4">
        <f t="shared" si="8"/>
        <v>720</v>
      </c>
      <c r="T57" s="6">
        <f t="shared" si="9"/>
        <v>720</v>
      </c>
      <c r="U57" s="5">
        <f t="shared" si="10"/>
        <v>10.072711058993725</v>
      </c>
      <c r="V57" s="3"/>
    </row>
    <row r="58" spans="16:22" s="2" customFormat="1" x14ac:dyDescent="0.25">
      <c r="P58" s="4">
        <v>49</v>
      </c>
      <c r="Q58" s="4">
        <f t="shared" si="7"/>
        <v>735</v>
      </c>
      <c r="R58" s="4">
        <v>49</v>
      </c>
      <c r="S58" s="4">
        <f t="shared" si="8"/>
        <v>735</v>
      </c>
      <c r="T58" s="6">
        <f t="shared" si="9"/>
        <v>735</v>
      </c>
      <c r="U58" s="5">
        <f t="shared" si="10"/>
        <v>10.092290803842603</v>
      </c>
      <c r="V58" s="3"/>
    </row>
    <row r="59" spans="16:22" s="2" customFormat="1" x14ac:dyDescent="0.25">
      <c r="P59" s="4">
        <v>50</v>
      </c>
      <c r="Q59" s="4">
        <f t="shared" si="7"/>
        <v>750</v>
      </c>
      <c r="R59" s="4">
        <v>50</v>
      </c>
      <c r="S59" s="4">
        <f t="shared" si="8"/>
        <v>750</v>
      </c>
      <c r="T59" s="6">
        <f t="shared" si="9"/>
        <v>750</v>
      </c>
      <c r="U59" s="5">
        <f t="shared" si="10"/>
        <v>10.111016157886917</v>
      </c>
      <c r="V59" s="3"/>
    </row>
    <row r="60" spans="16:22" s="2" customFormat="1" x14ac:dyDescent="0.25">
      <c r="P60" s="4">
        <v>51</v>
      </c>
      <c r="Q60" s="4">
        <f t="shared" si="7"/>
        <v>765</v>
      </c>
      <c r="R60" s="4">
        <v>51</v>
      </c>
      <c r="S60" s="4">
        <f t="shared" si="8"/>
        <v>765</v>
      </c>
      <c r="T60" s="6">
        <f t="shared" si="9"/>
        <v>765</v>
      </c>
      <c r="U60" s="5">
        <f t="shared" si="10"/>
        <v>10.128940976163207</v>
      </c>
      <c r="V60" s="3"/>
    </row>
    <row r="61" spans="16:22" s="2" customFormat="1" x14ac:dyDescent="0.25">
      <c r="P61" s="4">
        <v>52</v>
      </c>
      <c r="Q61" s="4">
        <f t="shared" si="7"/>
        <v>780</v>
      </c>
      <c r="R61" s="4">
        <v>52</v>
      </c>
      <c r="S61" s="4">
        <f t="shared" si="8"/>
        <v>780</v>
      </c>
      <c r="T61" s="6">
        <f t="shared" si="9"/>
        <v>780</v>
      </c>
      <c r="U61" s="5">
        <f t="shared" si="10"/>
        <v>10.146114750980921</v>
      </c>
      <c r="V61" s="3"/>
    </row>
    <row r="62" spans="16:22" s="2" customFormat="1" x14ac:dyDescent="0.25">
      <c r="P62" s="4">
        <v>53</v>
      </c>
      <c r="Q62" s="4">
        <f t="shared" si="7"/>
        <v>795</v>
      </c>
      <c r="R62" s="4">
        <v>53</v>
      </c>
      <c r="S62" s="4">
        <f t="shared" si="8"/>
        <v>795</v>
      </c>
      <c r="T62" s="6">
        <f t="shared" si="9"/>
        <v>795</v>
      </c>
      <c r="U62" s="5">
        <f t="shared" si="10"/>
        <v>10.162583037982657</v>
      </c>
      <c r="V62" s="3"/>
    </row>
    <row r="63" spans="16:22" s="2" customFormat="1" x14ac:dyDescent="0.25">
      <c r="P63" s="4">
        <v>54</v>
      </c>
      <c r="Q63" s="4">
        <f t="shared" si="7"/>
        <v>810</v>
      </c>
      <c r="R63" s="4">
        <v>54</v>
      </c>
      <c r="S63" s="4">
        <f t="shared" si="8"/>
        <v>810</v>
      </c>
      <c r="T63" s="6">
        <f t="shared" si="9"/>
        <v>810</v>
      </c>
      <c r="U63" s="5">
        <f t="shared" si="10"/>
        <v>10.178387834039112</v>
      </c>
      <c r="V63" s="3"/>
    </row>
    <row r="64" spans="16:22" s="2" customFormat="1" x14ac:dyDescent="0.25">
      <c r="P64" s="4">
        <v>55</v>
      </c>
      <c r="Q64" s="4">
        <f t="shared" si="7"/>
        <v>825.00000000000011</v>
      </c>
      <c r="R64" s="4">
        <v>55</v>
      </c>
      <c r="S64" s="4">
        <f t="shared" si="8"/>
        <v>825.00000000000011</v>
      </c>
      <c r="T64" s="6">
        <f t="shared" si="9"/>
        <v>825.00000000000011</v>
      </c>
      <c r="U64" s="5">
        <f t="shared" si="10"/>
        <v>10.193567913105721</v>
      </c>
      <c r="V64" s="3"/>
    </row>
    <row r="65" spans="16:22" s="2" customFormat="1" x14ac:dyDescent="0.25">
      <c r="P65" s="4">
        <v>56</v>
      </c>
      <c r="Q65" s="4">
        <f t="shared" si="7"/>
        <v>840.00000000000011</v>
      </c>
      <c r="R65" s="4">
        <v>56</v>
      </c>
      <c r="S65" s="4">
        <f t="shared" si="8"/>
        <v>840.00000000000011</v>
      </c>
      <c r="T65" s="6">
        <f t="shared" si="9"/>
        <v>840.00000000000011</v>
      </c>
      <c r="U65" s="5">
        <f t="shared" si="10"/>
        <v>10.208159125309303</v>
      </c>
      <c r="V65" s="3"/>
    </row>
    <row r="66" spans="16:22" s="2" customFormat="1" x14ac:dyDescent="0.25">
      <c r="P66" s="4">
        <v>57</v>
      </c>
      <c r="Q66" s="4">
        <f t="shared" si="7"/>
        <v>854.99999999999989</v>
      </c>
      <c r="R66" s="4">
        <v>57</v>
      </c>
      <c r="S66" s="4">
        <f t="shared" si="8"/>
        <v>854.99999999999989</v>
      </c>
      <c r="T66" s="6">
        <f t="shared" si="9"/>
        <v>854.99999999999989</v>
      </c>
      <c r="U66" s="5">
        <f t="shared" si="10"/>
        <v>10.222194663804808</v>
      </c>
      <c r="V66" s="3"/>
    </row>
    <row r="67" spans="16:22" s="2" customFormat="1" x14ac:dyDescent="0.25">
      <c r="P67" s="4">
        <v>58</v>
      </c>
      <c r="Q67" s="4">
        <f t="shared" si="7"/>
        <v>869.99999999999989</v>
      </c>
      <c r="R67" s="4">
        <v>58</v>
      </c>
      <c r="S67" s="4">
        <f t="shared" si="8"/>
        <v>869.99999999999989</v>
      </c>
      <c r="T67" s="6">
        <f t="shared" si="9"/>
        <v>869.99999999999989</v>
      </c>
      <c r="U67" s="5">
        <f t="shared" si="10"/>
        <v>10.235705303323281</v>
      </c>
      <c r="V67" s="3"/>
    </row>
    <row r="68" spans="16:22" s="2" customFormat="1" x14ac:dyDescent="0.25">
      <c r="P68" s="4">
        <v>59</v>
      </c>
      <c r="Q68" s="4">
        <f t="shared" si="7"/>
        <v>885</v>
      </c>
      <c r="R68" s="4">
        <v>59</v>
      </c>
      <c r="S68" s="4">
        <f t="shared" si="8"/>
        <v>885</v>
      </c>
      <c r="T68" s="6">
        <f t="shared" si="9"/>
        <v>885</v>
      </c>
      <c r="U68" s="5">
        <f t="shared" si="10"/>
        <v>10.24871961380456</v>
      </c>
      <c r="V68" s="3"/>
    </row>
    <row r="69" spans="16:22" s="2" customFormat="1" x14ac:dyDescent="0.25">
      <c r="P69" s="4">
        <v>60</v>
      </c>
      <c r="Q69" s="4">
        <f t="shared" si="7"/>
        <v>900</v>
      </c>
      <c r="R69" s="4">
        <v>60</v>
      </c>
      <c r="S69" s="4">
        <f t="shared" si="8"/>
        <v>900</v>
      </c>
      <c r="T69" s="6">
        <f t="shared" si="9"/>
        <v>900</v>
      </c>
      <c r="U69" s="5">
        <f t="shared" si="10"/>
        <v>10.261264152058324</v>
      </c>
      <c r="V69" s="3"/>
    </row>
    <row r="70" spans="16:22" s="2" customFormat="1" x14ac:dyDescent="0.25">
      <c r="P70" s="4">
        <v>61</v>
      </c>
      <c r="Q70" s="4">
        <f t="shared" si="7"/>
        <v>915</v>
      </c>
      <c r="R70" s="4">
        <v>61</v>
      </c>
      <c r="S70" s="4">
        <f t="shared" si="8"/>
        <v>915</v>
      </c>
      <c r="T70" s="6">
        <f t="shared" si="9"/>
        <v>915</v>
      </c>
      <c r="U70" s="5">
        <f t="shared" si="10"/>
        <v>10.273363634011448</v>
      </c>
      <c r="V70" s="3"/>
    </row>
    <row r="71" spans="16:22" s="2" customFormat="1" x14ac:dyDescent="0.25">
      <c r="P71" s="4">
        <v>62</v>
      </c>
      <c r="Q71" s="4">
        <f t="shared" si="7"/>
        <v>930</v>
      </c>
      <c r="R71" s="4">
        <v>62</v>
      </c>
      <c r="S71" s="4">
        <f t="shared" si="8"/>
        <v>930</v>
      </c>
      <c r="T71" s="6">
        <f t="shared" si="9"/>
        <v>930</v>
      </c>
      <c r="U71" s="5">
        <f t="shared" si="10"/>
        <v>10.285041089769813</v>
      </c>
      <c r="V71" s="3"/>
    </row>
    <row r="72" spans="16:22" s="2" customFormat="1" x14ac:dyDescent="0.25">
      <c r="P72" s="4">
        <v>63</v>
      </c>
      <c r="Q72" s="4">
        <f t="shared" si="7"/>
        <v>945</v>
      </c>
      <c r="R72" s="4">
        <v>63</v>
      </c>
      <c r="S72" s="4">
        <f t="shared" si="8"/>
        <v>945</v>
      </c>
      <c r="T72" s="6">
        <f t="shared" si="9"/>
        <v>945</v>
      </c>
      <c r="U72" s="5">
        <f t="shared" si="10"/>
        <v>10.296318003438639</v>
      </c>
      <c r="V72" s="3"/>
    </row>
    <row r="73" spans="16:22" s="2" customFormat="1" x14ac:dyDescent="0.25">
      <c r="P73" s="4">
        <v>64</v>
      </c>
      <c r="Q73" s="4">
        <f t="shared" si="7"/>
        <v>960</v>
      </c>
      <c r="R73" s="4">
        <v>64</v>
      </c>
      <c r="S73" s="4">
        <f t="shared" si="8"/>
        <v>960</v>
      </c>
      <c r="T73" s="6">
        <f t="shared" si="9"/>
        <v>960</v>
      </c>
      <c r="U73" s="5">
        <f t="shared" si="10"/>
        <v>10.307214439401276</v>
      </c>
      <c r="V73" s="3"/>
    </row>
    <row r="74" spans="16:22" s="2" customFormat="1" x14ac:dyDescent="0.25">
      <c r="P74" s="4">
        <v>65</v>
      </c>
      <c r="Q74" s="4">
        <f t="shared" ref="Q74:Q105" si="11">P74/$P$109*INDEX($C$10:$C$24,(COUNT($C$10:$C$24)),1)</f>
        <v>975</v>
      </c>
      <c r="R74" s="4">
        <v>65</v>
      </c>
      <c r="S74" s="4">
        <f t="shared" ref="S74:S105" si="12">R74/$P$109*INDEX($C$10:$C$24,(COUNT($C$10:$C$24)),1)</f>
        <v>975</v>
      </c>
      <c r="T74" s="6">
        <f t="shared" ref="T74:T105" si="13">S74</f>
        <v>975</v>
      </c>
      <c r="U74" s="5">
        <f t="shared" ref="U74:U105" si="14">($M$2*T74+$M$3-SQRT(($M$2*T74+$M$3)*($M$2*T74+$M$3)-(4*$M$4*$M$3*$M$2*T74)))/(2*$M$4)</f>
        <v>10.317749156545677</v>
      </c>
      <c r="V74" s="3"/>
    </row>
    <row r="75" spans="16:22" s="2" customFormat="1" x14ac:dyDescent="0.25">
      <c r="P75" s="4">
        <v>66</v>
      </c>
      <c r="Q75" s="4">
        <f t="shared" si="11"/>
        <v>990</v>
      </c>
      <c r="R75" s="4">
        <v>66</v>
      </c>
      <c r="S75" s="4">
        <f t="shared" si="12"/>
        <v>990</v>
      </c>
      <c r="T75" s="6">
        <f t="shared" si="13"/>
        <v>990</v>
      </c>
      <c r="U75" s="5">
        <f t="shared" si="14"/>
        <v>10.32793971174546</v>
      </c>
      <c r="V75" s="3"/>
    </row>
    <row r="76" spans="16:22" s="2" customFormat="1" x14ac:dyDescent="0.25">
      <c r="P76" s="4">
        <v>67</v>
      </c>
      <c r="Q76" s="4">
        <f t="shared" si="11"/>
        <v>1005.0000000000001</v>
      </c>
      <c r="R76" s="4">
        <v>67</v>
      </c>
      <c r="S76" s="4">
        <f t="shared" si="12"/>
        <v>1005.0000000000001</v>
      </c>
      <c r="T76" s="6">
        <f t="shared" si="13"/>
        <v>1005.0000000000001</v>
      </c>
      <c r="U76" s="5">
        <f t="shared" si="14"/>
        <v>10.337802553744922</v>
      </c>
      <c r="V76" s="3"/>
    </row>
    <row r="77" spans="16:22" s="2" customFormat="1" x14ac:dyDescent="0.25">
      <c r="P77" s="4">
        <v>68</v>
      </c>
      <c r="Q77" s="4">
        <f t="shared" si="11"/>
        <v>1020.0000000000001</v>
      </c>
      <c r="R77" s="4">
        <v>68</v>
      </c>
      <c r="S77" s="4">
        <f t="shared" si="12"/>
        <v>1020.0000000000001</v>
      </c>
      <c r="T77" s="6">
        <f t="shared" si="13"/>
        <v>1020.0000000000001</v>
      </c>
      <c r="U77" s="5">
        <f t="shared" si="14"/>
        <v>10.347353108460329</v>
      </c>
      <c r="V77" s="3"/>
    </row>
    <row r="78" spans="16:22" s="2" customFormat="1" x14ac:dyDescent="0.25">
      <c r="P78" s="4">
        <v>69</v>
      </c>
      <c r="Q78" s="4">
        <f t="shared" si="11"/>
        <v>1035</v>
      </c>
      <c r="R78" s="4">
        <v>69</v>
      </c>
      <c r="S78" s="4">
        <f t="shared" si="12"/>
        <v>1035</v>
      </c>
      <c r="T78" s="6">
        <f t="shared" si="13"/>
        <v>1035</v>
      </c>
      <c r="U78" s="5">
        <f t="shared" si="14"/>
        <v>10.356605856590669</v>
      </c>
      <c r="V78" s="3"/>
    </row>
    <row r="79" spans="16:22" s="2" customFormat="1" x14ac:dyDescent="0.25">
      <c r="P79" s="4">
        <v>70</v>
      </c>
      <c r="Q79" s="4">
        <f t="shared" si="11"/>
        <v>1050</v>
      </c>
      <c r="R79" s="4">
        <v>70</v>
      </c>
      <c r="S79" s="4">
        <f t="shared" si="12"/>
        <v>1050</v>
      </c>
      <c r="T79" s="6">
        <f t="shared" si="13"/>
        <v>1050</v>
      </c>
      <c r="U79" s="5">
        <f t="shared" si="14"/>
        <v>10.365574404327718</v>
      </c>
      <c r="V79" s="3"/>
    </row>
    <row r="80" spans="16:22" s="2" customFormat="1" x14ac:dyDescent="0.25">
      <c r="P80" s="4">
        <v>71</v>
      </c>
      <c r="Q80" s="4">
        <f t="shared" si="11"/>
        <v>1065</v>
      </c>
      <c r="R80" s="4">
        <v>71</v>
      </c>
      <c r="S80" s="4">
        <f t="shared" si="12"/>
        <v>1065</v>
      </c>
      <c r="T80" s="6">
        <f t="shared" si="13"/>
        <v>1065</v>
      </c>
      <c r="U80" s="5">
        <f t="shared" si="14"/>
        <v>10.374271547864462</v>
      </c>
      <c r="V80" s="3"/>
    </row>
    <row r="81" spans="16:22" s="2" customFormat="1" x14ac:dyDescent="0.25">
      <c r="P81" s="4">
        <v>72</v>
      </c>
      <c r="Q81" s="4">
        <f t="shared" si="11"/>
        <v>1080</v>
      </c>
      <c r="R81" s="4">
        <v>72</v>
      </c>
      <c r="S81" s="4">
        <f t="shared" si="12"/>
        <v>1080</v>
      </c>
      <c r="T81" s="6">
        <f t="shared" si="13"/>
        <v>1080</v>
      </c>
      <c r="U81" s="5">
        <f t="shared" si="14"/>
        <v>10.382709332322024</v>
      </c>
      <c r="V81" s="3"/>
    </row>
    <row r="82" spans="16:22" s="2" customFormat="1" x14ac:dyDescent="0.25">
      <c r="P82" s="4">
        <v>73</v>
      </c>
      <c r="Q82" s="4">
        <f t="shared" si="11"/>
        <v>1095</v>
      </c>
      <c r="R82" s="4">
        <v>73</v>
      </c>
      <c r="S82" s="4">
        <f t="shared" si="12"/>
        <v>1095</v>
      </c>
      <c r="T82" s="6">
        <f t="shared" si="13"/>
        <v>1095</v>
      </c>
      <c r="U82" s="5">
        <f t="shared" si="14"/>
        <v>10.390899105645918</v>
      </c>
      <c r="V82" s="3"/>
    </row>
    <row r="83" spans="16:22" s="2" customFormat="1" x14ac:dyDescent="0.25">
      <c r="P83" s="4">
        <v>74</v>
      </c>
      <c r="Q83" s="4">
        <f t="shared" si="11"/>
        <v>1110</v>
      </c>
      <c r="R83" s="4">
        <v>74</v>
      </c>
      <c r="S83" s="4">
        <f t="shared" si="12"/>
        <v>1110</v>
      </c>
      <c r="T83" s="6">
        <f t="shared" si="13"/>
        <v>1110</v>
      </c>
      <c r="U83" s="5">
        <f t="shared" si="14"/>
        <v>10.398851567961708</v>
      </c>
      <c r="V83" s="3"/>
    </row>
    <row r="84" spans="16:22" s="2" customFormat="1" x14ac:dyDescent="0.25">
      <c r="P84" s="4">
        <v>75</v>
      </c>
      <c r="Q84" s="4">
        <f t="shared" si="11"/>
        <v>1125</v>
      </c>
      <c r="R84" s="4">
        <v>75</v>
      </c>
      <c r="S84" s="4">
        <f t="shared" si="12"/>
        <v>1125</v>
      </c>
      <c r="T84" s="6">
        <f t="shared" si="13"/>
        <v>1125</v>
      </c>
      <c r="U84" s="5">
        <f t="shared" si="14"/>
        <v>10.406576816826876</v>
      </c>
      <c r="V84" s="3"/>
    </row>
    <row r="85" spans="16:22" s="2" customFormat="1" x14ac:dyDescent="0.25">
      <c r="P85" s="4">
        <v>76</v>
      </c>
      <c r="Q85" s="4">
        <f t="shared" si="11"/>
        <v>1140</v>
      </c>
      <c r="R85" s="4">
        <v>76</v>
      </c>
      <c r="S85" s="4">
        <f t="shared" si="12"/>
        <v>1140</v>
      </c>
      <c r="T85" s="6">
        <f t="shared" si="13"/>
        <v>1140</v>
      </c>
      <c r="U85" s="5">
        <f t="shared" si="14"/>
        <v>10.414084388768497</v>
      </c>
      <c r="V85" s="3"/>
    </row>
    <row r="86" spans="16:22" s="2" customFormat="1" x14ac:dyDescent="0.25">
      <c r="P86" s="4">
        <v>77</v>
      </c>
      <c r="Q86" s="4">
        <f t="shared" si="11"/>
        <v>1155</v>
      </c>
      <c r="R86" s="4">
        <v>77</v>
      </c>
      <c r="S86" s="4">
        <f t="shared" si="12"/>
        <v>1155</v>
      </c>
      <c r="T86" s="6">
        <f t="shared" si="13"/>
        <v>1155</v>
      </c>
      <c r="U86" s="5">
        <f t="shared" si="14"/>
        <v>10.421383297455124</v>
      </c>
      <c r="V86" s="3"/>
    </row>
    <row r="87" spans="16:22" s="2" customFormat="1" x14ac:dyDescent="0.25">
      <c r="P87" s="4">
        <v>78</v>
      </c>
      <c r="Q87" s="4">
        <f t="shared" si="11"/>
        <v>1170</v>
      </c>
      <c r="R87" s="4">
        <v>78</v>
      </c>
      <c r="S87" s="4">
        <f t="shared" si="12"/>
        <v>1170</v>
      </c>
      <c r="T87" s="6">
        <f t="shared" si="13"/>
        <v>1170</v>
      </c>
      <c r="U87" s="5">
        <f t="shared" si="14"/>
        <v>10.428482068814651</v>
      </c>
      <c r="V87" s="3"/>
    </row>
    <row r="88" spans="16:22" s="2" customFormat="1" x14ac:dyDescent="0.25">
      <c r="P88" s="4">
        <v>79</v>
      </c>
      <c r="Q88" s="4">
        <f t="shared" si="11"/>
        <v>1185</v>
      </c>
      <c r="R88" s="4">
        <v>79</v>
      </c>
      <c r="S88" s="4">
        <f t="shared" si="12"/>
        <v>1185</v>
      </c>
      <c r="T88" s="6">
        <f t="shared" si="13"/>
        <v>1185</v>
      </c>
      <c r="U88" s="5">
        <f t="shared" si="14"/>
        <v>10.435388773377458</v>
      </c>
      <c r="V88" s="3"/>
    </row>
    <row r="89" spans="16:22" s="2" customFormat="1" x14ac:dyDescent="0.25">
      <c r="P89" s="4">
        <v>80</v>
      </c>
      <c r="Q89" s="4">
        <f t="shared" si="11"/>
        <v>1200</v>
      </c>
      <c r="R89" s="4">
        <v>80</v>
      </c>
      <c r="S89" s="4">
        <f t="shared" si="12"/>
        <v>1200</v>
      </c>
      <c r="T89" s="6">
        <f t="shared" si="13"/>
        <v>1200</v>
      </c>
      <c r="U89" s="5">
        <f t="shared" si="14"/>
        <v>10.442111056095758</v>
      </c>
      <c r="V89" s="3"/>
    </row>
    <row r="90" spans="16:22" s="2" customFormat="1" x14ac:dyDescent="0.25">
      <c r="P90" s="4">
        <v>81</v>
      </c>
      <c r="Q90" s="4">
        <f t="shared" si="11"/>
        <v>1215</v>
      </c>
      <c r="R90" s="4">
        <v>81</v>
      </c>
      <c r="S90" s="4">
        <f t="shared" si="12"/>
        <v>1215</v>
      </c>
      <c r="T90" s="6">
        <f t="shared" si="13"/>
        <v>1215</v>
      </c>
      <c r="U90" s="5">
        <f t="shared" si="14"/>
        <v>10.448656163864397</v>
      </c>
      <c r="V90" s="3"/>
    </row>
    <row r="91" spans="16:22" s="2" customFormat="1" x14ac:dyDescent="0.25">
      <c r="P91" s="4">
        <v>82</v>
      </c>
      <c r="Q91" s="4">
        <f t="shared" si="11"/>
        <v>1230</v>
      </c>
      <c r="R91" s="4">
        <v>82</v>
      </c>
      <c r="S91" s="4">
        <f t="shared" si="12"/>
        <v>1230</v>
      </c>
      <c r="T91" s="6">
        <f t="shared" si="13"/>
        <v>1230</v>
      </c>
      <c r="U91" s="5">
        <f t="shared" si="14"/>
        <v>10.455030970945954</v>
      </c>
      <c r="V91" s="3"/>
    </row>
    <row r="92" spans="16:22" s="2" customFormat="1" x14ac:dyDescent="0.25">
      <c r="P92" s="4">
        <v>83</v>
      </c>
      <c r="Q92" s="4">
        <f t="shared" si="11"/>
        <v>1245</v>
      </c>
      <c r="R92" s="4">
        <v>83</v>
      </c>
      <c r="S92" s="4">
        <f t="shared" si="12"/>
        <v>1245</v>
      </c>
      <c r="T92" s="6">
        <f t="shared" si="13"/>
        <v>1245</v>
      </c>
      <c r="U92" s="5">
        <f t="shared" si="14"/>
        <v>10.461242002482916</v>
      </c>
      <c r="V92" s="3"/>
    </row>
    <row r="93" spans="16:22" s="2" customFormat="1" x14ac:dyDescent="0.25">
      <c r="P93" s="4">
        <v>84</v>
      </c>
      <c r="Q93" s="4">
        <f t="shared" si="11"/>
        <v>1260</v>
      </c>
      <c r="R93" s="4">
        <v>84</v>
      </c>
      <c r="S93" s="4">
        <f t="shared" si="12"/>
        <v>1260</v>
      </c>
      <c r="T93" s="6">
        <f t="shared" si="13"/>
        <v>1260</v>
      </c>
      <c r="U93" s="5">
        <f t="shared" si="14"/>
        <v>10.467295456261763</v>
      </c>
      <c r="V93" s="3"/>
    </row>
    <row r="94" spans="16:22" s="2" customFormat="1" x14ac:dyDescent="0.25">
      <c r="P94" s="4">
        <v>85</v>
      </c>
      <c r="Q94" s="4">
        <f t="shared" si="11"/>
        <v>1275</v>
      </c>
      <c r="R94" s="4">
        <v>85</v>
      </c>
      <c r="S94" s="4">
        <f t="shared" si="12"/>
        <v>1275</v>
      </c>
      <c r="T94" s="6">
        <f t="shared" si="13"/>
        <v>1275</v>
      </c>
      <c r="U94" s="5">
        <f t="shared" si="14"/>
        <v>10.473197222877818</v>
      </c>
      <c r="V94" s="3"/>
    </row>
    <row r="95" spans="16:22" s="2" customFormat="1" x14ac:dyDescent="0.25">
      <c r="P95" s="4">
        <v>86</v>
      </c>
      <c r="Q95" s="4">
        <f t="shared" si="11"/>
        <v>1290</v>
      </c>
      <c r="R95" s="4">
        <v>86</v>
      </c>
      <c r="S95" s="4">
        <f t="shared" si="12"/>
        <v>1290</v>
      </c>
      <c r="T95" s="6">
        <f t="shared" si="13"/>
        <v>1290</v>
      </c>
      <c r="U95" s="5">
        <f t="shared" si="14"/>
        <v>10.478952904435712</v>
      </c>
      <c r="V95" s="3"/>
    </row>
    <row r="96" spans="16:22" s="2" customFormat="1" x14ac:dyDescent="0.25">
      <c r="P96" s="4">
        <v>87</v>
      </c>
      <c r="Q96" s="4">
        <f t="shared" si="11"/>
        <v>1305</v>
      </c>
      <c r="R96" s="4">
        <v>87</v>
      </c>
      <c r="S96" s="4">
        <f t="shared" si="12"/>
        <v>1305</v>
      </c>
      <c r="T96" s="6">
        <f t="shared" si="13"/>
        <v>1305</v>
      </c>
      <c r="U96" s="5">
        <f t="shared" si="14"/>
        <v>10.484567831907182</v>
      </c>
      <c r="V96" s="3"/>
    </row>
    <row r="97" spans="16:22" s="2" customFormat="1" x14ac:dyDescent="0.25">
      <c r="P97" s="4">
        <v>88</v>
      </c>
      <c r="Q97" s="4">
        <f t="shared" si="11"/>
        <v>1320</v>
      </c>
      <c r="R97" s="4">
        <v>88</v>
      </c>
      <c r="S97" s="4">
        <f t="shared" si="12"/>
        <v>1320</v>
      </c>
      <c r="T97" s="6">
        <f t="shared" si="13"/>
        <v>1320</v>
      </c>
      <c r="U97" s="5">
        <f t="shared" si="14"/>
        <v>10.490047081256918</v>
      </c>
      <c r="V97" s="3"/>
    </row>
    <row r="98" spans="16:22" s="2" customFormat="1" x14ac:dyDescent="0.25">
      <c r="P98" s="4">
        <v>89</v>
      </c>
      <c r="Q98" s="4">
        <f t="shared" si="11"/>
        <v>1335</v>
      </c>
      <c r="R98" s="4">
        <v>89</v>
      </c>
      <c r="S98" s="4">
        <f t="shared" si="12"/>
        <v>1335</v>
      </c>
      <c r="T98" s="6">
        <f t="shared" si="13"/>
        <v>1335</v>
      </c>
      <c r="U98" s="5">
        <f t="shared" si="14"/>
        <v>10.495395488436621</v>
      </c>
      <c r="V98" s="3"/>
    </row>
    <row r="99" spans="16:22" s="2" customFormat="1" x14ac:dyDescent="0.25">
      <c r="P99" s="4">
        <v>90</v>
      </c>
      <c r="Q99" s="4">
        <f t="shared" si="11"/>
        <v>1350</v>
      </c>
      <c r="R99" s="4">
        <v>90</v>
      </c>
      <c r="S99" s="4">
        <f t="shared" si="12"/>
        <v>1350</v>
      </c>
      <c r="T99" s="6">
        <f t="shared" si="13"/>
        <v>1350</v>
      </c>
      <c r="U99" s="5">
        <f t="shared" si="14"/>
        <v>10.500617663338646</v>
      </c>
      <c r="V99" s="3"/>
    </row>
    <row r="100" spans="16:22" s="2" customFormat="1" x14ac:dyDescent="0.25">
      <c r="P100" s="4">
        <v>91</v>
      </c>
      <c r="Q100" s="4">
        <f t="shared" si="11"/>
        <v>1365</v>
      </c>
      <c r="R100" s="4">
        <v>91</v>
      </c>
      <c r="S100" s="4">
        <f t="shared" si="12"/>
        <v>1365</v>
      </c>
      <c r="T100" s="6">
        <f t="shared" si="13"/>
        <v>1365</v>
      </c>
      <c r="U100" s="5">
        <f t="shared" si="14"/>
        <v>10.505718002791713</v>
      </c>
      <c r="V100" s="3"/>
    </row>
    <row r="101" spans="16:22" s="2" customFormat="1" x14ac:dyDescent="0.25">
      <c r="P101" s="4">
        <v>92</v>
      </c>
      <c r="Q101" s="4">
        <f t="shared" si="11"/>
        <v>1380</v>
      </c>
      <c r="R101" s="4">
        <v>92</v>
      </c>
      <c r="S101" s="4">
        <f t="shared" si="12"/>
        <v>1380</v>
      </c>
      <c r="T101" s="6">
        <f t="shared" si="13"/>
        <v>1380</v>
      </c>
      <c r="U101" s="5">
        <f t="shared" si="14"/>
        <v>10.510700702674574</v>
      </c>
      <c r="V101" s="3"/>
    </row>
    <row r="102" spans="16:22" s="2" customFormat="1" x14ac:dyDescent="0.25">
      <c r="P102" s="4">
        <v>93</v>
      </c>
      <c r="Q102" s="4">
        <f t="shared" si="11"/>
        <v>1395</v>
      </c>
      <c r="R102" s="4">
        <v>93</v>
      </c>
      <c r="S102" s="4">
        <f t="shared" si="12"/>
        <v>1395</v>
      </c>
      <c r="T102" s="6">
        <f t="shared" si="13"/>
        <v>1395</v>
      </c>
      <c r="U102" s="5">
        <f t="shared" si="14"/>
        <v>10.515569769216137</v>
      </c>
      <c r="V102" s="3"/>
    </row>
    <row r="103" spans="16:22" s="2" customFormat="1" x14ac:dyDescent="0.25">
      <c r="P103" s="4">
        <v>94</v>
      </c>
      <c r="Q103" s="4">
        <f t="shared" si="11"/>
        <v>1410</v>
      </c>
      <c r="R103" s="4">
        <v>94</v>
      </c>
      <c r="S103" s="4">
        <f t="shared" si="12"/>
        <v>1410</v>
      </c>
      <c r="T103" s="6">
        <f t="shared" si="13"/>
        <v>1410</v>
      </c>
      <c r="U103" s="5">
        <f t="shared" si="14"/>
        <v>10.520329029544822</v>
      </c>
      <c r="V103" s="3"/>
    </row>
    <row r="104" spans="16:22" s="2" customFormat="1" x14ac:dyDescent="0.25">
      <c r="P104" s="4">
        <v>95</v>
      </c>
      <c r="Q104" s="4">
        <f t="shared" si="11"/>
        <v>1425</v>
      </c>
      <c r="R104" s="4">
        <v>95</v>
      </c>
      <c r="S104" s="4">
        <f t="shared" si="12"/>
        <v>1425</v>
      </c>
      <c r="T104" s="6">
        <f t="shared" si="13"/>
        <v>1425</v>
      </c>
      <c r="U104" s="5">
        <f t="shared" si="14"/>
        <v>10.524982141544616</v>
      </c>
      <c r="V104" s="3"/>
    </row>
    <row r="105" spans="16:22" s="2" customFormat="1" x14ac:dyDescent="0.25">
      <c r="P105" s="4">
        <v>96</v>
      </c>
      <c r="Q105" s="4">
        <f t="shared" si="11"/>
        <v>1440</v>
      </c>
      <c r="R105" s="4">
        <v>96</v>
      </c>
      <c r="S105" s="4">
        <f t="shared" si="12"/>
        <v>1440</v>
      </c>
      <c r="T105" s="6">
        <f t="shared" si="13"/>
        <v>1440</v>
      </c>
      <c r="U105" s="5">
        <f t="shared" si="14"/>
        <v>10.529532603069882</v>
      </c>
      <c r="V105" s="3"/>
    </row>
    <row r="106" spans="16:22" s="2" customFormat="1" x14ac:dyDescent="0.25">
      <c r="P106" s="4">
        <v>97</v>
      </c>
      <c r="Q106" s="4">
        <f>P106/$P$109*INDEX($C$10:$C$24,(COUNT($C$10:$C$24)),1)</f>
        <v>1455</v>
      </c>
      <c r="R106" s="4">
        <v>97</v>
      </c>
      <c r="S106" s="4">
        <f t="shared" ref="S106:S119" si="15">R106/$P$109*INDEX($C$10:$C$24,(COUNT($C$10:$C$24)),1)</f>
        <v>1455</v>
      </c>
      <c r="T106" s="6">
        <f t="shared" ref="T106:T119" si="16">S106</f>
        <v>1455</v>
      </c>
      <c r="U106" s="5">
        <f t="shared" ref="U106:U119" si="17">($M$2*T106+$M$3-SQRT(($M$2*T106+$M$3)*($M$2*T106+$M$3)-(4*$M$4*$M$3*$M$2*T106)))/(2*$M$4)</f>
        <v>10.533983760567228</v>
      </c>
      <c r="V106" s="3"/>
    </row>
    <row r="107" spans="16:22" s="2" customFormat="1" x14ac:dyDescent="0.25">
      <c r="P107" s="4">
        <v>98</v>
      </c>
      <c r="Q107" s="4">
        <f>P107/$P$109*INDEX($C$10:$C$24,(COUNT($C$10:$C$24)),1)</f>
        <v>1470</v>
      </c>
      <c r="R107" s="4">
        <v>98</v>
      </c>
      <c r="S107" s="4">
        <f t="shared" si="15"/>
        <v>1470</v>
      </c>
      <c r="T107" s="6">
        <f t="shared" si="16"/>
        <v>1470</v>
      </c>
      <c r="U107" s="5">
        <f t="shared" si="17"/>
        <v>10.538338817147981</v>
      </c>
      <c r="V107" s="3"/>
    </row>
    <row r="108" spans="16:22" s="2" customFormat="1" x14ac:dyDescent="0.25">
      <c r="P108" s="4">
        <v>99</v>
      </c>
      <c r="Q108" s="4">
        <f>P108/$P$109*INDEX($C$10:$C$24,(COUNT($C$10:$C$24)),1)</f>
        <v>1485</v>
      </c>
      <c r="R108" s="4">
        <v>99</v>
      </c>
      <c r="S108" s="4">
        <f t="shared" si="15"/>
        <v>1485</v>
      </c>
      <c r="T108" s="6">
        <f t="shared" si="16"/>
        <v>1485</v>
      </c>
      <c r="U108" s="5">
        <f t="shared" si="17"/>
        <v>10.542600840151744</v>
      </c>
      <c r="V108" s="3"/>
    </row>
    <row r="109" spans="16:22" s="2" customFormat="1" x14ac:dyDescent="0.25">
      <c r="P109" s="4">
        <v>100</v>
      </c>
      <c r="Q109" s="4">
        <f>P109/$P$109*INDEX($C$10:$C$24,(COUNT($C$10:$C$24)),1)</f>
        <v>1500</v>
      </c>
      <c r="R109" s="4">
        <v>100</v>
      </c>
      <c r="S109" s="4">
        <f t="shared" si="15"/>
        <v>1500</v>
      </c>
      <c r="T109" s="6">
        <f t="shared" si="16"/>
        <v>1500</v>
      </c>
      <c r="U109" s="5">
        <f t="shared" si="17"/>
        <v>10.54677276823773</v>
      </c>
      <c r="V109" s="3"/>
    </row>
    <row r="110" spans="16:22" s="2" customFormat="1" x14ac:dyDescent="0.25">
      <c r="R110" s="4">
        <v>101</v>
      </c>
      <c r="S110" s="4">
        <f t="shared" si="15"/>
        <v>1515</v>
      </c>
      <c r="T110" s="6">
        <f t="shared" si="16"/>
        <v>1515</v>
      </c>
      <c r="U110" s="5">
        <f t="shared" si="17"/>
        <v>10.550857418038065</v>
      </c>
      <c r="V110" s="3"/>
    </row>
    <row r="111" spans="16:22" s="2" customFormat="1" x14ac:dyDescent="0.25">
      <c r="R111" s="4">
        <v>102</v>
      </c>
      <c r="S111" s="4">
        <f t="shared" si="15"/>
        <v>1530</v>
      </c>
      <c r="T111" s="6">
        <f t="shared" si="16"/>
        <v>1530</v>
      </c>
      <c r="U111" s="5">
        <f t="shared" si="17"/>
        <v>10.554857490403787</v>
      </c>
      <c r="V111" s="3"/>
    </row>
    <row r="112" spans="16:22" s="2" customFormat="1" x14ac:dyDescent="0.25">
      <c r="R112" s="4">
        <v>103</v>
      </c>
      <c r="S112" s="4">
        <f t="shared" si="15"/>
        <v>1545</v>
      </c>
      <c r="T112" s="6">
        <f t="shared" si="16"/>
        <v>1545</v>
      </c>
      <c r="U112" s="5">
        <f t="shared" si="17"/>
        <v>10.558775576272653</v>
      </c>
      <c r="V112" s="3"/>
    </row>
    <row r="113" spans="18:22" s="2" customFormat="1" x14ac:dyDescent="0.25">
      <c r="R113" s="4">
        <v>104</v>
      </c>
      <c r="S113" s="4">
        <f t="shared" si="15"/>
        <v>1560</v>
      </c>
      <c r="T113" s="6">
        <f t="shared" si="16"/>
        <v>1560</v>
      </c>
      <c r="U113" s="5">
        <f t="shared" si="17"/>
        <v>10.562614162184872</v>
      </c>
      <c r="V113" s="3"/>
    </row>
    <row r="114" spans="18:22" s="2" customFormat="1" x14ac:dyDescent="0.25">
      <c r="R114" s="4">
        <v>105</v>
      </c>
      <c r="S114" s="4">
        <f t="shared" si="15"/>
        <v>1575</v>
      </c>
      <c r="T114" s="6">
        <f t="shared" si="16"/>
        <v>1575</v>
      </c>
      <c r="U114" s="5">
        <f t="shared" si="17"/>
        <v>10.56637563547101</v>
      </c>
      <c r="V114" s="3"/>
    </row>
    <row r="115" spans="18:22" s="2" customFormat="1" x14ac:dyDescent="0.25">
      <c r="R115" s="4">
        <v>106</v>
      </c>
      <c r="S115" s="4">
        <f t="shared" si="15"/>
        <v>1590</v>
      </c>
      <c r="T115" s="6">
        <f t="shared" si="16"/>
        <v>1590</v>
      </c>
      <c r="U115" s="5">
        <f t="shared" si="17"/>
        <v>10.570062289134759</v>
      </c>
      <c r="V115" s="3"/>
    </row>
    <row r="116" spans="18:22" s="2" customFormat="1" x14ac:dyDescent="0.25">
      <c r="R116" s="4">
        <v>107</v>
      </c>
      <c r="S116" s="4">
        <f t="shared" si="15"/>
        <v>1605</v>
      </c>
      <c r="T116" s="6">
        <f t="shared" si="16"/>
        <v>1605</v>
      </c>
      <c r="U116" s="5">
        <f t="shared" si="17"/>
        <v>10.573676326451027</v>
      </c>
      <c r="V116" s="3"/>
    </row>
    <row r="117" spans="18:22" s="2" customFormat="1" x14ac:dyDescent="0.25">
      <c r="R117" s="4">
        <v>108</v>
      </c>
      <c r="S117" s="4">
        <f t="shared" si="15"/>
        <v>1620</v>
      </c>
      <c r="T117" s="6">
        <f t="shared" si="16"/>
        <v>1620</v>
      </c>
      <c r="U117" s="5">
        <f t="shared" si="17"/>
        <v>10.577219865298462</v>
      </c>
      <c r="V117" s="3"/>
    </row>
    <row r="118" spans="18:22" s="2" customFormat="1" x14ac:dyDescent="0.25">
      <c r="R118" s="4">
        <v>109</v>
      </c>
      <c r="S118" s="4">
        <f t="shared" si="15"/>
        <v>1635.0000000000002</v>
      </c>
      <c r="T118" s="6">
        <f t="shared" si="16"/>
        <v>1635.0000000000002</v>
      </c>
      <c r="U118" s="5">
        <f t="shared" si="17"/>
        <v>10.580694942244246</v>
      </c>
      <c r="V118" s="3"/>
    </row>
    <row r="119" spans="18:22" s="2" customFormat="1" x14ac:dyDescent="0.25">
      <c r="R119" s="4">
        <v>110</v>
      </c>
      <c r="S119" s="4">
        <f t="shared" si="15"/>
        <v>1650.0000000000002</v>
      </c>
      <c r="T119" s="6">
        <f t="shared" si="16"/>
        <v>1650.0000000000002</v>
      </c>
      <c r="U119" s="5">
        <f t="shared" si="17"/>
        <v>10.584103516397304</v>
      </c>
      <c r="V119" s="3"/>
    </row>
    <row r="120" spans="18:22" s="2" customFormat="1" x14ac:dyDescent="0.25">
      <c r="R120" s="4"/>
      <c r="S120" s="4"/>
      <c r="T120" s="6"/>
      <c r="U120" s="5"/>
      <c r="V120" s="3"/>
    </row>
    <row r="121" spans="18:22" s="2" customFormat="1" x14ac:dyDescent="0.25">
      <c r="R121" s="4"/>
      <c r="S121" s="4"/>
      <c r="T121" s="6"/>
      <c r="U121" s="5"/>
      <c r="V121" s="3"/>
    </row>
    <row r="122" spans="18:22" s="2" customFormat="1" x14ac:dyDescent="0.25">
      <c r="R122" s="4"/>
      <c r="S122" s="4"/>
      <c r="T122" s="6"/>
      <c r="U122" s="5"/>
      <c r="V122" s="3"/>
    </row>
    <row r="123" spans="18:22" s="2" customFormat="1" x14ac:dyDescent="0.25">
      <c r="R123" s="4"/>
      <c r="S123" s="4"/>
      <c r="T123" s="6"/>
      <c r="U123" s="5"/>
      <c r="V123" s="3"/>
    </row>
    <row r="124" spans="18:22" s="2" customFormat="1" x14ac:dyDescent="0.25">
      <c r="R124" s="6"/>
      <c r="S124" s="5"/>
      <c r="T124" s="3"/>
      <c r="U124" s="3"/>
      <c r="V124" s="3"/>
    </row>
    <row r="125" spans="18:22" s="2" customFormat="1" x14ac:dyDescent="0.25">
      <c r="R125" s="6"/>
      <c r="S125" s="5"/>
      <c r="T125" s="3"/>
      <c r="U125" s="3"/>
      <c r="V125" s="3"/>
    </row>
    <row r="126" spans="18:22" s="2" customFormat="1" x14ac:dyDescent="0.25">
      <c r="R126" s="6"/>
      <c r="S126" s="5"/>
      <c r="T126" s="3"/>
      <c r="U126" s="3"/>
      <c r="V126" s="3"/>
    </row>
    <row r="127" spans="18:22" s="2" customFormat="1" x14ac:dyDescent="0.25">
      <c r="R127" s="6"/>
      <c r="S127" s="5"/>
      <c r="T127" s="3"/>
      <c r="U127" s="3"/>
      <c r="V127" s="3"/>
    </row>
    <row r="128" spans="18:22" s="2" customFormat="1" x14ac:dyDescent="0.25">
      <c r="R128" s="6"/>
      <c r="S128" s="5"/>
      <c r="T128" s="3"/>
      <c r="U128" s="3"/>
      <c r="V128" s="3"/>
    </row>
    <row r="129" spans="18:22" s="2" customFormat="1" x14ac:dyDescent="0.25">
      <c r="R129" s="6"/>
      <c r="S129" s="5"/>
      <c r="T129" s="3"/>
      <c r="U129" s="3"/>
      <c r="V129" s="3"/>
    </row>
    <row r="130" spans="18:22" s="2" customFormat="1" x14ac:dyDescent="0.25">
      <c r="R130" s="6"/>
      <c r="S130" s="5"/>
      <c r="T130" s="3"/>
      <c r="U130" s="3"/>
      <c r="V130" s="3"/>
    </row>
    <row r="131" spans="18:22" s="2" customFormat="1" x14ac:dyDescent="0.25">
      <c r="R131" s="6"/>
      <c r="S131" s="5"/>
      <c r="T131" s="3"/>
      <c r="U131" s="3"/>
      <c r="V131" s="3"/>
    </row>
    <row r="132" spans="18:22" s="2" customFormat="1" x14ac:dyDescent="0.25">
      <c r="R132" s="6"/>
      <c r="S132" s="5"/>
      <c r="T132" s="3"/>
      <c r="U132" s="3"/>
      <c r="V132" s="3"/>
    </row>
    <row r="133" spans="18:22" s="2" customFormat="1" x14ac:dyDescent="0.25">
      <c r="R133" s="6"/>
      <c r="S133" s="5"/>
      <c r="T133" s="3"/>
      <c r="U133" s="3"/>
      <c r="V133" s="3"/>
    </row>
    <row r="134" spans="18:22" s="2" customFormat="1" x14ac:dyDescent="0.25">
      <c r="R134" s="6"/>
      <c r="S134" s="5"/>
      <c r="T134" s="3"/>
      <c r="U134" s="3"/>
      <c r="V134" s="3"/>
    </row>
    <row r="135" spans="18:22" s="2" customFormat="1" x14ac:dyDescent="0.25">
      <c r="R135" s="6"/>
      <c r="S135" s="5"/>
      <c r="T135" s="3"/>
      <c r="U135" s="3"/>
      <c r="V135" s="3"/>
    </row>
    <row r="136" spans="18:22" s="2" customFormat="1" x14ac:dyDescent="0.25">
      <c r="R136" s="6"/>
      <c r="S136" s="5"/>
      <c r="T136" s="3"/>
      <c r="U136" s="3"/>
      <c r="V136" s="3"/>
    </row>
    <row r="137" spans="18:22" s="2" customFormat="1" x14ac:dyDescent="0.25">
      <c r="R137" s="6"/>
      <c r="S137" s="5"/>
      <c r="T137" s="3"/>
      <c r="U137" s="3"/>
      <c r="V137" s="3"/>
    </row>
    <row r="138" spans="18:22" s="2" customFormat="1" x14ac:dyDescent="0.25">
      <c r="R138" s="6"/>
      <c r="S138" s="5"/>
      <c r="T138" s="3"/>
      <c r="U138" s="3"/>
      <c r="V138" s="3"/>
    </row>
    <row r="139" spans="18:22" s="2" customFormat="1" x14ac:dyDescent="0.25">
      <c r="R139" s="6"/>
      <c r="S139" s="5"/>
      <c r="T139" s="3"/>
      <c r="U139" s="3"/>
      <c r="V139" s="3"/>
    </row>
    <row r="140" spans="18:22" s="2" customFormat="1" x14ac:dyDescent="0.25">
      <c r="R140" s="6"/>
      <c r="S140" s="5"/>
      <c r="T140" s="3"/>
      <c r="U140" s="3"/>
      <c r="V140" s="3"/>
    </row>
    <row r="141" spans="18:22" s="2" customFormat="1" x14ac:dyDescent="0.25">
      <c r="R141" s="6"/>
      <c r="S141" s="5"/>
      <c r="T141" s="3"/>
      <c r="U141" s="3"/>
      <c r="V141" s="3"/>
    </row>
    <row r="142" spans="18:22" s="2" customFormat="1" x14ac:dyDescent="0.25">
      <c r="R142" s="6"/>
      <c r="S142" s="5"/>
      <c r="T142" s="3"/>
      <c r="U142" s="3"/>
      <c r="V142" s="3"/>
    </row>
    <row r="143" spans="18:22" s="2" customFormat="1" x14ac:dyDescent="0.25">
      <c r="R143" s="6"/>
      <c r="S143" s="5"/>
      <c r="T143" s="3"/>
      <c r="U143" s="3"/>
      <c r="V143" s="3"/>
    </row>
    <row r="144" spans="18:22" s="2" customFormat="1" x14ac:dyDescent="0.25">
      <c r="R144" s="6"/>
      <c r="S144" s="5"/>
      <c r="T144" s="3"/>
      <c r="U144" s="3"/>
      <c r="V144" s="3"/>
    </row>
    <row r="145" spans="18:22" s="2" customFormat="1" x14ac:dyDescent="0.25">
      <c r="R145" s="6"/>
      <c r="S145" s="5"/>
      <c r="T145" s="3"/>
      <c r="U145" s="3"/>
      <c r="V145" s="3"/>
    </row>
    <row r="146" spans="18:22" s="2" customFormat="1" x14ac:dyDescent="0.25">
      <c r="R146" s="6"/>
      <c r="S146" s="5"/>
      <c r="T146" s="3"/>
      <c r="U146" s="3"/>
      <c r="V146" s="3"/>
    </row>
    <row r="147" spans="18:22" s="2" customFormat="1" x14ac:dyDescent="0.25">
      <c r="R147" s="6"/>
      <c r="S147" s="5"/>
      <c r="T147" s="3"/>
      <c r="U147" s="3"/>
      <c r="V147" s="3"/>
    </row>
    <row r="148" spans="18:22" s="2" customFormat="1" x14ac:dyDescent="0.25">
      <c r="R148" s="6"/>
      <c r="S148" s="5"/>
      <c r="T148" s="3"/>
      <c r="U148" s="3"/>
      <c r="V148" s="3"/>
    </row>
    <row r="149" spans="18:22" s="2" customFormat="1" x14ac:dyDescent="0.25">
      <c r="R149" s="6"/>
      <c r="S149" s="5"/>
      <c r="T149" s="3"/>
      <c r="U149" s="3"/>
      <c r="V149" s="3"/>
    </row>
    <row r="150" spans="18:22" s="2" customFormat="1" x14ac:dyDescent="0.25">
      <c r="R150" s="6"/>
      <c r="S150" s="5"/>
      <c r="T150" s="3"/>
      <c r="U150" s="3"/>
      <c r="V150" s="3"/>
    </row>
    <row r="151" spans="18:22" s="2" customFormat="1" x14ac:dyDescent="0.25">
      <c r="R151" s="6"/>
      <c r="S151" s="5"/>
      <c r="T151" s="3"/>
      <c r="U151" s="3"/>
      <c r="V151" s="3"/>
    </row>
    <row r="152" spans="18:22" s="2" customFormat="1" x14ac:dyDescent="0.25">
      <c r="R152" s="6"/>
      <c r="S152" s="5"/>
      <c r="T152" s="3"/>
      <c r="U152" s="3"/>
      <c r="V152" s="3"/>
    </row>
    <row r="153" spans="18:22" s="2" customFormat="1" x14ac:dyDescent="0.25">
      <c r="R153" s="6"/>
      <c r="S153" s="5"/>
      <c r="T153" s="3"/>
      <c r="U153" s="3"/>
      <c r="V153" s="3"/>
    </row>
    <row r="154" spans="18:22" s="2" customFormat="1" x14ac:dyDescent="0.25">
      <c r="R154" s="6"/>
      <c r="S154" s="5"/>
      <c r="T154" s="3"/>
      <c r="U154" s="3"/>
      <c r="V154" s="3"/>
    </row>
    <row r="155" spans="18:22" s="2" customFormat="1" x14ac:dyDescent="0.25">
      <c r="R155" s="6"/>
      <c r="S155" s="5"/>
      <c r="T155" s="3"/>
      <c r="U155" s="3"/>
      <c r="V155" s="3"/>
    </row>
    <row r="156" spans="18:22" s="2" customFormat="1" x14ac:dyDescent="0.25">
      <c r="R156" s="6"/>
      <c r="S156" s="5"/>
      <c r="T156" s="3"/>
      <c r="U156" s="3"/>
      <c r="V156" s="3"/>
    </row>
    <row r="157" spans="18:22" s="2" customFormat="1" x14ac:dyDescent="0.25">
      <c r="R157" s="6"/>
      <c r="S157" s="5"/>
      <c r="T157" s="3"/>
      <c r="U157" s="3"/>
      <c r="V157" s="3"/>
    </row>
    <row r="158" spans="18:22" s="2" customFormat="1" x14ac:dyDescent="0.25">
      <c r="R158" s="6"/>
      <c r="S158" s="5"/>
      <c r="T158" s="3"/>
      <c r="U158" s="3"/>
      <c r="V158" s="3"/>
    </row>
    <row r="159" spans="18:22" s="2" customFormat="1" x14ac:dyDescent="0.25">
      <c r="R159" s="6"/>
      <c r="S159" s="5"/>
      <c r="T159" s="3"/>
      <c r="U159" s="3"/>
      <c r="V159" s="3"/>
    </row>
    <row r="160" spans="18:22" s="2" customFormat="1" x14ac:dyDescent="0.25">
      <c r="R160" s="6"/>
      <c r="S160" s="5"/>
      <c r="T160" s="3"/>
      <c r="U160" s="3"/>
      <c r="V160" s="3"/>
    </row>
    <row r="161" spans="18:22" s="2" customFormat="1" x14ac:dyDescent="0.25">
      <c r="R161" s="6"/>
      <c r="S161" s="5"/>
      <c r="T161" s="3"/>
      <c r="U161" s="3"/>
      <c r="V161" s="3"/>
    </row>
    <row r="162" spans="18:22" s="2" customFormat="1" x14ac:dyDescent="0.25">
      <c r="R162" s="6"/>
      <c r="S162" s="5"/>
      <c r="T162" s="3"/>
      <c r="U162" s="3"/>
      <c r="V162" s="3"/>
    </row>
    <row r="163" spans="18:22" s="2" customFormat="1" x14ac:dyDescent="0.25">
      <c r="R163" s="6"/>
      <c r="S163" s="5"/>
      <c r="T163" s="3"/>
      <c r="U163" s="3"/>
      <c r="V163" s="3"/>
    </row>
    <row r="164" spans="18:22" s="2" customFormat="1" x14ac:dyDescent="0.25">
      <c r="R164" s="6"/>
      <c r="S164" s="5"/>
      <c r="T164" s="3"/>
      <c r="U164" s="3"/>
      <c r="V164" s="3"/>
    </row>
    <row r="165" spans="18:22" s="2" customFormat="1" x14ac:dyDescent="0.25">
      <c r="R165" s="6"/>
      <c r="S165" s="5"/>
      <c r="T165" s="3"/>
      <c r="U165" s="3"/>
      <c r="V165" s="3"/>
    </row>
    <row r="166" spans="18:22" s="2" customFormat="1" x14ac:dyDescent="0.25">
      <c r="R166" s="6"/>
      <c r="S166" s="5"/>
      <c r="T166" s="3"/>
      <c r="U166" s="3"/>
      <c r="V166" s="3"/>
    </row>
    <row r="167" spans="18:22" s="2" customFormat="1" x14ac:dyDescent="0.25">
      <c r="R167" s="6"/>
      <c r="S167" s="5"/>
      <c r="T167" s="3"/>
      <c r="U167" s="3"/>
      <c r="V167" s="3"/>
    </row>
    <row r="168" spans="18:22" s="2" customFormat="1" x14ac:dyDescent="0.25">
      <c r="R168" s="6"/>
      <c r="S168" s="5"/>
      <c r="T168" s="3"/>
      <c r="U168" s="3"/>
      <c r="V168" s="3"/>
    </row>
    <row r="169" spans="18:22" s="2" customFormat="1" x14ac:dyDescent="0.25">
      <c r="R169" s="6"/>
      <c r="S169" s="5"/>
      <c r="T169" s="3"/>
      <c r="U169" s="3"/>
      <c r="V169" s="3"/>
    </row>
    <row r="170" spans="18:22" s="2" customFormat="1" x14ac:dyDescent="0.25">
      <c r="R170" s="6"/>
      <c r="S170" s="5"/>
      <c r="T170" s="3"/>
      <c r="U170" s="3"/>
      <c r="V170" s="3"/>
    </row>
    <row r="171" spans="18:22" s="2" customFormat="1" x14ac:dyDescent="0.25">
      <c r="R171" s="6"/>
      <c r="S171" s="5"/>
      <c r="T171" s="3"/>
      <c r="U171" s="3"/>
      <c r="V171" s="3"/>
    </row>
    <row r="172" spans="18:22" s="2" customFormat="1" x14ac:dyDescent="0.25">
      <c r="R172" s="6"/>
      <c r="S172" s="5"/>
      <c r="T172" s="3"/>
      <c r="U172" s="3"/>
      <c r="V172" s="3"/>
    </row>
    <row r="173" spans="18:22" s="2" customFormat="1" x14ac:dyDescent="0.25">
      <c r="R173" s="6"/>
      <c r="S173" s="5"/>
      <c r="T173" s="3"/>
      <c r="U173" s="3"/>
      <c r="V173" s="3"/>
    </row>
    <row r="174" spans="18:22" s="2" customFormat="1" x14ac:dyDescent="0.25">
      <c r="R174" s="6"/>
      <c r="S174" s="5"/>
      <c r="T174" s="3"/>
      <c r="U174" s="3"/>
      <c r="V174" s="3"/>
    </row>
    <row r="175" spans="18:22" s="2" customFormat="1" x14ac:dyDescent="0.25">
      <c r="R175" s="6"/>
      <c r="S175" s="5"/>
      <c r="T175" s="3"/>
      <c r="U175" s="3"/>
      <c r="V175" s="3"/>
    </row>
    <row r="176" spans="18:22" s="2" customFormat="1" x14ac:dyDescent="0.25">
      <c r="R176" s="6"/>
      <c r="S176" s="5"/>
      <c r="T176" s="3"/>
      <c r="U176" s="3"/>
      <c r="V176" s="3"/>
    </row>
    <row r="177" spans="18:22" s="2" customFormat="1" x14ac:dyDescent="0.25">
      <c r="R177" s="6"/>
      <c r="S177" s="5"/>
      <c r="T177" s="3"/>
      <c r="U177" s="3"/>
      <c r="V177" s="3"/>
    </row>
    <row r="178" spans="18:22" s="2" customFormat="1" x14ac:dyDescent="0.25">
      <c r="R178" s="6"/>
      <c r="S178" s="5"/>
      <c r="T178" s="3"/>
      <c r="U178" s="3"/>
      <c r="V178" s="3"/>
    </row>
    <row r="179" spans="18:22" s="2" customFormat="1" x14ac:dyDescent="0.25">
      <c r="R179" s="6"/>
      <c r="S179" s="5"/>
      <c r="T179" s="3"/>
      <c r="U179" s="3"/>
      <c r="V179" s="3"/>
    </row>
    <row r="180" spans="18:22" x14ac:dyDescent="0.25">
      <c r="R180" s="6"/>
      <c r="S180" s="5"/>
    </row>
    <row r="181" spans="18:22" x14ac:dyDescent="0.25">
      <c r="R181" s="6"/>
      <c r="S181" s="5"/>
    </row>
    <row r="182" spans="18:22" x14ac:dyDescent="0.25">
      <c r="R182" s="6"/>
      <c r="S182" s="5"/>
    </row>
    <row r="183" spans="18:22" x14ac:dyDescent="0.25">
      <c r="R183" s="6"/>
      <c r="S183" s="5"/>
    </row>
    <row r="184" spans="18:22" x14ac:dyDescent="0.25">
      <c r="R184" s="6"/>
      <c r="S184" s="5"/>
    </row>
    <row r="185" spans="18:22" x14ac:dyDescent="0.25">
      <c r="R185" s="6"/>
      <c r="S185" s="5"/>
    </row>
    <row r="186" spans="18:22" x14ac:dyDescent="0.25">
      <c r="R186" s="6"/>
      <c r="S186" s="5"/>
    </row>
    <row r="187" spans="18:22" x14ac:dyDescent="0.25">
      <c r="R187" s="6"/>
      <c r="S187" s="5"/>
    </row>
    <row r="188" spans="18:22" x14ac:dyDescent="0.25">
      <c r="R188" s="6"/>
      <c r="S188" s="5"/>
    </row>
    <row r="189" spans="18:22" x14ac:dyDescent="0.25">
      <c r="R189" s="6"/>
      <c r="S189" s="5"/>
    </row>
    <row r="190" spans="18:22" x14ac:dyDescent="0.25">
      <c r="R190" s="6"/>
      <c r="S190" s="5"/>
    </row>
    <row r="191" spans="18:22" x14ac:dyDescent="0.25">
      <c r="R191" s="6"/>
      <c r="S191" s="5"/>
    </row>
    <row r="192" spans="18:22" x14ac:dyDescent="0.25">
      <c r="R192" s="6"/>
      <c r="S192" s="5"/>
    </row>
    <row r="193" spans="18:19" x14ac:dyDescent="0.25">
      <c r="R193" s="6"/>
      <c r="S193" s="5"/>
    </row>
    <row r="194" spans="18:19" x14ac:dyDescent="0.25">
      <c r="R194" s="6"/>
      <c r="S194" s="5"/>
    </row>
    <row r="195" spans="18:19" x14ac:dyDescent="0.25">
      <c r="R195" s="6"/>
      <c r="S195" s="5"/>
    </row>
    <row r="196" spans="18:19" x14ac:dyDescent="0.25">
      <c r="R196" s="6"/>
      <c r="S196" s="5"/>
    </row>
    <row r="197" spans="18:19" x14ac:dyDescent="0.25">
      <c r="R197" s="6"/>
      <c r="S197" s="5"/>
    </row>
    <row r="198" spans="18:19" x14ac:dyDescent="0.25">
      <c r="R198" s="6"/>
      <c r="S198" s="5"/>
    </row>
    <row r="199" spans="18:19" x14ac:dyDescent="0.25">
      <c r="R199" s="6"/>
      <c r="S199" s="5"/>
    </row>
    <row r="200" spans="18:19" x14ac:dyDescent="0.25">
      <c r="R200" s="6"/>
      <c r="S200" s="5"/>
    </row>
    <row r="201" spans="18:19" x14ac:dyDescent="0.25">
      <c r="R201" s="6"/>
      <c r="S201" s="5"/>
    </row>
    <row r="202" spans="18:19" x14ac:dyDescent="0.25">
      <c r="R202" s="6"/>
      <c r="S202" s="5"/>
    </row>
    <row r="203" spans="18:19" x14ac:dyDescent="0.25">
      <c r="R203" s="6"/>
      <c r="S203" s="5"/>
    </row>
    <row r="204" spans="18:19" x14ac:dyDescent="0.25">
      <c r="R204" s="6"/>
      <c r="S204" s="5"/>
    </row>
    <row r="205" spans="18:19" x14ac:dyDescent="0.25">
      <c r="R205" s="6"/>
      <c r="S205" s="5"/>
    </row>
    <row r="206" spans="18:19" x14ac:dyDescent="0.25">
      <c r="R206" s="6"/>
      <c r="S206" s="5"/>
    </row>
    <row r="207" spans="18:19" x14ac:dyDescent="0.25">
      <c r="R207" s="6"/>
      <c r="S207" s="5"/>
    </row>
    <row r="208" spans="18:19" x14ac:dyDescent="0.25">
      <c r="R208" s="6"/>
      <c r="S208" s="5"/>
    </row>
    <row r="209" spans="18:19" x14ac:dyDescent="0.25">
      <c r="R209" s="6"/>
      <c r="S209" s="5"/>
    </row>
  </sheetData>
  <mergeCells count="12">
    <mergeCell ref="C2:F2"/>
    <mergeCell ref="C1:M1"/>
    <mergeCell ref="C3:F3"/>
    <mergeCell ref="C8:G8"/>
    <mergeCell ref="I8:K8"/>
    <mergeCell ref="L8:N8"/>
    <mergeCell ref="M29:N29"/>
    <mergeCell ref="C6:F6"/>
    <mergeCell ref="I31:J31"/>
    <mergeCell ref="M32:N32"/>
    <mergeCell ref="M33:N33"/>
    <mergeCell ref="K29:L29"/>
  </mergeCells>
  <pageMargins left="0.7" right="0.7" top="0.75" bottom="0.75" header="0.3" footer="0.3"/>
  <pageSetup paperSize="9" scale="2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AvC Curve</vt:lpstr>
      <vt:lpstr>GAvPPFD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</dc:creator>
  <cp:lastModifiedBy>Chandra Bellasio</cp:lastModifiedBy>
  <dcterms:created xsi:type="dcterms:W3CDTF">2020-10-19T12:53:11Z</dcterms:created>
  <dcterms:modified xsi:type="dcterms:W3CDTF">2024-06-17T18:36:21Z</dcterms:modified>
</cp:coreProperties>
</file>