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ouisa\Downloads\"/>
    </mc:Choice>
  </mc:AlternateContent>
  <xr:revisionPtr revIDLastSave="0" documentId="13_ncr:1_{95FB2680-6918-4D34-BBBB-2DF7305AAD36}" xr6:coauthVersionLast="47" xr6:coauthVersionMax="47" xr10:uidLastSave="{00000000-0000-0000-0000-000000000000}"/>
  <bookViews>
    <workbookView xWindow="-120" yWindow="-120" windowWidth="29040" windowHeight="15840" xr2:uid="{6E1F2EC6-9D7B-4C3B-8872-1D673E266530}"/>
  </bookViews>
  <sheets>
    <sheet name="Kontobewegungen" sheetId="2" r:id="rId1"/>
    <sheet name="Monatsübersicht" sheetId="4" r:id="rId2"/>
    <sheet name="Wohnen" sheetId="3" r:id="rId3"/>
    <sheet name="Altersvorsorg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B13" i="4"/>
  <c r="D13" i="4" l="1"/>
  <c r="C12" i="4"/>
  <c r="C11" i="4"/>
  <c r="C10" i="4"/>
  <c r="C9" i="4"/>
  <c r="C8" i="4"/>
  <c r="C7" i="4"/>
  <c r="C6" i="4"/>
  <c r="C5" i="4"/>
  <c r="C4" i="4"/>
  <c r="C3" i="4"/>
  <c r="C2" i="4"/>
  <c r="B12" i="4"/>
  <c r="B11" i="4"/>
  <c r="B10" i="4"/>
  <c r="B9" i="4"/>
  <c r="B7" i="4"/>
  <c r="B8" i="4"/>
  <c r="B6" i="4"/>
  <c r="B5" i="4"/>
  <c r="B4" i="4"/>
  <c r="B2" i="4"/>
  <c r="B3" i="4"/>
  <c r="J6" i="4" l="1"/>
  <c r="J9" i="4"/>
  <c r="J7" i="4"/>
  <c r="D9" i="4"/>
  <c r="I9" i="4"/>
  <c r="J13" i="4"/>
  <c r="D3" i="4"/>
  <c r="I3" i="4"/>
  <c r="D10" i="4"/>
  <c r="I10" i="4"/>
  <c r="D2" i="4"/>
  <c r="I2" i="4"/>
  <c r="I13" i="4"/>
  <c r="I11" i="4"/>
  <c r="J8" i="4"/>
  <c r="I4" i="4"/>
  <c r="D12" i="4"/>
  <c r="I12" i="4"/>
  <c r="I5" i="4"/>
  <c r="J2" i="4"/>
  <c r="I6" i="4"/>
  <c r="I8" i="4"/>
  <c r="J4" i="4"/>
  <c r="J12" i="4"/>
  <c r="J10" i="4"/>
  <c r="J3" i="4"/>
  <c r="J11" i="4"/>
  <c r="I7" i="4"/>
  <c r="J5" i="4"/>
  <c r="D7" i="4"/>
  <c r="D4" i="4"/>
  <c r="D6" i="4"/>
  <c r="E6" i="4" s="1"/>
  <c r="D11" i="4"/>
  <c r="D5" i="4"/>
  <c r="D8" i="4"/>
  <c r="C14" i="4"/>
  <c r="B14" i="4"/>
  <c r="E10" i="4"/>
  <c r="E2" i="4"/>
  <c r="K13" i="4" l="1"/>
  <c r="E3" i="4"/>
  <c r="K11" i="4"/>
  <c r="K10" i="4"/>
  <c r="F6" i="4"/>
  <c r="K4" i="4"/>
  <c r="F10" i="4"/>
  <c r="K6" i="4"/>
  <c r="K12" i="4"/>
  <c r="K7" i="4"/>
  <c r="K8" i="4"/>
  <c r="K9" i="4"/>
  <c r="E12" i="4"/>
  <c r="F3" i="4"/>
  <c r="K3" i="4"/>
  <c r="F2" i="4"/>
  <c r="K5" i="4"/>
  <c r="K2" i="4"/>
  <c r="D14" i="4"/>
  <c r="E4" i="4"/>
  <c r="E7" i="4"/>
  <c r="E5" i="4"/>
  <c r="E13" i="4"/>
  <c r="E9" i="4"/>
  <c r="E8" i="4"/>
  <c r="E11" i="4"/>
  <c r="L6" i="4" l="1"/>
  <c r="F5" i="4"/>
  <c r="L5" i="4"/>
  <c r="L3" i="4"/>
  <c r="F12" i="4"/>
  <c r="L12" i="4"/>
  <c r="F11" i="4"/>
  <c r="L11" i="4"/>
  <c r="F13" i="4"/>
  <c r="L13" i="4"/>
  <c r="F7" i="4"/>
  <c r="L7" i="4"/>
  <c r="L10" i="4"/>
  <c r="F4" i="4"/>
  <c r="L4" i="4"/>
  <c r="F8" i="4"/>
  <c r="M8" i="4" s="1"/>
  <c r="L8" i="4"/>
  <c r="F9" i="4"/>
  <c r="L9" i="4"/>
  <c r="L2" i="4"/>
  <c r="E14" i="4"/>
  <c r="M9" i="4" l="1"/>
  <c r="M4" i="4"/>
  <c r="M11" i="4"/>
  <c r="M12" i="4"/>
  <c r="M7" i="4"/>
  <c r="M3" i="4"/>
  <c r="M6" i="4"/>
  <c r="M10" i="4"/>
  <c r="M13" i="4"/>
  <c r="M5" i="4"/>
  <c r="M2" i="4"/>
  <c r="F14" i="4"/>
</calcChain>
</file>

<file path=xl/sharedStrings.xml><?xml version="1.0" encoding="utf-8"?>
<sst xmlns="http://schemas.openxmlformats.org/spreadsheetml/2006/main" count="338" uniqueCount="111">
  <si>
    <t>Datum</t>
  </si>
  <si>
    <t>Beschreibung</t>
  </si>
  <si>
    <t>Kategorie</t>
  </si>
  <si>
    <t>Einnahmen</t>
  </si>
  <si>
    <t>Ausgaben</t>
  </si>
  <si>
    <t>Auslandskrankenversicherung 2023</t>
  </si>
  <si>
    <t>Versicherung</t>
  </si>
  <si>
    <t/>
  </si>
  <si>
    <t>Tech for Change</t>
  </si>
  <si>
    <t>Spende</t>
  </si>
  <si>
    <t>Ticket Nahverkehr Jan 23</t>
  </si>
  <si>
    <t>Transport</t>
  </si>
  <si>
    <t>Berufsunfähigkeitsversicherung Q1 2023</t>
  </si>
  <si>
    <t>Hausratversicherung 2023</t>
  </si>
  <si>
    <t>Fitnessstudio Januar 2023</t>
  </si>
  <si>
    <t>Freizeit</t>
  </si>
  <si>
    <t>Healing Hands Initiative</t>
  </si>
  <si>
    <t>Markt</t>
  </si>
  <si>
    <t>Lebensmittel</t>
  </si>
  <si>
    <t>Supermarkt</t>
  </si>
  <si>
    <t>Rundfunkbeitrag Q1 2023</t>
  </si>
  <si>
    <t>Unterhaltung</t>
  </si>
  <si>
    <t>Monatsgehalt 01.23</t>
  </si>
  <si>
    <t>Gehalt</t>
  </si>
  <si>
    <t>Ticket Nahverkehr Feb 23</t>
  </si>
  <si>
    <t>Fitnessstudio Februar 2023</t>
  </si>
  <si>
    <t>Bar</t>
  </si>
  <si>
    <t>Monatsgehalt 02.23</t>
  </si>
  <si>
    <t>Ticket Nahverkehr Mar 23</t>
  </si>
  <si>
    <t>Fitnessstudio Maerz 2023</t>
  </si>
  <si>
    <t>Kleidung</t>
  </si>
  <si>
    <t>Monatsgehalt 03.23</t>
  </si>
  <si>
    <t>Ticket Nahverkehr Apr 23</t>
  </si>
  <si>
    <t>Berufsunfähigkeitsversicherung Q2 2023</t>
  </si>
  <si>
    <t>Fitnessstudio April 2023</t>
  </si>
  <si>
    <t>Rundfunkbeitrag Q2 2023</t>
  </si>
  <si>
    <t>Schuhe</t>
  </si>
  <si>
    <t>Restaurant</t>
  </si>
  <si>
    <t>Monatsgehalt 04.23</t>
  </si>
  <si>
    <t>Ticket Nahverkehr Mai 23</t>
  </si>
  <si>
    <t>Fitnessstudio Mai 2023</t>
  </si>
  <si>
    <t>Drogerie</t>
  </si>
  <si>
    <t>Haushalt</t>
  </si>
  <si>
    <t>Monatsgehalt 05.23</t>
  </si>
  <si>
    <t>Ticket Nahverkehr Jun 23</t>
  </si>
  <si>
    <t>Fitnessstudio Juni 2023</t>
  </si>
  <si>
    <t>Kino</t>
  </si>
  <si>
    <t>Monatsgehalt 06.23</t>
  </si>
  <si>
    <t>Ticket Nahverkehr Jul 23</t>
  </si>
  <si>
    <t>Berufsunfähigkeitsversicherung Q3 2023</t>
  </si>
  <si>
    <t>Fitnessstudio Juli 2023</t>
  </si>
  <si>
    <t>Theater</t>
  </si>
  <si>
    <t>Rundfunkbeitrag Q3 2023</t>
  </si>
  <si>
    <t>Reparaturen</t>
  </si>
  <si>
    <t>Geschenke</t>
  </si>
  <si>
    <t>Monatsgehalt 07.23</t>
  </si>
  <si>
    <t>Ticket Nahverkehr Aug 23</t>
  </si>
  <si>
    <t>Fitnessstudio August 2023</t>
  </si>
  <si>
    <t>Freibad</t>
  </si>
  <si>
    <t>Seminar</t>
  </si>
  <si>
    <t>Bildung</t>
  </si>
  <si>
    <t>Bücher</t>
  </si>
  <si>
    <t>Monatsgehalt 08.23</t>
  </si>
  <si>
    <t>Ticket Nahverkehr Sep 23</t>
  </si>
  <si>
    <t>Fitnessstudio September 2023</t>
  </si>
  <si>
    <t>Friseur</t>
  </si>
  <si>
    <t>Gesundheit</t>
  </si>
  <si>
    <t>Monatsgehalt 09.23</t>
  </si>
  <si>
    <t>Apotheke</t>
  </si>
  <si>
    <t>Ticket Nahverkehr Okt 23</t>
  </si>
  <si>
    <t>Fitnessstudio Oktober 2023</t>
  </si>
  <si>
    <t>Zugtickets</t>
  </si>
  <si>
    <t>Urlaub</t>
  </si>
  <si>
    <t>Unterkunft</t>
  </si>
  <si>
    <t>Monatsgehalt 10.23</t>
  </si>
  <si>
    <t>Ticket Nahverkehr Nov 23</t>
  </si>
  <si>
    <t>Fitnessstudio November 2023</t>
  </si>
  <si>
    <t>Museum</t>
  </si>
  <si>
    <t>Baumarkt</t>
  </si>
  <si>
    <t>Monatsgehalt 11.23</t>
  </si>
  <si>
    <t>Ticket Nahverkehr Dez 23</t>
  </si>
  <si>
    <t>Fitnessstudio Dezember 2023</t>
  </si>
  <si>
    <t>Weihnachtsgeschenke</t>
  </si>
  <si>
    <t>Monatsgehalt 12.23</t>
  </si>
  <si>
    <t>Monat</t>
  </si>
  <si>
    <t>Überschuss</t>
  </si>
  <si>
    <t>Sparen</t>
  </si>
  <si>
    <t>Sparen_mit_Vorsorge</t>
  </si>
  <si>
    <t>Prozent_Einnahmen</t>
  </si>
  <si>
    <t>Prozent_Ausgaben</t>
  </si>
  <si>
    <t>Prozent_Überschuss</t>
  </si>
  <si>
    <t>Prozent_Sparen</t>
  </si>
  <si>
    <t>Prozent_Sparen_mit_Vorsorge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</si>
  <si>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</si>
  <si>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</si>
  <si>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</si>
  <si>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</si>
  <si>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</si>
  <si>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</si>
  <si>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</si>
  <si>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</si>
  <si>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</si>
  <si>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</si>
  <si>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</si>
  <si>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</si>
  <si>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Miete</t>
  </si>
  <si>
    <t>Stromrechnung</t>
  </si>
  <si>
    <t>Gasrechnung</t>
  </si>
  <si>
    <t>Internet</t>
  </si>
  <si>
    <t>Ziel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</si>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</sst>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0" fontId="3" fillId="0" borderId="0" xfId="0" applyFont="1"/>
    <xf numFmtId="9" fontId="1" fillId="0" borderId="0" xfId="1" applyFont="1"/>
    <xf numFmtId="9" fontId="3" fillId="0" borderId="0" xfId="1" applyFont="1"/>
    <xf numFmtId="9" fontId="0" fillId="0" borderId="0" xfId="1" applyFont="1"/>
  </cellXfs>
  <cellStyles count="2">
    <cellStyle name="Prozent" xfId="1" builtinId="5"/>
    <cellStyle name="Stand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3C943-16C0-4E08-B35E-94102E6B7F4C}" name="Kontobewegungen" displayName="Kontobewegungen" ref="A1:E134" totalsRowShown="0" headerRowDxfId="32" dataDxfId="31">
  <autoFilter ref="A1:E134" xr:uid="{6DF3C943-16C0-4E08-B35E-94102E6B7F4C}"/>
  <sortState xmlns:xlrd2="http://schemas.microsoft.com/office/spreadsheetml/2017/richdata2" ref="A2:E134">
    <sortCondition ref="A2:A134"/>
  </sortState>
  <tableColumns count="5">
    <tableColumn id="1" xr3:uid="{410EB805-33F8-4DD6-807F-AA45A63E7284}" name="Datum" dataDxfId="30"/>
    <tableColumn id="2" xr3:uid="{71B695E6-F2B4-4A20-9E54-DC729CCDC2C8}" name="Beschreibung" dataDxfId="29"/>
    <tableColumn id="3" xr3:uid="{61544346-5186-40ED-8311-18A68306B688}" name="Kategorie" dataDxfId="28"/>
    <tableColumn id="4" xr3:uid="{1906DFA5-8D08-4634-BFF4-EEF32AF1A1D8}" name="Einnahmen" dataDxfId="27"/>
    <tableColumn id="5" xr3:uid="{B8121418-DD23-4DEE-99D5-17105244F08E}" name="Ausgaben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79A4E-336D-4050-B57E-27AAEA7DA52E}" name="Monatsübersicht" displayName="Monatsübersicht" ref="A1:F14" totalsRowCount="1" headerRowDxfId="25" dataDxfId="24">
  <autoFilter ref="A1:F13" xr:uid="{75379A4E-336D-4050-B57E-27AAEA7DA52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573BF6C-13CD-42EC-900F-A4D3F241FCA3}" name="Monat" totalsRowLabel="Ergebnis" dataDxfId="23" totalsRowDxfId="22"/>
    <tableColumn id="2" xr3:uid="{E691758A-1379-45D4-8299-EC8F97C3F69B}" name="Einnahmen" totalsRowFunction="sum" dataDxfId="21" totalsRowDxfId="20"/>
    <tableColumn id="3" xr3:uid="{D58B7BF7-073F-48ED-9AE2-FD613BB59801}" name="Ausgaben" totalsRowFunction="sum" dataDxfId="19" totalsRowDxfId="18"/>
    <tableColumn id="4" xr3:uid="{2D74D430-578C-48D2-9923-FF99FD7E9D15}" name="Überschuss" totalsRowFunction="sum" dataDxfId="17" totalsRowDxfId="16">
      <calculatedColumnFormula>B2+C2</calculatedColumnFormula>
    </tableColumn>
    <tableColumn id="5" xr3:uid="{261EFA06-59AD-42B0-91D0-35F1FA577582}" name="Sparen" totalsRowFunction="sum" dataDxfId="15" totalsRowDxfId="14">
      <calculatedColumnFormula>D2+SUM(Wohnen!$A$2:$D$2)</calculatedColumnFormula>
    </tableColumn>
    <tableColumn id="6" xr3:uid="{DAE8E1B4-F399-448C-8458-0C40DBC10214}" name="Sparen_mit_Vorsorge" totalsRowFunction="sum" dataDxfId="13" totalsRowDxfId="12">
      <calculatedColumnFormula>Monatsübersicht[[#This Row],[Sparen]] - Ziele_Altersvorsorge[[#This Row],[Ziel]]</calculatedColumnFormula>
    </tableColumn>
  </tableColumns>
  <tableStyleInfo name="TableStyleMedium2" showFirstColumn="1" showLastColumn="1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93A7C-F6A9-4FD6-A9CB-47579D674469}" name="Monatsübersicht_Anteile" displayName="Monatsübersicht_Anteile" ref="H1:M13" totalsRowShown="0" headerRowDxfId="11" dataDxfId="10" dataCellStyle="Prozent">
  <autoFilter ref="H1:M13" xr:uid="{40E93A7C-F6A9-4FD6-A9CB-47579D674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75F206D-93B6-4D3A-98BF-B064072D8480}" name="Monat" dataDxfId="9"/>
    <tableColumn id="2" xr3:uid="{3C944D6A-107C-46B7-8032-09DF95DE52DE}" name="Prozent_Einnahmen" dataDxfId="8" dataCellStyle="Prozent">
      <calculatedColumnFormula>Monatsübersicht[[#This Row],[Einnahmen]]/SUM(Monatsübersicht[Einnahmen])</calculatedColumnFormula>
    </tableColumn>
    <tableColumn id="3" xr3:uid="{C503AD1A-D4C8-429F-A656-62C0F79346DC}" name="Prozent_Ausgaben" dataDxfId="7" dataCellStyle="Prozent">
      <calculatedColumnFormula>Monatsübersicht[[#This Row],[Ausgaben]]/SUM(Monatsübersicht[Ausgaben])</calculatedColumnFormula>
    </tableColumn>
    <tableColumn id="4" xr3:uid="{46FC3070-F09F-4060-B54B-DD8AA04F1B68}" name="Prozent_Überschuss" dataDxfId="6" dataCellStyle="Prozent">
      <calculatedColumnFormula>Monatsübersicht[[#This Row],[Überschuss]]/SUM(Monatsübersicht[Überschuss])</calculatedColumnFormula>
    </tableColumn>
    <tableColumn id="5" xr3:uid="{F6FC26F3-00D7-40DE-AE24-6251C31C9601}" name="Prozent_Sparen" dataDxfId="5" dataCellStyle="Prozent">
      <calculatedColumnFormula>Monatsübersicht[[#This Row],[Sparen]]/SUM(Monatsübersicht[Sparen])</calculatedColumnFormula>
    </tableColumn>
    <tableColumn id="6" xr3:uid="{FEF18434-CCBF-44F7-9681-D6AB786C0E47}" name="Prozent_Sparen_mit_Vorsorge" dataDxfId="4" dataCellStyle="Prozent">
      <calculatedColumnFormula>Monatsübersicht[[#This Row],[Sparen_mit_Vorsorge]]/SUM(Monatsübersicht[Sparen_mit_Vorsorge])</calculatedColumnFormula>
    </tableColumn>
  </tableColumns>
  <tableStyleInfo name="TableStyleMedium2" showFirstColumn="1" showLastColumn="1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8D234-7907-43AB-8E60-422DEA2D2539}" name="Ziele_Altersvorsorge" displayName="Ziele_Altersvorsorge" ref="A1:B13" totalsRowShown="0" headerRowDxfId="3" dataDxfId="2">
  <autoFilter ref="A1:B13" xr:uid="{9528D234-7907-43AB-8E60-422DEA2D2539}"/>
  <tableColumns count="2">
    <tableColumn id="1" xr3:uid="{B6E08858-F834-4D2B-8573-3C391776C4B4}" name="Monat" dataDxfId="1"/>
    <tableColumn id="2" xr3:uid="{39116D90-583F-4EFA-A236-47604DCCF773}" name="Zi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F_Excel_Design">
  <a:themeElements>
    <a:clrScheme name="StackFuel">
      <a:dk1>
        <a:srgbClr val="000000"/>
      </a:dk1>
      <a:lt1>
        <a:srgbClr val="FFFFFF"/>
      </a:lt1>
      <a:dk2>
        <a:srgbClr val="140046"/>
      </a:dk2>
      <a:lt2>
        <a:srgbClr val="5500EB"/>
      </a:lt2>
      <a:accent1>
        <a:srgbClr val="551EEA"/>
      </a:accent1>
      <a:accent2>
        <a:srgbClr val="BCC7FA"/>
      </a:accent2>
      <a:accent3>
        <a:srgbClr val="E5E8FD"/>
      </a:accent3>
      <a:accent4>
        <a:srgbClr val="CBC8BF"/>
      </a:accent4>
      <a:accent5>
        <a:srgbClr val="E8637F"/>
      </a:accent5>
      <a:accent6>
        <a:srgbClr val="32B185"/>
      </a:accent6>
      <a:hlink>
        <a:srgbClr val="5500EB"/>
      </a:hlink>
      <a:folHlink>
        <a:srgbClr val="551EE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3D1E-6876-4E5D-ABE5-8D9F11AC6204}">
  <dimension ref="A1:E134"/>
  <sheetViews>
    <sheetView tabSelected="1" workbookViewId="0">
      <selection activeCell="F1" sqref="F1"/>
    </sheetView>
  </sheetViews>
  <sheetFormatPr baseColWidth="10" defaultColWidth="10.85546875" defaultRowHeight="15.75" x14ac:dyDescent="0.25"/>
  <cols>
    <col min="1" max="1" width="12.42578125" style="3" customWidth="1"/>
    <col min="2" max="2" width="37.5703125" style="4" customWidth="1"/>
    <col min="3" max="3" width="19.140625" style="4" customWidth="1"/>
    <col min="4" max="4" width="13.42578125" style="2" customWidth="1"/>
    <col min="5" max="5" width="11.85546875" style="1" customWidth="1"/>
    <col min="6" max="6" width="15.5703125" style="1" customWidth="1"/>
    <col min="7" max="7" width="17.5703125" style="1" customWidth="1"/>
    <col min="8" max="16384" width="10.85546875" style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3">
        <v>44928</v>
      </c>
      <c r="B2" s="4" t="s">
        <v>5</v>
      </c>
      <c r="C2" s="4" t="s">
        <v>6</v>
      </c>
      <c r="E2" s="2">
        <v>-11.6</v>
      </c>
    </row>
    <row r="3" spans="1:5" x14ac:dyDescent="0.25">
      <c r="A3" s="3">
        <v>44928</v>
      </c>
      <c r="B3" s="4" t="s">
        <v>8</v>
      </c>
      <c r="C3" s="4" t="s">
        <v>9</v>
      </c>
      <c r="E3" s="2">
        <v>-51</v>
      </c>
    </row>
    <row r="4" spans="1:5" x14ac:dyDescent="0.25">
      <c r="A4" s="3">
        <v>44928</v>
      </c>
      <c r="B4" s="4" t="s">
        <v>10</v>
      </c>
      <c r="C4" s="4" t="s">
        <v>11</v>
      </c>
      <c r="E4" s="2">
        <v>-49</v>
      </c>
    </row>
    <row r="5" spans="1:5" x14ac:dyDescent="0.25">
      <c r="A5" s="3">
        <v>44928</v>
      </c>
      <c r="B5" s="4" t="s">
        <v>12</v>
      </c>
      <c r="C5" s="4" t="s">
        <v>6</v>
      </c>
      <c r="E5" s="2">
        <v>-113.4</v>
      </c>
    </row>
    <row r="6" spans="1:5" x14ac:dyDescent="0.25">
      <c r="A6" s="3">
        <v>44928</v>
      </c>
      <c r="B6" s="4" t="s">
        <v>13</v>
      </c>
      <c r="C6" s="4" t="s">
        <v>6</v>
      </c>
      <c r="E6" s="2">
        <v>-16.440000000000001</v>
      </c>
    </row>
    <row r="7" spans="1:5" x14ac:dyDescent="0.25">
      <c r="A7" s="3">
        <v>44928</v>
      </c>
      <c r="B7" s="4" t="s">
        <v>14</v>
      </c>
      <c r="C7" s="4" t="s">
        <v>15</v>
      </c>
      <c r="E7" s="2">
        <v>-46</v>
      </c>
    </row>
    <row r="8" spans="1:5" x14ac:dyDescent="0.25">
      <c r="A8" s="3">
        <v>44931</v>
      </c>
      <c r="B8" s="4" t="s">
        <v>16</v>
      </c>
      <c r="C8" s="4" t="s">
        <v>9</v>
      </c>
      <c r="E8" s="2">
        <v>-100</v>
      </c>
    </row>
    <row r="9" spans="1:5" x14ac:dyDescent="0.25">
      <c r="A9" s="3">
        <v>44935</v>
      </c>
      <c r="B9" s="4" t="s">
        <v>17</v>
      </c>
      <c r="C9" s="4" t="s">
        <v>18</v>
      </c>
      <c r="E9" s="2">
        <v>-25.5</v>
      </c>
    </row>
    <row r="10" spans="1:5" x14ac:dyDescent="0.25">
      <c r="A10" s="3">
        <v>44937</v>
      </c>
      <c r="B10" s="4" t="s">
        <v>19</v>
      </c>
      <c r="C10" s="4" t="s">
        <v>18</v>
      </c>
      <c r="E10" s="2">
        <v>-149.25</v>
      </c>
    </row>
    <row r="11" spans="1:5" x14ac:dyDescent="0.25">
      <c r="A11" s="3">
        <v>44941</v>
      </c>
      <c r="B11" s="4" t="s">
        <v>20</v>
      </c>
      <c r="C11" s="4" t="s">
        <v>21</v>
      </c>
      <c r="E11" s="2">
        <v>-55.08</v>
      </c>
    </row>
    <row r="12" spans="1:5" x14ac:dyDescent="0.25">
      <c r="A12" s="3">
        <v>44951</v>
      </c>
      <c r="B12" s="4" t="s">
        <v>19</v>
      </c>
      <c r="C12" s="4" t="s">
        <v>18</v>
      </c>
      <c r="E12" s="2">
        <v>-131.13999999999999</v>
      </c>
    </row>
    <row r="13" spans="1:5" x14ac:dyDescent="0.25">
      <c r="A13" s="3">
        <v>44955</v>
      </c>
      <c r="B13" s="4" t="s">
        <v>22</v>
      </c>
      <c r="C13" s="4" t="s">
        <v>23</v>
      </c>
      <c r="D13" s="2">
        <v>2614.2800000000002</v>
      </c>
      <c r="E13" s="2" t="s">
        <v>7</v>
      </c>
    </row>
    <row r="14" spans="1:5" x14ac:dyDescent="0.25">
      <c r="A14" s="3">
        <v>44958</v>
      </c>
      <c r="B14" s="4" t="s">
        <v>8</v>
      </c>
      <c r="C14" s="4" t="s">
        <v>9</v>
      </c>
      <c r="E14" s="2">
        <v>-50</v>
      </c>
    </row>
    <row r="15" spans="1:5" x14ac:dyDescent="0.25">
      <c r="A15" s="3">
        <v>44958</v>
      </c>
      <c r="B15" s="4" t="s">
        <v>24</v>
      </c>
      <c r="C15" s="4" t="s">
        <v>11</v>
      </c>
      <c r="E15" s="2">
        <v>-49</v>
      </c>
    </row>
    <row r="16" spans="1:5" x14ac:dyDescent="0.25">
      <c r="A16" s="3">
        <v>44958</v>
      </c>
      <c r="B16" s="4" t="s">
        <v>25</v>
      </c>
      <c r="C16" s="4" t="s">
        <v>15</v>
      </c>
      <c r="E16" s="2">
        <v>-46</v>
      </c>
    </row>
    <row r="17" spans="1:5" x14ac:dyDescent="0.25">
      <c r="A17" s="3">
        <v>44959</v>
      </c>
      <c r="B17" s="4" t="s">
        <v>17</v>
      </c>
      <c r="C17" s="4" t="s">
        <v>18</v>
      </c>
      <c r="E17" s="2">
        <v>-28.5</v>
      </c>
    </row>
    <row r="18" spans="1:5" x14ac:dyDescent="0.25">
      <c r="A18" s="3">
        <v>44962</v>
      </c>
      <c r="B18" s="4" t="s">
        <v>16</v>
      </c>
      <c r="C18" s="4" t="s">
        <v>9</v>
      </c>
      <c r="E18" s="2">
        <v>-100</v>
      </c>
    </row>
    <row r="19" spans="1:5" x14ac:dyDescent="0.25">
      <c r="A19" s="3">
        <v>44967</v>
      </c>
      <c r="B19" s="4" t="s">
        <v>19</v>
      </c>
      <c r="C19" s="4" t="s">
        <v>18</v>
      </c>
      <c r="E19" s="2">
        <v>-129.19999999999999</v>
      </c>
    </row>
    <row r="20" spans="1:5" x14ac:dyDescent="0.25">
      <c r="A20" s="3">
        <v>44980</v>
      </c>
      <c r="B20" s="4" t="s">
        <v>19</v>
      </c>
      <c r="C20" s="4" t="s">
        <v>18</v>
      </c>
      <c r="E20" s="2">
        <v>-99.89</v>
      </c>
    </row>
    <row r="21" spans="1:5" x14ac:dyDescent="0.25">
      <c r="A21" s="3">
        <v>44982</v>
      </c>
      <c r="B21" s="4" t="s">
        <v>26</v>
      </c>
      <c r="C21" s="4" t="s">
        <v>15</v>
      </c>
      <c r="E21" s="2">
        <v>-27.7</v>
      </c>
    </row>
    <row r="22" spans="1:5" x14ac:dyDescent="0.25">
      <c r="A22" s="3">
        <v>44984</v>
      </c>
      <c r="B22" s="4" t="s">
        <v>27</v>
      </c>
      <c r="C22" s="4" t="s">
        <v>23</v>
      </c>
      <c r="D22" s="2">
        <v>2614.2800000000002</v>
      </c>
      <c r="E22" s="2" t="s">
        <v>7</v>
      </c>
    </row>
    <row r="23" spans="1:5" x14ac:dyDescent="0.25">
      <c r="A23" s="3">
        <v>44986</v>
      </c>
      <c r="B23" s="4" t="s">
        <v>8</v>
      </c>
      <c r="C23" s="4" t="s">
        <v>9</v>
      </c>
      <c r="E23" s="2">
        <v>-50</v>
      </c>
    </row>
    <row r="24" spans="1:5" x14ac:dyDescent="0.25">
      <c r="A24" s="3">
        <v>44986</v>
      </c>
      <c r="B24" s="4" t="s">
        <v>28</v>
      </c>
      <c r="C24" s="4" t="s">
        <v>11</v>
      </c>
      <c r="E24" s="2">
        <v>-49</v>
      </c>
    </row>
    <row r="25" spans="1:5" x14ac:dyDescent="0.25">
      <c r="A25" s="3">
        <v>44986</v>
      </c>
      <c r="B25" s="4" t="s">
        <v>29</v>
      </c>
      <c r="C25" s="4" t="s">
        <v>15</v>
      </c>
      <c r="E25" s="2">
        <v>-46</v>
      </c>
    </row>
    <row r="26" spans="1:5" x14ac:dyDescent="0.25">
      <c r="A26" s="3">
        <v>44990</v>
      </c>
      <c r="B26" s="4" t="s">
        <v>16</v>
      </c>
      <c r="C26" s="4" t="s">
        <v>9</v>
      </c>
      <c r="E26" s="2">
        <v>-100</v>
      </c>
    </row>
    <row r="27" spans="1:5" x14ac:dyDescent="0.25">
      <c r="A27" s="3">
        <v>44992</v>
      </c>
      <c r="B27" s="4" t="s">
        <v>17</v>
      </c>
      <c r="C27" s="4" t="s">
        <v>18</v>
      </c>
      <c r="E27" s="2">
        <v>-12.9</v>
      </c>
    </row>
    <row r="28" spans="1:5" x14ac:dyDescent="0.25">
      <c r="A28" s="3">
        <v>44999</v>
      </c>
      <c r="B28" s="4" t="s">
        <v>19</v>
      </c>
      <c r="C28" s="4" t="s">
        <v>18</v>
      </c>
      <c r="E28" s="2">
        <v>-149.19999999999999</v>
      </c>
    </row>
    <row r="29" spans="1:5" x14ac:dyDescent="0.25">
      <c r="A29" s="3">
        <v>45010</v>
      </c>
      <c r="B29" s="4" t="s">
        <v>30</v>
      </c>
      <c r="C29" s="4" t="s">
        <v>30</v>
      </c>
      <c r="E29" s="2">
        <v>-130</v>
      </c>
    </row>
    <row r="30" spans="1:5" x14ac:dyDescent="0.25">
      <c r="A30" s="3">
        <v>45013</v>
      </c>
      <c r="B30" s="4" t="s">
        <v>31</v>
      </c>
      <c r="C30" s="4" t="s">
        <v>23</v>
      </c>
      <c r="D30" s="2">
        <v>2614.2800000000002</v>
      </c>
      <c r="E30" s="2" t="s">
        <v>7</v>
      </c>
    </row>
    <row r="31" spans="1:5" x14ac:dyDescent="0.25">
      <c r="A31" s="3">
        <v>45013</v>
      </c>
      <c r="B31" s="4" t="s">
        <v>19</v>
      </c>
      <c r="C31" s="4" t="s">
        <v>18</v>
      </c>
      <c r="E31" s="2">
        <v>-123.43</v>
      </c>
    </row>
    <row r="32" spans="1:5" x14ac:dyDescent="0.25">
      <c r="A32" s="3">
        <v>45017</v>
      </c>
      <c r="B32" s="4" t="s">
        <v>8</v>
      </c>
      <c r="C32" s="4" t="s">
        <v>9</v>
      </c>
      <c r="E32" s="2">
        <v>-50</v>
      </c>
    </row>
    <row r="33" spans="1:5" x14ac:dyDescent="0.25">
      <c r="A33" s="3">
        <v>45017</v>
      </c>
      <c r="B33" s="4" t="s">
        <v>32</v>
      </c>
      <c r="C33" s="4" t="s">
        <v>11</v>
      </c>
      <c r="E33" s="2">
        <v>-49</v>
      </c>
    </row>
    <row r="34" spans="1:5" x14ac:dyDescent="0.25">
      <c r="A34" s="3">
        <v>45017</v>
      </c>
      <c r="B34" s="4" t="s">
        <v>33</v>
      </c>
      <c r="C34" s="4" t="s">
        <v>6</v>
      </c>
      <c r="E34" s="2">
        <v>-113.4</v>
      </c>
    </row>
    <row r="35" spans="1:5" x14ac:dyDescent="0.25">
      <c r="A35" s="3">
        <v>45017</v>
      </c>
      <c r="B35" s="4" t="s">
        <v>34</v>
      </c>
      <c r="C35" s="4" t="s">
        <v>15</v>
      </c>
      <c r="E35" s="2">
        <v>-46</v>
      </c>
    </row>
    <row r="36" spans="1:5" x14ac:dyDescent="0.25">
      <c r="A36" s="3">
        <v>45021</v>
      </c>
      <c r="B36" s="4" t="s">
        <v>16</v>
      </c>
      <c r="C36" s="4" t="s">
        <v>9</v>
      </c>
      <c r="E36" s="2">
        <v>-100</v>
      </c>
    </row>
    <row r="37" spans="1:5" x14ac:dyDescent="0.25">
      <c r="A37" s="3">
        <v>45025</v>
      </c>
      <c r="B37" s="4" t="s">
        <v>17</v>
      </c>
      <c r="C37" s="4" t="s">
        <v>18</v>
      </c>
      <c r="E37" s="2">
        <v>-25.5</v>
      </c>
    </row>
    <row r="38" spans="1:5" x14ac:dyDescent="0.25">
      <c r="A38" s="3">
        <v>45027</v>
      </c>
      <c r="B38" s="4" t="s">
        <v>19</v>
      </c>
      <c r="C38" s="4" t="s">
        <v>18</v>
      </c>
      <c r="E38" s="2">
        <v>-149.25</v>
      </c>
    </row>
    <row r="39" spans="1:5" x14ac:dyDescent="0.25">
      <c r="A39" s="3">
        <v>45031</v>
      </c>
      <c r="B39" s="4" t="s">
        <v>35</v>
      </c>
      <c r="C39" s="4" t="s">
        <v>21</v>
      </c>
      <c r="E39" s="2">
        <v>-55.08</v>
      </c>
    </row>
    <row r="40" spans="1:5" x14ac:dyDescent="0.25">
      <c r="A40" s="3">
        <v>45039</v>
      </c>
      <c r="B40" s="4" t="s">
        <v>36</v>
      </c>
      <c r="C40" s="4" t="s">
        <v>30</v>
      </c>
      <c r="E40" s="2">
        <v>-120</v>
      </c>
    </row>
    <row r="41" spans="1:5" x14ac:dyDescent="0.25">
      <c r="A41" s="3">
        <v>45041</v>
      </c>
      <c r="B41" s="4" t="s">
        <v>19</v>
      </c>
      <c r="C41" s="4" t="s">
        <v>18</v>
      </c>
      <c r="E41" s="2">
        <v>-131.13999999999999</v>
      </c>
    </row>
    <row r="42" spans="1:5" x14ac:dyDescent="0.25">
      <c r="A42" s="3">
        <v>45041</v>
      </c>
      <c r="B42" s="4" t="s">
        <v>37</v>
      </c>
      <c r="C42" s="4" t="s">
        <v>15</v>
      </c>
      <c r="E42" s="2">
        <v>-35</v>
      </c>
    </row>
    <row r="43" spans="1:5" x14ac:dyDescent="0.25">
      <c r="A43" s="3">
        <v>45042</v>
      </c>
      <c r="B43" s="4" t="s">
        <v>38</v>
      </c>
      <c r="C43" s="4" t="s">
        <v>23</v>
      </c>
      <c r="D43" s="2">
        <v>2614.2800000000002</v>
      </c>
      <c r="E43" s="2" t="s">
        <v>7</v>
      </c>
    </row>
    <row r="44" spans="1:5" x14ac:dyDescent="0.25">
      <c r="A44" s="3">
        <v>45048</v>
      </c>
      <c r="B44" s="4" t="s">
        <v>8</v>
      </c>
      <c r="C44" s="4" t="s">
        <v>9</v>
      </c>
      <c r="E44" s="2">
        <v>-50</v>
      </c>
    </row>
    <row r="45" spans="1:5" x14ac:dyDescent="0.25">
      <c r="A45" s="3">
        <v>45048</v>
      </c>
      <c r="B45" s="4" t="s">
        <v>39</v>
      </c>
      <c r="C45" s="4" t="s">
        <v>11</v>
      </c>
      <c r="E45" s="2">
        <v>-49</v>
      </c>
    </row>
    <row r="46" spans="1:5" x14ac:dyDescent="0.25">
      <c r="A46" s="3">
        <v>45048</v>
      </c>
      <c r="B46" s="4" t="s">
        <v>40</v>
      </c>
      <c r="C46" s="4" t="s">
        <v>15</v>
      </c>
      <c r="E46" s="2">
        <v>-46</v>
      </c>
    </row>
    <row r="47" spans="1:5" x14ac:dyDescent="0.25">
      <c r="A47" s="3">
        <v>45051</v>
      </c>
      <c r="B47" s="4" t="s">
        <v>16</v>
      </c>
      <c r="C47" s="4" t="s">
        <v>9</v>
      </c>
      <c r="E47" s="2">
        <v>-100</v>
      </c>
    </row>
    <row r="48" spans="1:5" x14ac:dyDescent="0.25">
      <c r="A48" s="3">
        <v>45053</v>
      </c>
      <c r="B48" s="4" t="s">
        <v>17</v>
      </c>
      <c r="C48" s="4" t="s">
        <v>18</v>
      </c>
      <c r="E48" s="2">
        <v>-38.5</v>
      </c>
    </row>
    <row r="49" spans="1:5" x14ac:dyDescent="0.25">
      <c r="A49" s="3">
        <v>45063</v>
      </c>
      <c r="B49" s="4" t="s">
        <v>19</v>
      </c>
      <c r="C49" s="4" t="s">
        <v>18</v>
      </c>
      <c r="E49" s="2">
        <v>-122.17</v>
      </c>
    </row>
    <row r="50" spans="1:5" x14ac:dyDescent="0.25">
      <c r="A50" s="3">
        <v>45071</v>
      </c>
      <c r="B50" s="4" t="s">
        <v>41</v>
      </c>
      <c r="C50" s="4" t="s">
        <v>42</v>
      </c>
      <c r="E50" s="2">
        <v>-87.5</v>
      </c>
    </row>
    <row r="51" spans="1:5" x14ac:dyDescent="0.25">
      <c r="A51" s="3">
        <v>45075</v>
      </c>
      <c r="B51" s="4" t="s">
        <v>43</v>
      </c>
      <c r="C51" s="4" t="s">
        <v>23</v>
      </c>
      <c r="D51" s="2">
        <v>2614.2800000000002</v>
      </c>
      <c r="E51" s="2" t="s">
        <v>7</v>
      </c>
    </row>
    <row r="52" spans="1:5" x14ac:dyDescent="0.25">
      <c r="A52" s="3">
        <v>45075</v>
      </c>
      <c r="B52" s="4" t="s">
        <v>19</v>
      </c>
      <c r="C52" s="4" t="s">
        <v>18</v>
      </c>
      <c r="E52" s="2">
        <v>-143.99</v>
      </c>
    </row>
    <row r="53" spans="1:5" x14ac:dyDescent="0.25">
      <c r="A53" s="3">
        <v>45080</v>
      </c>
      <c r="B53" s="4" t="s">
        <v>8</v>
      </c>
      <c r="C53" s="4" t="s">
        <v>9</v>
      </c>
      <c r="E53" s="2">
        <v>-50</v>
      </c>
    </row>
    <row r="54" spans="1:5" x14ac:dyDescent="0.25">
      <c r="A54" s="3">
        <v>45080</v>
      </c>
      <c r="B54" s="4" t="s">
        <v>44</v>
      </c>
      <c r="C54" s="4" t="s">
        <v>11</v>
      </c>
      <c r="E54" s="2">
        <v>-49</v>
      </c>
    </row>
    <row r="55" spans="1:5" x14ac:dyDescent="0.25">
      <c r="A55" s="3">
        <v>45080</v>
      </c>
      <c r="B55" s="4" t="s">
        <v>45</v>
      </c>
      <c r="C55" s="4" t="s">
        <v>15</v>
      </c>
      <c r="E55" s="2">
        <v>-46</v>
      </c>
    </row>
    <row r="56" spans="1:5" x14ac:dyDescent="0.25">
      <c r="A56" s="3">
        <v>45082</v>
      </c>
      <c r="B56" s="4" t="s">
        <v>16</v>
      </c>
      <c r="C56" s="4" t="s">
        <v>9</v>
      </c>
      <c r="E56" s="2">
        <v>-100</v>
      </c>
    </row>
    <row r="57" spans="1:5" x14ac:dyDescent="0.25">
      <c r="A57" s="3">
        <v>45084</v>
      </c>
      <c r="B57" s="4" t="s">
        <v>17</v>
      </c>
      <c r="C57" s="4" t="s">
        <v>18</v>
      </c>
      <c r="E57" s="2">
        <v>-42.9</v>
      </c>
    </row>
    <row r="58" spans="1:5" x14ac:dyDescent="0.25">
      <c r="A58" s="3">
        <v>45091</v>
      </c>
      <c r="B58" s="4" t="s">
        <v>19</v>
      </c>
      <c r="C58" s="4" t="s">
        <v>18</v>
      </c>
      <c r="E58" s="2">
        <v>-129.69999999999999</v>
      </c>
    </row>
    <row r="59" spans="1:5" x14ac:dyDescent="0.25">
      <c r="A59" s="3">
        <v>45102</v>
      </c>
      <c r="B59" s="4" t="s">
        <v>46</v>
      </c>
      <c r="C59" s="4" t="s">
        <v>15</v>
      </c>
      <c r="E59" s="2">
        <v>-20</v>
      </c>
    </row>
    <row r="60" spans="1:5" x14ac:dyDescent="0.25">
      <c r="A60" s="3">
        <v>45103</v>
      </c>
      <c r="B60" s="4" t="s">
        <v>47</v>
      </c>
      <c r="C60" s="4" t="s">
        <v>23</v>
      </c>
      <c r="D60" s="2">
        <v>2614.2800000000002</v>
      </c>
      <c r="E60" s="2" t="s">
        <v>7</v>
      </c>
    </row>
    <row r="61" spans="1:5" x14ac:dyDescent="0.25">
      <c r="A61" s="3">
        <v>45105</v>
      </c>
      <c r="B61" s="4" t="s">
        <v>19</v>
      </c>
      <c r="C61" s="4" t="s">
        <v>18</v>
      </c>
      <c r="E61" s="2">
        <v>-113.43</v>
      </c>
    </row>
    <row r="62" spans="1:5" x14ac:dyDescent="0.25">
      <c r="A62" s="3">
        <v>45108</v>
      </c>
      <c r="B62" s="4" t="s">
        <v>8</v>
      </c>
      <c r="C62" s="4" t="s">
        <v>9</v>
      </c>
      <c r="E62" s="2">
        <v>-50</v>
      </c>
    </row>
    <row r="63" spans="1:5" x14ac:dyDescent="0.25">
      <c r="A63" s="3">
        <v>45108</v>
      </c>
      <c r="B63" s="4" t="s">
        <v>48</v>
      </c>
      <c r="C63" s="4" t="s">
        <v>11</v>
      </c>
      <c r="E63" s="2">
        <v>-49</v>
      </c>
    </row>
    <row r="64" spans="1:5" x14ac:dyDescent="0.25">
      <c r="A64" s="3">
        <v>45108</v>
      </c>
      <c r="B64" s="4" t="s">
        <v>49</v>
      </c>
      <c r="C64" s="4" t="s">
        <v>6</v>
      </c>
      <c r="E64" s="2">
        <v>-113.4</v>
      </c>
    </row>
    <row r="65" spans="1:5" x14ac:dyDescent="0.25">
      <c r="A65" s="3">
        <v>45108</v>
      </c>
      <c r="B65" s="4" t="s">
        <v>50</v>
      </c>
      <c r="C65" s="4" t="s">
        <v>15</v>
      </c>
      <c r="E65" s="2">
        <v>-46</v>
      </c>
    </row>
    <row r="66" spans="1:5" x14ac:dyDescent="0.25">
      <c r="A66" s="3">
        <v>45108</v>
      </c>
      <c r="B66" s="4" t="s">
        <v>51</v>
      </c>
      <c r="C66" s="4" t="s">
        <v>15</v>
      </c>
      <c r="E66" s="2">
        <v>-36</v>
      </c>
    </row>
    <row r="67" spans="1:5" x14ac:dyDescent="0.25">
      <c r="A67" s="3">
        <v>45112</v>
      </c>
      <c r="B67" s="4" t="s">
        <v>16</v>
      </c>
      <c r="C67" s="4" t="s">
        <v>9</v>
      </c>
      <c r="E67" s="2">
        <v>-100</v>
      </c>
    </row>
    <row r="68" spans="1:5" x14ac:dyDescent="0.25">
      <c r="A68" s="3">
        <v>45116</v>
      </c>
      <c r="B68" s="4" t="s">
        <v>17</v>
      </c>
      <c r="C68" s="4" t="s">
        <v>18</v>
      </c>
      <c r="E68" s="2">
        <v>-25.75</v>
      </c>
    </row>
    <row r="69" spans="1:5" x14ac:dyDescent="0.25">
      <c r="A69" s="3">
        <v>45118</v>
      </c>
      <c r="B69" s="4" t="s">
        <v>19</v>
      </c>
      <c r="C69" s="4" t="s">
        <v>18</v>
      </c>
      <c r="E69" s="2">
        <v>-147.78</v>
      </c>
    </row>
    <row r="70" spans="1:5" x14ac:dyDescent="0.25">
      <c r="A70" s="3">
        <v>45122</v>
      </c>
      <c r="B70" s="4" t="s">
        <v>52</v>
      </c>
      <c r="C70" s="4" t="s">
        <v>21</v>
      </c>
      <c r="E70" s="2">
        <v>-55.08</v>
      </c>
    </row>
    <row r="71" spans="1:5" x14ac:dyDescent="0.25">
      <c r="A71" s="3">
        <v>45122</v>
      </c>
      <c r="B71" s="4" t="s">
        <v>53</v>
      </c>
      <c r="C71" s="4" t="s">
        <v>42</v>
      </c>
      <c r="E71" s="2">
        <v>-150</v>
      </c>
    </row>
    <row r="72" spans="1:5" x14ac:dyDescent="0.25">
      <c r="A72" s="3">
        <v>45132</v>
      </c>
      <c r="B72" s="4" t="s">
        <v>19</v>
      </c>
      <c r="C72" s="4" t="s">
        <v>18</v>
      </c>
      <c r="E72" s="2">
        <v>-123.22</v>
      </c>
    </row>
    <row r="73" spans="1:5" x14ac:dyDescent="0.25">
      <c r="A73" s="3">
        <v>45132</v>
      </c>
      <c r="B73" s="4" t="s">
        <v>54</v>
      </c>
      <c r="C73" s="4" t="s">
        <v>54</v>
      </c>
      <c r="E73" s="2">
        <v>-50</v>
      </c>
    </row>
    <row r="74" spans="1:5" x14ac:dyDescent="0.25">
      <c r="A74" s="3">
        <v>45133</v>
      </c>
      <c r="B74" s="4" t="s">
        <v>55</v>
      </c>
      <c r="C74" s="4" t="s">
        <v>23</v>
      </c>
      <c r="D74" s="2">
        <v>2614.2800000000002</v>
      </c>
      <c r="E74" s="2" t="s">
        <v>7</v>
      </c>
    </row>
    <row r="75" spans="1:5" x14ac:dyDescent="0.25">
      <c r="A75" s="3">
        <v>45139</v>
      </c>
      <c r="B75" s="4" t="s">
        <v>8</v>
      </c>
      <c r="C75" s="4" t="s">
        <v>9</v>
      </c>
      <c r="E75" s="2">
        <v>-50</v>
      </c>
    </row>
    <row r="76" spans="1:5" x14ac:dyDescent="0.25">
      <c r="A76" s="3">
        <v>45139</v>
      </c>
      <c r="B76" s="4" t="s">
        <v>56</v>
      </c>
      <c r="C76" s="4" t="s">
        <v>11</v>
      </c>
      <c r="E76" s="2">
        <v>-49</v>
      </c>
    </row>
    <row r="77" spans="1:5" x14ac:dyDescent="0.25">
      <c r="A77" s="3">
        <v>45139</v>
      </c>
      <c r="B77" s="4" t="s">
        <v>57</v>
      </c>
      <c r="C77" s="4" t="s">
        <v>15</v>
      </c>
      <c r="E77" s="2">
        <v>-46</v>
      </c>
    </row>
    <row r="78" spans="1:5" x14ac:dyDescent="0.25">
      <c r="A78" s="3">
        <v>45141</v>
      </c>
      <c r="B78" s="4" t="s">
        <v>58</v>
      </c>
      <c r="C78" s="4" t="s">
        <v>15</v>
      </c>
      <c r="E78" s="2">
        <v>-13</v>
      </c>
    </row>
    <row r="79" spans="1:5" x14ac:dyDescent="0.25">
      <c r="A79" s="3">
        <v>45142</v>
      </c>
      <c r="B79" s="4" t="s">
        <v>19</v>
      </c>
      <c r="C79" s="4" t="s">
        <v>18</v>
      </c>
      <c r="E79" s="2">
        <v>-139.80000000000001</v>
      </c>
    </row>
    <row r="80" spans="1:5" x14ac:dyDescent="0.25">
      <c r="A80" s="3">
        <v>45142</v>
      </c>
      <c r="B80" s="4" t="s">
        <v>37</v>
      </c>
      <c r="C80" s="4" t="s">
        <v>15</v>
      </c>
      <c r="E80" s="2">
        <v>-40</v>
      </c>
    </row>
    <row r="81" spans="1:5" x14ac:dyDescent="0.25">
      <c r="A81" s="3">
        <v>45143</v>
      </c>
      <c r="B81" s="4" t="s">
        <v>16</v>
      </c>
      <c r="C81" s="4" t="s">
        <v>9</v>
      </c>
      <c r="E81" s="2">
        <v>-100</v>
      </c>
    </row>
    <row r="82" spans="1:5" x14ac:dyDescent="0.25">
      <c r="A82" s="3">
        <v>45146</v>
      </c>
      <c r="B82" s="4" t="s">
        <v>37</v>
      </c>
      <c r="C82" s="4" t="s">
        <v>15</v>
      </c>
      <c r="E82" s="2">
        <v>-46</v>
      </c>
    </row>
    <row r="83" spans="1:5" x14ac:dyDescent="0.25">
      <c r="A83" s="3">
        <v>45150</v>
      </c>
      <c r="B83" s="4" t="s">
        <v>17</v>
      </c>
      <c r="C83" s="4" t="s">
        <v>18</v>
      </c>
      <c r="E83" s="2">
        <v>-72.900000000000006</v>
      </c>
    </row>
    <row r="84" spans="1:5" x14ac:dyDescent="0.25">
      <c r="A84" s="3">
        <v>45158</v>
      </c>
      <c r="B84" s="4" t="s">
        <v>19</v>
      </c>
      <c r="C84" s="4" t="s">
        <v>18</v>
      </c>
      <c r="E84" s="2">
        <v>-130.5</v>
      </c>
    </row>
    <row r="85" spans="1:5" x14ac:dyDescent="0.25">
      <c r="A85" s="3">
        <v>45160</v>
      </c>
      <c r="B85" s="4" t="s">
        <v>59</v>
      </c>
      <c r="C85" s="4" t="s">
        <v>60</v>
      </c>
      <c r="E85" s="2">
        <v>-420</v>
      </c>
    </row>
    <row r="86" spans="1:5" x14ac:dyDescent="0.25">
      <c r="A86" s="3">
        <v>45163</v>
      </c>
      <c r="B86" s="4" t="s">
        <v>61</v>
      </c>
      <c r="C86" s="4" t="s">
        <v>60</v>
      </c>
      <c r="E86" s="2">
        <v>-30</v>
      </c>
    </row>
    <row r="87" spans="1:5" x14ac:dyDescent="0.25">
      <c r="A87" s="3">
        <v>45167</v>
      </c>
      <c r="B87" s="4" t="s">
        <v>62</v>
      </c>
      <c r="C87" s="4" t="s">
        <v>23</v>
      </c>
      <c r="D87" s="2">
        <v>2614.2800000000002</v>
      </c>
      <c r="E87" s="2" t="s">
        <v>7</v>
      </c>
    </row>
    <row r="88" spans="1:5" x14ac:dyDescent="0.25">
      <c r="A88" s="3">
        <v>45170</v>
      </c>
      <c r="B88" s="4" t="s">
        <v>8</v>
      </c>
      <c r="C88" s="4" t="s">
        <v>9</v>
      </c>
      <c r="E88" s="2">
        <v>-50</v>
      </c>
    </row>
    <row r="89" spans="1:5" x14ac:dyDescent="0.25">
      <c r="A89" s="3">
        <v>45170</v>
      </c>
      <c r="B89" s="4" t="s">
        <v>63</v>
      </c>
      <c r="C89" s="4" t="s">
        <v>11</v>
      </c>
      <c r="E89" s="2">
        <v>-49</v>
      </c>
    </row>
    <row r="90" spans="1:5" x14ac:dyDescent="0.25">
      <c r="A90" s="3">
        <v>45170</v>
      </c>
      <c r="B90" s="4" t="s">
        <v>64</v>
      </c>
      <c r="C90" s="4" t="s">
        <v>15</v>
      </c>
      <c r="E90" s="2">
        <v>-46</v>
      </c>
    </row>
    <row r="91" spans="1:5" x14ac:dyDescent="0.25">
      <c r="A91" s="3">
        <v>45174</v>
      </c>
      <c r="B91" s="4" t="s">
        <v>16</v>
      </c>
      <c r="C91" s="4" t="s">
        <v>9</v>
      </c>
      <c r="E91" s="2">
        <v>-100</v>
      </c>
    </row>
    <row r="92" spans="1:5" x14ac:dyDescent="0.25">
      <c r="A92" s="3">
        <v>45178</v>
      </c>
      <c r="B92" s="4" t="s">
        <v>17</v>
      </c>
      <c r="C92" s="4" t="s">
        <v>18</v>
      </c>
      <c r="E92" s="2">
        <v>-23.5</v>
      </c>
    </row>
    <row r="93" spans="1:5" x14ac:dyDescent="0.25">
      <c r="A93" s="3">
        <v>45180</v>
      </c>
      <c r="B93" s="4" t="s">
        <v>19</v>
      </c>
      <c r="C93" s="4" t="s">
        <v>18</v>
      </c>
      <c r="E93" s="2">
        <v>-147.25</v>
      </c>
    </row>
    <row r="94" spans="1:5" x14ac:dyDescent="0.25">
      <c r="A94" s="3">
        <v>45194</v>
      </c>
      <c r="B94" s="4" t="s">
        <v>19</v>
      </c>
      <c r="C94" s="4" t="s">
        <v>18</v>
      </c>
      <c r="E94" s="2">
        <v>-79.89</v>
      </c>
    </row>
    <row r="95" spans="1:5" x14ac:dyDescent="0.25">
      <c r="A95" s="3">
        <v>45194</v>
      </c>
      <c r="B95" s="4" t="s">
        <v>65</v>
      </c>
      <c r="C95" s="4" t="s">
        <v>66</v>
      </c>
      <c r="E95" s="2">
        <v>-45</v>
      </c>
    </row>
    <row r="96" spans="1:5" x14ac:dyDescent="0.25">
      <c r="A96" s="3">
        <v>45195</v>
      </c>
      <c r="B96" s="4" t="s">
        <v>67</v>
      </c>
      <c r="C96" s="4" t="s">
        <v>23</v>
      </c>
      <c r="D96" s="2">
        <v>2614.2800000000002</v>
      </c>
      <c r="E96" s="2" t="s">
        <v>7</v>
      </c>
    </row>
    <row r="97" spans="1:5" x14ac:dyDescent="0.25">
      <c r="A97" s="3">
        <v>45197</v>
      </c>
      <c r="B97" s="4" t="s">
        <v>68</v>
      </c>
      <c r="C97" s="4" t="s">
        <v>66</v>
      </c>
      <c r="E97" s="2">
        <v>-23.3</v>
      </c>
    </row>
    <row r="98" spans="1:5" x14ac:dyDescent="0.25">
      <c r="A98" s="3">
        <v>45200</v>
      </c>
      <c r="B98" s="4" t="s">
        <v>49</v>
      </c>
      <c r="C98" s="4" t="s">
        <v>6</v>
      </c>
      <c r="E98" s="2">
        <v>-113.4</v>
      </c>
    </row>
    <row r="99" spans="1:5" x14ac:dyDescent="0.25">
      <c r="A99" s="3">
        <v>45200</v>
      </c>
      <c r="B99" s="4" t="s">
        <v>8</v>
      </c>
      <c r="C99" s="4" t="s">
        <v>9</v>
      </c>
      <c r="E99" s="2">
        <v>-50</v>
      </c>
    </row>
    <row r="100" spans="1:5" x14ac:dyDescent="0.25">
      <c r="A100" s="3">
        <v>45200</v>
      </c>
      <c r="B100" s="4" t="s">
        <v>69</v>
      </c>
      <c r="C100" s="4" t="s">
        <v>11</v>
      </c>
      <c r="E100" s="2">
        <v>-49</v>
      </c>
    </row>
    <row r="101" spans="1:5" x14ac:dyDescent="0.25">
      <c r="A101" s="3">
        <v>45200</v>
      </c>
      <c r="B101" s="4" t="s">
        <v>70</v>
      </c>
      <c r="C101" s="4" t="s">
        <v>15</v>
      </c>
      <c r="E101" s="2">
        <v>-46</v>
      </c>
    </row>
    <row r="102" spans="1:5" x14ac:dyDescent="0.25">
      <c r="A102" s="3">
        <v>45200</v>
      </c>
      <c r="B102" s="4" t="s">
        <v>41</v>
      </c>
      <c r="C102" s="4" t="s">
        <v>42</v>
      </c>
      <c r="E102" s="2">
        <v>-25.66</v>
      </c>
    </row>
    <row r="103" spans="1:5" x14ac:dyDescent="0.25">
      <c r="A103" s="3">
        <v>45204</v>
      </c>
      <c r="B103" s="4" t="s">
        <v>16</v>
      </c>
      <c r="C103" s="4" t="s">
        <v>9</v>
      </c>
      <c r="E103" s="2">
        <v>-100</v>
      </c>
    </row>
    <row r="104" spans="1:5" x14ac:dyDescent="0.25">
      <c r="A104" s="3">
        <v>45206</v>
      </c>
      <c r="B104" s="4" t="s">
        <v>17</v>
      </c>
      <c r="C104" s="4" t="s">
        <v>18</v>
      </c>
      <c r="E104" s="2">
        <v>-41.1</v>
      </c>
    </row>
    <row r="105" spans="1:5" x14ac:dyDescent="0.25">
      <c r="A105" s="3">
        <v>45213</v>
      </c>
      <c r="B105" s="4" t="s">
        <v>19</v>
      </c>
      <c r="C105" s="4" t="s">
        <v>18</v>
      </c>
      <c r="E105" s="2">
        <v>-111</v>
      </c>
    </row>
    <row r="106" spans="1:5" x14ac:dyDescent="0.25">
      <c r="A106" s="3">
        <v>45214</v>
      </c>
      <c r="B106" s="4" t="s">
        <v>52</v>
      </c>
      <c r="C106" s="4" t="s">
        <v>21</v>
      </c>
      <c r="E106" s="2">
        <v>-55.08</v>
      </c>
    </row>
    <row r="107" spans="1:5" x14ac:dyDescent="0.25">
      <c r="A107" s="3">
        <v>45224</v>
      </c>
      <c r="B107" s="4" t="s">
        <v>71</v>
      </c>
      <c r="C107" s="4" t="s">
        <v>72</v>
      </c>
      <c r="E107" s="2">
        <v>-128.19999999999999</v>
      </c>
    </row>
    <row r="108" spans="1:5" x14ac:dyDescent="0.25">
      <c r="A108" s="3">
        <v>45224</v>
      </c>
      <c r="B108" s="4" t="s">
        <v>73</v>
      </c>
      <c r="C108" s="4" t="s">
        <v>72</v>
      </c>
      <c r="E108" s="2">
        <v>-560</v>
      </c>
    </row>
    <row r="109" spans="1:5" x14ac:dyDescent="0.25">
      <c r="A109" s="3">
        <v>45227</v>
      </c>
      <c r="B109" s="4" t="s">
        <v>74</v>
      </c>
      <c r="C109" s="4" t="s">
        <v>23</v>
      </c>
      <c r="D109" s="2">
        <v>2614.2800000000002</v>
      </c>
      <c r="E109" s="2" t="s">
        <v>7</v>
      </c>
    </row>
    <row r="110" spans="1:5" x14ac:dyDescent="0.25">
      <c r="A110" s="3">
        <v>45227</v>
      </c>
      <c r="B110" s="4" t="s">
        <v>19</v>
      </c>
      <c r="C110" s="4" t="s">
        <v>18</v>
      </c>
      <c r="E110" s="2">
        <v>-133.43</v>
      </c>
    </row>
    <row r="111" spans="1:5" x14ac:dyDescent="0.25">
      <c r="A111" s="3">
        <v>45231</v>
      </c>
      <c r="B111" s="4" t="s">
        <v>8</v>
      </c>
      <c r="C111" s="4" t="s">
        <v>9</v>
      </c>
      <c r="E111" s="2">
        <v>-50</v>
      </c>
    </row>
    <row r="112" spans="1:5" x14ac:dyDescent="0.25">
      <c r="A112" s="3">
        <v>45231</v>
      </c>
      <c r="B112" s="4" t="s">
        <v>75</v>
      </c>
      <c r="C112" s="4" t="s">
        <v>11</v>
      </c>
      <c r="E112" s="2">
        <v>-49</v>
      </c>
    </row>
    <row r="113" spans="1:5" x14ac:dyDescent="0.25">
      <c r="A113" s="3">
        <v>45231</v>
      </c>
      <c r="B113" s="4" t="s">
        <v>76</v>
      </c>
      <c r="C113" s="4" t="s">
        <v>15</v>
      </c>
      <c r="E113" s="2">
        <v>-46</v>
      </c>
    </row>
    <row r="114" spans="1:5" x14ac:dyDescent="0.25">
      <c r="A114" s="3">
        <v>45235</v>
      </c>
      <c r="B114" s="4" t="s">
        <v>16</v>
      </c>
      <c r="C114" s="4" t="s">
        <v>9</v>
      </c>
      <c r="E114" s="2">
        <v>-100</v>
      </c>
    </row>
    <row r="115" spans="1:5" x14ac:dyDescent="0.25">
      <c r="A115" s="3">
        <v>45236</v>
      </c>
      <c r="B115" s="4" t="s">
        <v>17</v>
      </c>
      <c r="C115" s="4" t="s">
        <v>18</v>
      </c>
      <c r="E115" s="2">
        <v>-33.5</v>
      </c>
    </row>
    <row r="116" spans="1:5" x14ac:dyDescent="0.25">
      <c r="A116" s="3">
        <v>45240</v>
      </c>
      <c r="B116" s="4" t="s">
        <v>77</v>
      </c>
      <c r="C116" s="4" t="s">
        <v>15</v>
      </c>
      <c r="E116" s="2">
        <v>-30</v>
      </c>
    </row>
    <row r="117" spans="1:5" x14ac:dyDescent="0.25">
      <c r="A117" s="3">
        <v>45242</v>
      </c>
      <c r="B117" s="4" t="s">
        <v>78</v>
      </c>
      <c r="C117" s="4" t="s">
        <v>42</v>
      </c>
      <c r="E117" s="2">
        <v>-89</v>
      </c>
    </row>
    <row r="118" spans="1:5" x14ac:dyDescent="0.25">
      <c r="A118" s="3">
        <v>45243</v>
      </c>
      <c r="B118" s="4" t="s">
        <v>19</v>
      </c>
      <c r="C118" s="4" t="s">
        <v>18</v>
      </c>
      <c r="E118" s="2">
        <v>-117.25</v>
      </c>
    </row>
    <row r="119" spans="1:5" x14ac:dyDescent="0.25">
      <c r="A119" s="3">
        <v>45245</v>
      </c>
      <c r="B119" s="4" t="s">
        <v>53</v>
      </c>
      <c r="C119" s="4" t="s">
        <v>42</v>
      </c>
      <c r="E119" s="2">
        <v>-100</v>
      </c>
    </row>
    <row r="120" spans="1:5" x14ac:dyDescent="0.25">
      <c r="A120" s="3">
        <v>45255</v>
      </c>
      <c r="B120" s="4" t="s">
        <v>19</v>
      </c>
      <c r="C120" s="4" t="s">
        <v>18</v>
      </c>
      <c r="E120" s="2">
        <v>-139.88999999999999</v>
      </c>
    </row>
    <row r="121" spans="1:5" x14ac:dyDescent="0.25">
      <c r="A121" s="3">
        <v>45255</v>
      </c>
      <c r="B121" s="4" t="s">
        <v>54</v>
      </c>
      <c r="C121" s="4" t="s">
        <v>54</v>
      </c>
      <c r="E121" s="2">
        <v>-70</v>
      </c>
    </row>
    <row r="122" spans="1:5" x14ac:dyDescent="0.25">
      <c r="A122" s="3">
        <v>45256</v>
      </c>
      <c r="B122" s="4" t="s">
        <v>79</v>
      </c>
      <c r="C122" s="4" t="s">
        <v>23</v>
      </c>
      <c r="D122" s="2">
        <v>3907.35</v>
      </c>
      <c r="E122" s="2" t="s">
        <v>7</v>
      </c>
    </row>
    <row r="123" spans="1:5" x14ac:dyDescent="0.25">
      <c r="A123" s="3">
        <v>45261</v>
      </c>
      <c r="B123" s="4" t="s">
        <v>8</v>
      </c>
      <c r="C123" s="4" t="s">
        <v>9</v>
      </c>
      <c r="E123" s="2">
        <v>-50</v>
      </c>
    </row>
    <row r="124" spans="1:5" x14ac:dyDescent="0.25">
      <c r="A124" s="3">
        <v>45261</v>
      </c>
      <c r="B124" s="4" t="s">
        <v>80</v>
      </c>
      <c r="C124" s="4" t="s">
        <v>11</v>
      </c>
      <c r="E124" s="2">
        <v>-49</v>
      </c>
    </row>
    <row r="125" spans="1:5" x14ac:dyDescent="0.25">
      <c r="A125" s="3">
        <v>45261</v>
      </c>
      <c r="B125" s="4" t="s">
        <v>81</v>
      </c>
      <c r="C125" s="4" t="s">
        <v>15</v>
      </c>
      <c r="E125" s="2">
        <v>-46</v>
      </c>
    </row>
    <row r="126" spans="1:5" x14ac:dyDescent="0.25">
      <c r="A126" s="3">
        <v>45265</v>
      </c>
      <c r="B126" s="4" t="s">
        <v>16</v>
      </c>
      <c r="C126" s="4" t="s">
        <v>9</v>
      </c>
      <c r="E126" s="2">
        <v>-100</v>
      </c>
    </row>
    <row r="127" spans="1:5" x14ac:dyDescent="0.25">
      <c r="A127" s="3">
        <v>45268</v>
      </c>
      <c r="B127" s="4" t="s">
        <v>17</v>
      </c>
      <c r="C127" s="4" t="s">
        <v>18</v>
      </c>
      <c r="E127" s="2">
        <v>-43.5</v>
      </c>
    </row>
    <row r="128" spans="1:5" x14ac:dyDescent="0.25">
      <c r="A128" s="3">
        <v>45270</v>
      </c>
      <c r="B128" s="4" t="s">
        <v>71</v>
      </c>
      <c r="C128" s="4" t="s">
        <v>72</v>
      </c>
      <c r="E128" s="2">
        <v>-76</v>
      </c>
    </row>
    <row r="129" spans="1:5" x14ac:dyDescent="0.25">
      <c r="A129" s="3">
        <v>45272</v>
      </c>
      <c r="B129" s="4" t="s">
        <v>19</v>
      </c>
      <c r="C129" s="4" t="s">
        <v>18</v>
      </c>
      <c r="E129" s="2">
        <v>-133.94999999999999</v>
      </c>
    </row>
    <row r="130" spans="1:5" x14ac:dyDescent="0.25">
      <c r="A130" s="3">
        <v>45275</v>
      </c>
      <c r="B130" s="4" t="s">
        <v>82</v>
      </c>
      <c r="C130" s="4" t="s">
        <v>54</v>
      </c>
      <c r="E130" s="2">
        <v>-200</v>
      </c>
    </row>
    <row r="131" spans="1:5" x14ac:dyDescent="0.25">
      <c r="A131" s="3">
        <v>45282</v>
      </c>
      <c r="B131" s="4" t="s">
        <v>19</v>
      </c>
      <c r="C131" s="4" t="s">
        <v>18</v>
      </c>
      <c r="E131" s="2">
        <v>-157.19</v>
      </c>
    </row>
    <row r="132" spans="1:5" x14ac:dyDescent="0.25">
      <c r="A132" s="3">
        <v>45283</v>
      </c>
      <c r="B132" s="4" t="s">
        <v>83</v>
      </c>
      <c r="C132" s="4" t="s">
        <v>23</v>
      </c>
      <c r="D132" s="2">
        <v>2614.2800000000002</v>
      </c>
      <c r="E132" s="2" t="s">
        <v>7</v>
      </c>
    </row>
    <row r="133" spans="1:5" x14ac:dyDescent="0.25">
      <c r="A133" s="3">
        <v>45287</v>
      </c>
      <c r="B133" s="4" t="s">
        <v>19</v>
      </c>
      <c r="C133" s="4" t="s">
        <v>18</v>
      </c>
      <c r="E133" s="2">
        <v>-56.43</v>
      </c>
    </row>
    <row r="134" spans="1:5" x14ac:dyDescent="0.25">
      <c r="A134" s="3">
        <v>45288</v>
      </c>
      <c r="B134" s="4" t="s">
        <v>19</v>
      </c>
      <c r="C134" s="4" t="s">
        <v>18</v>
      </c>
      <c r="E134" s="2">
        <v>-8.1999999999999993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6284-CBAD-4021-82C4-4CA937A6B64A}">
  <dimension ref="A1:M19"/>
  <sheetViews>
    <sheetView workbookViewId="0">
      <selection activeCell="G16" sqref="G16"/>
    </sheetView>
  </sheetViews>
  <sheetFormatPr baseColWidth="10" defaultColWidth="10.85546875" defaultRowHeight="15.75" x14ac:dyDescent="0.25"/>
  <cols>
    <col min="1" max="1" width="12.140625" style="1" bestFit="1" customWidth="1"/>
    <col min="2" max="2" width="13.140625" style="1" customWidth="1"/>
    <col min="3" max="3" width="11.85546875" style="1" customWidth="1"/>
    <col min="4" max="4" width="13.42578125" style="1" customWidth="1"/>
    <col min="5" max="5" width="12.140625" style="1" customWidth="1"/>
    <col min="6" max="6" width="22.7109375" style="1" customWidth="1"/>
    <col min="7" max="7" width="11.5703125" style="1" customWidth="1"/>
    <col min="8" max="8" width="10.5703125" style="1" customWidth="1"/>
    <col min="9" max="9" width="21.42578125" style="1" customWidth="1"/>
    <col min="10" max="10" width="20" style="1" customWidth="1"/>
    <col min="11" max="11" width="21.5703125" style="6" customWidth="1"/>
    <col min="12" max="12" width="17.42578125" style="1" customWidth="1"/>
    <col min="13" max="13" width="30.85546875" style="1" customWidth="1"/>
    <col min="14" max="16384" width="10.85546875" style="1"/>
  </cols>
  <sheetData>
    <row r="1" spans="1:13" x14ac:dyDescent="0.25">
      <c r="A1" s="5" t="s">
        <v>84</v>
      </c>
      <c r="B1" s="5" t="s">
        <v>3</v>
      </c>
      <c r="C1" s="5" t="s">
        <v>4</v>
      </c>
      <c r="D1" s="5" t="s">
        <v>85</v>
      </c>
      <c r="E1" s="5" t="s">
        <v>86</v>
      </c>
      <c r="F1" s="5" t="s">
        <v>87</v>
      </c>
      <c r="G1"/>
      <c r="H1" s="5" t="s">
        <v>84</v>
      </c>
      <c r="I1" s="5" t="s">
        <v>88</v>
      </c>
      <c r="J1" s="5" t="s">
        <v>89</v>
      </c>
      <c r="K1" s="7" t="s">
        <v>90</v>
      </c>
      <c r="L1" s="5" t="s">
        <v>91</v>
      </c>
      <c r="M1" s="5" t="s">
        <v>92</v>
      </c>
    </row>
    <row r="2" spans="1:13" x14ac:dyDescent="0.25">
      <c r="A2" s="3" t="s">
        <v>93</v>
      </c>
      <c r="B2" s="2">
        <f>SUM(Kontobewegungen!D2:D13)</f>
        <v>2614.2800000000002</v>
      </c>
      <c r="C2" s="2">
        <f>SUM(Kontobewegungen!E2:E13)</f>
        <v>-748.41000000000008</v>
      </c>
      <c r="D2" s="2">
        <f>Monatsübersicht[[#This Row],[Einnahmen]]+Monatsübersicht[[#This Row],[Ausgaben]]</f>
        <v>1865.8700000000001</v>
      </c>
      <c r="E2" s="2">
        <f>D2+SUM(Wohnen!$A$2:$D$2)</f>
        <v>822.27000000000021</v>
      </c>
      <c r="F2" s="2">
        <f>Monatsübersicht[[#This Row],[Sparen]] - Ziele_Altersvorsorge[[#This Row],[Ziel]]</f>
        <v>522.27000000000021</v>
      </c>
      <c r="G2"/>
      <c r="H2" s="3" t="s">
        <v>93</v>
      </c>
      <c r="I2" s="6">
        <f>Monatsübersicht[[#This Row],[Einnahmen]]/SUM(Monatsübersicht[Einnahmen])</f>
        <v>8.003445950227818E-2</v>
      </c>
      <c r="J2" s="6">
        <f>Monatsübersicht[[#This Row],[Ausgaben]]/SUM(Monatsübersicht[Ausgaben])</f>
        <v>7.6314324345820417E-2</v>
      </c>
      <c r="K2" s="6">
        <f>Monatsübersicht[[#This Row],[Überschuss]]/SUM(Monatsübersicht[Überschuss])</f>
        <v>8.1630572735676588E-2</v>
      </c>
      <c r="L2" s="6">
        <f>Monatsübersicht[[#This Row],[Sparen]]/SUM(Monatsübersicht[Sparen])</f>
        <v>7.9567149750974661E-2</v>
      </c>
      <c r="M2" s="6">
        <f>Monatsübersicht[[#This Row],[Sparen_mit_Vorsorge]]/SUM(Monatsübersicht[Sparen_mit_Vorsorge])</f>
        <v>0.105845015189622</v>
      </c>
    </row>
    <row r="3" spans="1:13" x14ac:dyDescent="0.25">
      <c r="A3" s="3" t="s">
        <v>94</v>
      </c>
      <c r="B3" s="2">
        <f>SUM(Kontobewegungen!D14:D22)</f>
        <v>2614.2800000000002</v>
      </c>
      <c r="C3" s="2">
        <f>SUM(Kontobewegungen!E14:E22)</f>
        <v>-530.29</v>
      </c>
      <c r="D3" s="2">
        <f t="shared" ref="D3:D13" si="0">B3+C3</f>
        <v>2083.9900000000002</v>
      </c>
      <c r="E3" s="2">
        <f>D3+SUM(Wohnen!$A$2:$D$2)</f>
        <v>1040.3900000000003</v>
      </c>
      <c r="F3" s="2">
        <f>Monatsübersicht[[#This Row],[Sparen]] - Ziele_Altersvorsorge[[#This Row],[Ziel]]</f>
        <v>740.39000000000033</v>
      </c>
      <c r="G3"/>
      <c r="H3" s="3" t="s">
        <v>94</v>
      </c>
      <c r="I3" s="6">
        <f>Monatsübersicht[[#This Row],[Einnahmen]]/SUM(Monatsübersicht[Einnahmen])</f>
        <v>8.003445950227818E-2</v>
      </c>
      <c r="J3" s="6">
        <f>Monatsübersicht[[#This Row],[Ausgaben]]/SUM(Monatsübersicht[Ausgaben])</f>
        <v>5.4072932025687928E-2</v>
      </c>
      <c r="K3" s="6">
        <f>Monatsübersicht[[#This Row],[Überschuss]]/SUM(Monatsübersicht[Überschuss])</f>
        <v>9.1173177807362074E-2</v>
      </c>
      <c r="L3" s="6">
        <f>Monatsübersicht[[#This Row],[Sparen]]/SUM(Monatsübersicht[Sparen])</f>
        <v>0.10067358280056009</v>
      </c>
      <c r="M3" s="6">
        <f>Monatsübersicht[[#This Row],[Sparen_mit_Vorsorge]]/SUM(Monatsübersicht[Sparen_mit_Vorsorge])</f>
        <v>0.15004995652870015</v>
      </c>
    </row>
    <row r="4" spans="1:13" x14ac:dyDescent="0.25">
      <c r="A4" s="3" t="s">
        <v>95</v>
      </c>
      <c r="B4" s="2">
        <f>SUM(Kontobewegungen!D23:D31)</f>
        <v>2614.2800000000002</v>
      </c>
      <c r="C4" s="2">
        <f>SUM(Kontobewegungen!E23:E31)</f>
        <v>-660.53</v>
      </c>
      <c r="D4" s="2">
        <f t="shared" si="0"/>
        <v>1953.7500000000002</v>
      </c>
      <c r="E4" s="2">
        <f>D4+SUM(Wohnen!$A$2:$D$2)</f>
        <v>910.15000000000032</v>
      </c>
      <c r="F4" s="2">
        <f>Monatsübersicht[[#This Row],[Sparen]] - Ziele_Altersvorsorge[[#This Row],[Ziel]]</f>
        <v>610.15000000000032</v>
      </c>
      <c r="G4"/>
      <c r="H4" s="3" t="s">
        <v>95</v>
      </c>
      <c r="I4" s="6">
        <f>Monatsübersicht[[#This Row],[Einnahmen]]/SUM(Monatsübersicht[Einnahmen])</f>
        <v>8.003445950227818E-2</v>
      </c>
      <c r="J4" s="6">
        <f>Monatsübersicht[[#This Row],[Ausgaben]]/SUM(Monatsübersicht[Ausgaben])</f>
        <v>6.7353323258835057E-2</v>
      </c>
      <c r="K4" s="6">
        <f>Monatsübersicht[[#This Row],[Überschuss]]/SUM(Monatsübersicht[Überschuss])</f>
        <v>8.5475264344422791E-2</v>
      </c>
      <c r="L4" s="6">
        <f>Monatsübersicht[[#This Row],[Sparen]]/SUM(Monatsübersicht[Sparen])</f>
        <v>8.8070878599303876E-2</v>
      </c>
      <c r="M4" s="6">
        <f>Monatsübersicht[[#This Row],[Sparen_mit_Vorsorge]]/SUM(Monatsübersicht[Sparen_mit_Vorsorge])</f>
        <v>0.12365507499559207</v>
      </c>
    </row>
    <row r="5" spans="1:13" x14ac:dyDescent="0.25">
      <c r="A5" s="3" t="s">
        <v>96</v>
      </c>
      <c r="B5" s="2">
        <f>SUM(Kontobewegungen!D32:D43)</f>
        <v>2614.2800000000002</v>
      </c>
      <c r="C5" s="2">
        <f>SUM(Kontobewegungen!E32:E43)</f>
        <v>-874.37</v>
      </c>
      <c r="D5" s="2">
        <f t="shared" si="0"/>
        <v>1739.9100000000003</v>
      </c>
      <c r="E5" s="2">
        <f>D5+SUM(Wohnen!$A$2:$D$2)</f>
        <v>696.3100000000004</v>
      </c>
      <c r="F5" s="2">
        <f>Monatsübersicht[[#This Row],[Sparen]] - Ziele_Altersvorsorge[[#This Row],[Ziel]]</f>
        <v>246.3100000000004</v>
      </c>
      <c r="G5"/>
      <c r="H5" s="3" t="s">
        <v>96</v>
      </c>
      <c r="I5" s="6">
        <f>Monatsübersicht[[#This Row],[Einnahmen]]/SUM(Monatsübersicht[Einnahmen])</f>
        <v>8.003445950227818E-2</v>
      </c>
      <c r="J5" s="6">
        <f>Monatsübersicht[[#This Row],[Ausgaben]]/SUM(Monatsübersicht[Ausgaben])</f>
        <v>8.9158289945691513E-2</v>
      </c>
      <c r="K5" s="6">
        <f>Monatsübersicht[[#This Row],[Überschuss]]/SUM(Monatsübersicht[Überschuss])</f>
        <v>7.6119906428921136E-2</v>
      </c>
      <c r="L5" s="6">
        <f>Monatsübersicht[[#This Row],[Sparen]]/SUM(Monatsübersicht[Sparen])</f>
        <v>6.7378600755349446E-2</v>
      </c>
      <c r="M5" s="6">
        <f>Monatsübersicht[[#This Row],[Sparen_mit_Vorsorge]]/SUM(Monatsübersicht[Sparen_mit_Vorsorge])</f>
        <v>4.9918022653715179E-2</v>
      </c>
    </row>
    <row r="6" spans="1:13" x14ac:dyDescent="0.25">
      <c r="A6" s="3" t="s">
        <v>97</v>
      </c>
      <c r="B6" s="2">
        <f>SUM(Kontobewegungen!D44:D52)</f>
        <v>2614.2800000000002</v>
      </c>
      <c r="C6" s="2">
        <f>SUM(Kontobewegungen!E44:E52)</f>
        <v>-637.16000000000008</v>
      </c>
      <c r="D6" s="2">
        <f t="shared" si="0"/>
        <v>1977.1200000000001</v>
      </c>
      <c r="E6" s="2">
        <f>D6+SUM(Wohnen!$A$2:$D$2)</f>
        <v>933.52000000000021</v>
      </c>
      <c r="F6" s="2">
        <f>Monatsübersicht[[#This Row],[Sparen]] - Ziele_Altersvorsorge[[#This Row],[Ziel]]</f>
        <v>483.52000000000021</v>
      </c>
      <c r="G6"/>
      <c r="H6" s="3" t="s">
        <v>97</v>
      </c>
      <c r="I6" s="6">
        <f>Monatsübersicht[[#This Row],[Einnahmen]]/SUM(Monatsübersicht[Einnahmen])</f>
        <v>8.003445950227818E-2</v>
      </c>
      <c r="J6" s="6">
        <f>Monatsübersicht[[#This Row],[Ausgaben]]/SUM(Monatsübersicht[Ausgaben])</f>
        <v>6.4970316938820882E-2</v>
      </c>
      <c r="K6" s="6">
        <f>Monatsübersicht[[#This Row],[Überschuss]]/SUM(Monatsübersicht[Überschuss])</f>
        <v>8.6497686316389086E-2</v>
      </c>
      <c r="L6" s="6">
        <f>Monatsübersicht[[#This Row],[Sparen]]/SUM(Monatsübersicht[Sparen])</f>
        <v>9.0332282140330872E-2</v>
      </c>
      <c r="M6" s="6">
        <f>Monatsübersicht[[#This Row],[Sparen_mit_Vorsorge]]/SUM(Monatsübersicht[Sparen_mit_Vorsorge])</f>
        <v>9.7991808345273573E-2</v>
      </c>
    </row>
    <row r="7" spans="1:13" x14ac:dyDescent="0.25">
      <c r="A7" s="3" t="s">
        <v>98</v>
      </c>
      <c r="B7" s="2">
        <f>SUM(Kontobewegungen!D53:D61)</f>
        <v>2614.2800000000002</v>
      </c>
      <c r="C7" s="2">
        <f>SUM(Kontobewegungen!E53:E61)</f>
        <v>-551.03</v>
      </c>
      <c r="D7" s="2">
        <f t="shared" si="0"/>
        <v>2063.25</v>
      </c>
      <c r="E7" s="2">
        <f>D7+SUM(Wohnen!$A$2:$D$2)</f>
        <v>1019.6500000000001</v>
      </c>
      <c r="F7" s="2">
        <f>Monatsübersicht[[#This Row],[Sparen]] - Ziele_Altersvorsorge[[#This Row],[Ziel]]</f>
        <v>569.65000000000009</v>
      </c>
      <c r="G7"/>
      <c r="H7" s="3" t="s">
        <v>98</v>
      </c>
      <c r="I7" s="6">
        <f>Monatsübersicht[[#This Row],[Einnahmen]]/SUM(Monatsübersicht[Einnahmen])</f>
        <v>8.003445950227818E-2</v>
      </c>
      <c r="J7" s="6">
        <f>Monatsübersicht[[#This Row],[Ausgaben]]/SUM(Monatsübersicht[Ausgaben])</f>
        <v>5.6187760912170356E-2</v>
      </c>
      <c r="K7" s="6">
        <f>Monatsübersicht[[#This Row],[Überschuss]]/SUM(Monatsübersicht[Überschuss])</f>
        <v>9.026581658791058E-2</v>
      </c>
      <c r="L7" s="6">
        <f>Monatsübersicht[[#This Row],[Sparen]]/SUM(Monatsübersicht[Sparen])</f>
        <v>9.866667182747918E-2</v>
      </c>
      <c r="M7" s="6">
        <f>Monatsübersicht[[#This Row],[Sparen_mit_Vorsorge]]/SUM(Monatsübersicht[Sparen_mit_Vorsorge])</f>
        <v>0.1154472071969827</v>
      </c>
    </row>
    <row r="8" spans="1:13" x14ac:dyDescent="0.25">
      <c r="A8" s="3" t="s">
        <v>99</v>
      </c>
      <c r="B8" s="2">
        <f>SUM(Kontobewegungen!D62:D74)</f>
        <v>2614.2800000000002</v>
      </c>
      <c r="C8" s="2">
        <f>SUM(Kontobewegungen!E62:E74)</f>
        <v>-946.23</v>
      </c>
      <c r="D8" s="2">
        <f t="shared" si="0"/>
        <v>1668.0500000000002</v>
      </c>
      <c r="E8" s="2">
        <f>D8+SUM(Wohnen!$A$2:$D$2)</f>
        <v>624.45000000000027</v>
      </c>
      <c r="F8" s="2">
        <f>Monatsübersicht[[#This Row],[Sparen]] - Ziele_Altersvorsorge[[#This Row],[Ziel]]</f>
        <v>24.450000000000273</v>
      </c>
      <c r="G8"/>
      <c r="H8" s="3" t="s">
        <v>99</v>
      </c>
      <c r="I8" s="6">
        <f>Monatsübersicht[[#This Row],[Einnahmen]]/SUM(Monatsübersicht[Einnahmen])</f>
        <v>8.003445950227818E-2</v>
      </c>
      <c r="J8" s="6">
        <f>Monatsübersicht[[#This Row],[Ausgaben]]/SUM(Monatsübersicht[Ausgaben])</f>
        <v>9.6485753966068927E-2</v>
      </c>
      <c r="K8" s="6">
        <f>Monatsübersicht[[#This Row],[Überschuss]]/SUM(Monatsübersicht[Überschuss])</f>
        <v>7.2976079175797529E-2</v>
      </c>
      <c r="L8" s="6">
        <f>Monatsübersicht[[#This Row],[Sparen]]/SUM(Monatsübersicht[Sparen])</f>
        <v>6.0425050971087524E-2</v>
      </c>
      <c r="M8" s="6">
        <f>Monatsübersicht[[#This Row],[Sparen_mit_Vorsorge]]/SUM(Monatsübersicht[Sparen_mit_Vorsorge])</f>
        <v>4.9551201895308662E-3</v>
      </c>
    </row>
    <row r="9" spans="1:13" x14ac:dyDescent="0.25">
      <c r="A9" s="3" t="s">
        <v>100</v>
      </c>
      <c r="B9" s="2">
        <f>SUM(Kontobewegungen!D75:D87)</f>
        <v>2614.2800000000002</v>
      </c>
      <c r="C9" s="2">
        <f>SUM(Kontobewegungen!E75:E87)</f>
        <v>-1137.2</v>
      </c>
      <c r="D9" s="2">
        <f t="shared" si="0"/>
        <v>1477.0800000000002</v>
      </c>
      <c r="E9" s="2">
        <f>D9+SUM(Wohnen!$A$2:$D$2)</f>
        <v>433.48000000000025</v>
      </c>
      <c r="F9" s="2">
        <f>Monatsübersicht[[#This Row],[Sparen]] - Ziele_Altersvorsorge[[#This Row],[Ziel]]</f>
        <v>33.480000000000246</v>
      </c>
      <c r="G9"/>
      <c r="H9" s="3" t="s">
        <v>100</v>
      </c>
      <c r="I9" s="6">
        <f>Monatsübersicht[[#This Row],[Einnahmen]]/SUM(Monatsübersicht[Einnahmen])</f>
        <v>8.003445950227818E-2</v>
      </c>
      <c r="J9" s="6">
        <f>Monatsübersicht[[#This Row],[Ausgaben]]/SUM(Monatsübersicht[Ausgaben])</f>
        <v>0.11595869863586399</v>
      </c>
      <c r="K9" s="6">
        <f>Monatsübersicht[[#This Row],[Überschuss]]/SUM(Monatsübersicht[Überschuss])</f>
        <v>6.4621268564483691E-2</v>
      </c>
      <c r="L9" s="6">
        <f>Monatsübersicht[[#This Row],[Sparen]]/SUM(Monatsübersicht[Sparen])</f>
        <v>4.1945794050679837E-2</v>
      </c>
      <c r="M9" s="6">
        <f>Monatsübersicht[[#This Row],[Sparen_mit_Vorsorge]]/SUM(Monatsübersicht[Sparen_mit_Vorsorge])</f>
        <v>6.7851707135170867E-3</v>
      </c>
    </row>
    <row r="10" spans="1:13" x14ac:dyDescent="0.25">
      <c r="A10" s="3" t="s">
        <v>101</v>
      </c>
      <c r="B10" s="2">
        <f>SUM(Kontobewegungen!D88:D97)</f>
        <v>2614.2800000000002</v>
      </c>
      <c r="C10" s="2">
        <f>SUM(Kontobewegungen!E88:E97)</f>
        <v>-563.93999999999994</v>
      </c>
      <c r="D10" s="2">
        <f t="shared" si="0"/>
        <v>2050.34</v>
      </c>
      <c r="E10" s="2">
        <f>D10+SUM(Wohnen!$A$2:$D$2)</f>
        <v>1006.7400000000002</v>
      </c>
      <c r="F10" s="2">
        <f>Monatsübersicht[[#This Row],[Sparen]] - Ziele_Altersvorsorge[[#This Row],[Ziel]]</f>
        <v>406.74000000000024</v>
      </c>
      <c r="G10"/>
      <c r="H10" s="3" t="s">
        <v>101</v>
      </c>
      <c r="I10" s="6">
        <f>Monatsübersicht[[#This Row],[Einnahmen]]/SUM(Monatsübersicht[Einnahmen])</f>
        <v>8.003445950227818E-2</v>
      </c>
      <c r="J10" s="6">
        <f>Monatsübersicht[[#This Row],[Ausgaben]]/SUM(Monatsübersicht[Ausgaben])</f>
        <v>5.7504175614411825E-2</v>
      </c>
      <c r="K10" s="6">
        <f>Monatsübersicht[[#This Row],[Überschuss]]/SUM(Monatsübersicht[Überschuss])</f>
        <v>8.9701012665870147E-2</v>
      </c>
      <c r="L10" s="6">
        <f>Monatsübersicht[[#This Row],[Sparen]]/SUM(Monatsübersicht[Sparen])</f>
        <v>9.7417432644139074E-2</v>
      </c>
      <c r="M10" s="6">
        <f>Monatsübersicht[[#This Row],[Sparen_mit_Vorsorge]]/SUM(Monatsübersicht[Sparen_mit_Vorsorge])</f>
        <v>8.2431312306329788E-2</v>
      </c>
    </row>
    <row r="11" spans="1:13" x14ac:dyDescent="0.25">
      <c r="A11" s="3" t="s">
        <v>102</v>
      </c>
      <c r="B11" s="2">
        <f>SUM(Kontobewegungen!D98:D110)</f>
        <v>2614.2800000000002</v>
      </c>
      <c r="C11" s="2">
        <f>SUM(Kontobewegungen!E98:E110)</f>
        <v>-1412.8700000000001</v>
      </c>
      <c r="D11" s="2">
        <f t="shared" si="0"/>
        <v>1201.4100000000001</v>
      </c>
      <c r="E11" s="2">
        <f>D11+SUM(Wohnen!$A$2:$D$2)</f>
        <v>157.81000000000017</v>
      </c>
      <c r="F11" s="2">
        <f>Monatsübersicht[[#This Row],[Sparen]] - Ziele_Altersvorsorge[[#This Row],[Ziel]]</f>
        <v>7.8100000000001728</v>
      </c>
      <c r="G11"/>
      <c r="H11" s="3" t="s">
        <v>102</v>
      </c>
      <c r="I11" s="6">
        <f>Monatsübersicht[[#This Row],[Einnahmen]]/SUM(Monatsübersicht[Einnahmen])</f>
        <v>8.003445950227818E-2</v>
      </c>
      <c r="J11" s="6">
        <f>Monatsübersicht[[#This Row],[Ausgaben]]/SUM(Monatsübersicht[Ausgaben])</f>
        <v>0.14406838422586454</v>
      </c>
      <c r="K11" s="6">
        <f>Monatsübersicht[[#This Row],[Überschuss]]/SUM(Monatsübersicht[Überschuss])</f>
        <v>5.2560889231494802E-2</v>
      </c>
      <c r="L11" s="6">
        <f>Monatsübersicht[[#This Row],[Sparen]]/SUM(Monatsübersicht[Sparen])</f>
        <v>1.5270521729117349E-2</v>
      </c>
      <c r="M11" s="6">
        <f>Monatsübersicht[[#This Row],[Sparen_mit_Vorsorge]]/SUM(Monatsübersicht[Sparen_mit_Vorsorge])</f>
        <v>1.5828011730158074E-3</v>
      </c>
    </row>
    <row r="12" spans="1:13" x14ac:dyDescent="0.25">
      <c r="A12" s="3" t="s">
        <v>103</v>
      </c>
      <c r="B12" s="2">
        <f>SUM(Kontobewegungen!D111:D122)</f>
        <v>3907.35</v>
      </c>
      <c r="C12" s="2">
        <f>SUM(Kontobewegungen!E111:E122)</f>
        <v>-824.64</v>
      </c>
      <c r="D12" s="2">
        <f t="shared" si="0"/>
        <v>3082.71</v>
      </c>
      <c r="E12" s="2">
        <f>D12+SUM(Wohnen!$A$2:$D$2)</f>
        <v>2039.1100000000001</v>
      </c>
      <c r="F12" s="2">
        <f>Monatsübersicht[[#This Row],[Sparen]] - Ziele_Altersvorsorge[[#This Row],[Ziel]]</f>
        <v>1289.1100000000001</v>
      </c>
      <c r="G12"/>
      <c r="H12" s="3" t="s">
        <v>103</v>
      </c>
      <c r="I12" s="6">
        <f>Monatsübersicht[[#This Row],[Einnahmen]]/SUM(Monatsübersicht[Einnahmen])</f>
        <v>0.11962094547494018</v>
      </c>
      <c r="J12" s="6">
        <f>Monatsübersicht[[#This Row],[Ausgaben]]/SUM(Monatsübersicht[Ausgaben])</f>
        <v>8.4087391174005335E-2</v>
      </c>
      <c r="K12" s="6">
        <f>Monatsübersicht[[#This Row],[Überschuss]]/SUM(Monatsübersicht[Überschuss])</f>
        <v>0.13486651421481538</v>
      </c>
      <c r="L12" s="6">
        <f>Monatsübersicht[[#This Row],[Sparen]]/SUM(Monatsübersicht[Sparen])</f>
        <v>0.19731495826031586</v>
      </c>
      <c r="M12" s="6">
        <f>Monatsübersicht[[#This Row],[Sparen_mit_Vorsorge]]/SUM(Monatsübersicht[Sparen_mit_Vorsorge])</f>
        <v>0.26125541871272251</v>
      </c>
    </row>
    <row r="13" spans="1:13" x14ac:dyDescent="0.25">
      <c r="A13" s="3" t="s">
        <v>104</v>
      </c>
      <c r="B13" s="2">
        <f>SUM(Kontobewegungen!D123:D134)</f>
        <v>2614.2800000000002</v>
      </c>
      <c r="C13" s="2">
        <f>SUM(Kontobewegungen!E123:E134)</f>
        <v>-920.2700000000001</v>
      </c>
      <c r="D13" s="2">
        <f t="shared" si="0"/>
        <v>1694.0100000000002</v>
      </c>
      <c r="E13" s="2">
        <f>D13+SUM(Wohnen!$A$2:$D$2)</f>
        <v>650.41000000000031</v>
      </c>
      <c r="F13" s="2">
        <f>Monatsübersicht[[#This Row],[Sparen]] - Ziele_Altersvorsorge[[#This Row],[Ziel]]</f>
        <v>0.41000000000030923</v>
      </c>
      <c r="G13"/>
      <c r="H13" s="3" t="s">
        <v>104</v>
      </c>
      <c r="I13" s="6">
        <f>Monatsübersicht[[#This Row],[Einnahmen]]/SUM(Monatsübersicht[Einnahmen])</f>
        <v>8.003445950227818E-2</v>
      </c>
      <c r="J13" s="6">
        <f>Monatsübersicht[[#This Row],[Ausgaben]]/SUM(Monatsübersicht[Ausgaben])</f>
        <v>9.3838648956759196E-2</v>
      </c>
      <c r="K13" s="6">
        <f>Monatsübersicht[[#This Row],[Überschuss]]/SUM(Monatsübersicht[Überschuss])</f>
        <v>7.4111811926856383E-2</v>
      </c>
      <c r="L13" s="6">
        <f>Monatsübersicht[[#This Row],[Sparen]]/SUM(Monatsübersicht[Sparen])</f>
        <v>6.293707647066224E-2</v>
      </c>
      <c r="M13" s="6">
        <f>Monatsübersicht[[#This Row],[Sparen_mit_Vorsorge]]/SUM(Monatsübersicht[Sparen_mit_Vorsorge])</f>
        <v>8.3091994998329857E-5</v>
      </c>
    </row>
    <row r="14" spans="1:13" x14ac:dyDescent="0.25">
      <c r="A14" s="1" t="s">
        <v>110</v>
      </c>
      <c r="B14" s="2">
        <f>SUBTOTAL(109,Monatsübersicht[Einnahmen])</f>
        <v>32664.429999999997</v>
      </c>
      <c r="C14" s="2">
        <f>SUBTOTAL(109,Monatsübersicht[Ausgaben])</f>
        <v>-9806.94</v>
      </c>
      <c r="D14" s="2">
        <f>SUBTOTAL(109,Monatsübersicht[Überschuss])</f>
        <v>22857.489999999998</v>
      </c>
      <c r="E14" s="2">
        <f>SUBTOTAL(109,Monatsübersicht[Sparen])</f>
        <v>10334.290000000003</v>
      </c>
      <c r="F14" s="2">
        <f>SUBTOTAL(109,Monatsübersicht[Sparen_mit_Vorsorge])</f>
        <v>4934.2900000000027</v>
      </c>
      <c r="G14"/>
      <c r="H14"/>
      <c r="I14"/>
      <c r="J14"/>
      <c r="K14" s="8"/>
      <c r="L14"/>
    </row>
    <row r="15" spans="1:13" x14ac:dyDescent="0.25">
      <c r="G15" s="2"/>
      <c r="H15" s="2"/>
      <c r="I15" s="6"/>
      <c r="J15" s="6"/>
      <c r="L15" s="6"/>
      <c r="M15" s="6"/>
    </row>
    <row r="16" spans="1:13" x14ac:dyDescent="0.25">
      <c r="B16" s="2"/>
      <c r="C16" s="2"/>
      <c r="D16" s="2"/>
      <c r="E16" s="2"/>
      <c r="F16" s="2"/>
      <c r="G16"/>
      <c r="H16"/>
      <c r="I16"/>
      <c r="J16"/>
      <c r="K16" s="8"/>
      <c r="L16"/>
    </row>
    <row r="17" spans="2:12" x14ac:dyDescent="0.25">
      <c r="B17" s="2"/>
      <c r="C17" s="2"/>
      <c r="D17" s="2"/>
      <c r="E17" s="2"/>
      <c r="F17" s="2"/>
      <c r="G17"/>
      <c r="H17"/>
      <c r="I17"/>
      <c r="J17"/>
      <c r="K17" s="8"/>
      <c r="L17"/>
    </row>
    <row r="18" spans="2:12" x14ac:dyDescent="0.25">
      <c r="B18" s="2"/>
      <c r="C18" s="2"/>
      <c r="D18" s="2"/>
      <c r="E18" s="2"/>
      <c r="F18" s="2"/>
      <c r="G18"/>
      <c r="H18"/>
      <c r="I18"/>
      <c r="J18"/>
      <c r="K18" s="8"/>
      <c r="L18"/>
    </row>
    <row r="19" spans="2:12" x14ac:dyDescent="0.25">
      <c r="B19" s="2"/>
      <c r="C19" s="2"/>
      <c r="D19" s="2"/>
      <c r="E19" s="2"/>
      <c r="F19" s="2"/>
      <c r="G19"/>
      <c r="H19"/>
      <c r="I19"/>
      <c r="J19"/>
      <c r="K19" s="8"/>
      <c r="L19"/>
    </row>
  </sheetData>
  <phoneticPr fontId="2" type="noConversion"/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2425-4C34-497A-9FB4-6C840162F6AC}">
  <dimension ref="A1:D6"/>
  <sheetViews>
    <sheetView workbookViewId="0">
      <selection activeCell="A2" sqref="A2"/>
    </sheetView>
  </sheetViews>
  <sheetFormatPr baseColWidth="10" defaultColWidth="10.85546875" defaultRowHeight="15.75" x14ac:dyDescent="0.25"/>
  <cols>
    <col min="1" max="1" width="10.85546875" style="4" customWidth="1"/>
    <col min="2" max="2" width="16.85546875" style="2" customWidth="1"/>
    <col min="3" max="3" width="13.85546875" style="1" customWidth="1"/>
    <col min="4" max="4" width="10.85546875" style="1"/>
    <col min="5" max="5" width="16" style="1" customWidth="1"/>
    <col min="6" max="6" width="13" style="1" customWidth="1"/>
    <col min="7" max="16384" width="10.85546875" style="1"/>
  </cols>
  <sheetData>
    <row r="1" spans="1:4" x14ac:dyDescent="0.25">
      <c r="A1" s="5" t="s">
        <v>105</v>
      </c>
      <c r="B1" s="5" t="s">
        <v>106</v>
      </c>
      <c r="C1" s="5" t="s">
        <v>107</v>
      </c>
      <c r="D1" s="5" t="s">
        <v>108</v>
      </c>
    </row>
    <row r="2" spans="1:4" x14ac:dyDescent="0.25">
      <c r="A2" s="2">
        <v>-865.4</v>
      </c>
      <c r="B2" s="2">
        <v>-76.5</v>
      </c>
      <c r="C2" s="2">
        <v>-65.7</v>
      </c>
      <c r="D2" s="2">
        <v>-36</v>
      </c>
    </row>
    <row r="6" spans="1:4" x14ac:dyDescent="0.25">
      <c r="A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2C73-E26B-4288-B09A-4398C60F81BA}">
  <dimension ref="A1:B13"/>
  <sheetViews>
    <sheetView workbookViewId="0"/>
  </sheetViews>
  <sheetFormatPr baseColWidth="10" defaultColWidth="10.85546875" defaultRowHeight="15.75" x14ac:dyDescent="0.25"/>
  <cols>
    <col min="1" max="16384" width="10.85546875" style="1"/>
  </cols>
  <sheetData>
    <row r="1" spans="1:2" x14ac:dyDescent="0.25">
      <c r="A1" s="5" t="s">
        <v>84</v>
      </c>
      <c r="B1" s="5" t="s">
        <v>109</v>
      </c>
    </row>
    <row r="2" spans="1:2" x14ac:dyDescent="0.25">
      <c r="A2" s="1" t="s">
        <v>93</v>
      </c>
      <c r="B2" s="1">
        <v>300</v>
      </c>
    </row>
    <row r="3" spans="1:2" x14ac:dyDescent="0.25">
      <c r="A3" s="1" t="s">
        <v>94</v>
      </c>
      <c r="B3" s="1">
        <v>300</v>
      </c>
    </row>
    <row r="4" spans="1:2" x14ac:dyDescent="0.25">
      <c r="A4" s="1" t="s">
        <v>95</v>
      </c>
      <c r="B4" s="1">
        <v>300</v>
      </c>
    </row>
    <row r="5" spans="1:2" x14ac:dyDescent="0.25">
      <c r="A5" s="1" t="s">
        <v>96</v>
      </c>
      <c r="B5" s="1">
        <v>450</v>
      </c>
    </row>
    <row r="6" spans="1:2" x14ac:dyDescent="0.25">
      <c r="A6" s="1" t="s">
        <v>97</v>
      </c>
      <c r="B6" s="1">
        <v>450</v>
      </c>
    </row>
    <row r="7" spans="1:2" x14ac:dyDescent="0.25">
      <c r="A7" s="1" t="s">
        <v>98</v>
      </c>
      <c r="B7" s="1">
        <v>450</v>
      </c>
    </row>
    <row r="8" spans="1:2" x14ac:dyDescent="0.25">
      <c r="A8" s="1" t="s">
        <v>99</v>
      </c>
      <c r="B8" s="1">
        <v>600</v>
      </c>
    </row>
    <row r="9" spans="1:2" x14ac:dyDescent="0.25">
      <c r="A9" s="1" t="s">
        <v>100</v>
      </c>
      <c r="B9" s="1">
        <v>400</v>
      </c>
    </row>
    <row r="10" spans="1:2" x14ac:dyDescent="0.25">
      <c r="A10" s="1" t="s">
        <v>101</v>
      </c>
      <c r="B10" s="1">
        <v>600</v>
      </c>
    </row>
    <row r="11" spans="1:2" x14ac:dyDescent="0.25">
      <c r="A11" s="1" t="s">
        <v>102</v>
      </c>
      <c r="B11" s="1">
        <v>150</v>
      </c>
    </row>
    <row r="12" spans="1:2" x14ac:dyDescent="0.25">
      <c r="A12" s="1" t="s">
        <v>103</v>
      </c>
      <c r="B12" s="1">
        <v>750</v>
      </c>
    </row>
    <row r="13" spans="1:2" x14ac:dyDescent="0.25">
      <c r="A13" s="1" t="s">
        <v>104</v>
      </c>
      <c r="B13" s="1">
        <v>650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FC053D8BB7284CA3292C94A724C62E" ma:contentTypeVersion="20" ma:contentTypeDescription="Ein neues Dokument erstellen." ma:contentTypeScope="" ma:versionID="c64454b0fab02fc3156752dce0aa9d0c">
  <xsd:schema xmlns:xsd="http://www.w3.org/2001/XMLSchema" xmlns:xs="http://www.w3.org/2001/XMLSchema" xmlns:p="http://schemas.microsoft.com/office/2006/metadata/properties" xmlns:ns2="b3f8f509-fb89-4296-bcec-e496ccc4c669" xmlns:ns3="e17e0b4b-9e5d-4af6-8e36-5d54693b5cb2" targetNamespace="http://schemas.microsoft.com/office/2006/metadata/properties" ma:root="true" ma:fieldsID="729f3d1b65dd5800575740f85096751d" ns2:_="" ns3:_="">
    <xsd:import namespace="b3f8f509-fb89-4296-bcec-e496ccc4c669"/>
    <xsd:import namespace="e17e0b4b-9e5d-4af6-8e36-5d54693b5c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8f509-fb89-4296-bcec-e496ccc4c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80cc94bf-af72-47f4-a772-37b3f9bade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e0b4b-9e5d-4af6-8e36-5d54693b5cb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4afe6b-6537-4c0d-933a-6e545b65359d}" ma:internalName="TaxCatchAll" ma:showField="CatchAllData" ma:web="e17e0b4b-9e5d-4af6-8e36-5d54693b5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7e0b4b-9e5d-4af6-8e36-5d54693b5cb2" xsi:nil="true"/>
    <lcf76f155ced4ddcb4097134ff3c332f xmlns="b3f8f509-fb89-4296-bcec-e496ccc4c6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E3A294-50A0-4F83-8B74-97C38555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8f509-fb89-4296-bcec-e496ccc4c669"/>
    <ds:schemaRef ds:uri="e17e0b4b-9e5d-4af6-8e36-5d54693b5c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BBDCEB-8ADE-40F3-A8FB-F3C2558738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6F47F5-3AFB-42C8-8C36-CC34C52DA902}">
  <ds:schemaRefs>
    <ds:schemaRef ds:uri="http://purl.org/dc/dcmitype/"/>
    <ds:schemaRef ds:uri="http://purl.org/dc/terms/"/>
    <ds:schemaRef ds:uri="e17e0b4b-9e5d-4af6-8e36-5d54693b5cb2"/>
    <ds:schemaRef ds:uri="http://schemas.openxmlformats.org/package/2006/metadata/core-properties"/>
    <ds:schemaRef ds:uri="b3f8f509-fb89-4296-bcec-e496ccc4c669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Kontobewegungen</vt:lpstr>
      <vt:lpstr>Monatsübersicht</vt:lpstr>
      <vt:lpstr>Wohnen</vt:lpstr>
      <vt:lpstr>Altersvorsorge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Louisa Krützfeldt</dc:creator>
  <cp:keywords/>
  <dc:description/>
  <cp:lastModifiedBy>Louisa Krützfeldt</cp:lastModifiedBy>
  <cp:revision/>
  <dcterms:created xsi:type="dcterms:W3CDTF">2024-04-04T06:29:34Z</dcterms:created>
  <dcterms:modified xsi:type="dcterms:W3CDTF">2024-06-19T07:04:03Z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0x01010049FC053D8BB7284CA3292C94A724C62E</vt:lpwstr>
  </property>
  <property fmtid="{D5CDD505-2E9C-101B-9397-08002B2CF9AE}" pid="3" name="MediaServiceImageTags">
    <vt:lpwstr/>
  </property>
</Properties>
</file>