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panda\Downloads\"/>
    </mc:Choice>
  </mc:AlternateContent>
  <xr:revisionPtr revIDLastSave="0" documentId="13_ncr:1_{8455829A-B0C8-4534-9C9D-15E99ECFCD25}" xr6:coauthVersionLast="47" xr6:coauthVersionMax="47" xr10:uidLastSave="{00000000-0000-0000-0000-000000000000}"/>
  <bookViews>
    <workbookView xWindow="-120" yWindow="-120" windowWidth="20730" windowHeight="11160" firstSheet="2" activeTab="8" xr2:uid="{00000000-000D-0000-FFFF-FFFF00000000}"/>
  </bookViews>
  <sheets>
    <sheet name="COMBO CHART" sheetId="3" r:id="rId1"/>
    <sheet name="WATERFALL CHART" sheetId="4" r:id="rId2"/>
    <sheet name="PIE CHART " sheetId="5" r:id="rId3"/>
    <sheet name="MAP CHART" sheetId="6" r:id="rId4"/>
    <sheet name="TOP5" sheetId="7" r:id="rId5"/>
    <sheet name="KPI" sheetId="8" r:id="rId6"/>
    <sheet name="KPI YOY" sheetId="10" r:id="rId7"/>
    <sheet name="Data" sheetId="1" r:id="rId8"/>
    <sheet name="DASHBOARDS" sheetId="2" r:id="rId9"/>
  </sheets>
  <definedNames>
    <definedName name="_xlchart.v1.0" hidden="1">'WATERFALL CHART'!$D$4:$D$7</definedName>
    <definedName name="_xlchart.v1.1" hidden="1">'WATERFALL CHART'!$E$3</definedName>
    <definedName name="_xlchart.v1.10" hidden="1">'WATERFALL CHART'!$E$4:$E$7</definedName>
    <definedName name="_xlchart.v1.2" hidden="1">'WATERFALL CHART'!$E$4:$E$7</definedName>
    <definedName name="_xlchart.v1.8" hidden="1">'WATERFALL CHART'!$D$4:$D$7</definedName>
    <definedName name="_xlchart.v1.9" hidden="1">'WATERFALL CHART'!$E$3</definedName>
    <definedName name="_xlchart.v5.11" hidden="1">'MAP CHART'!$E$3</definedName>
    <definedName name="_xlchart.v5.12" hidden="1">'MAP CHART'!$E$4:$E$52</definedName>
    <definedName name="_xlchart.v5.13" hidden="1">'MAP CHART'!$F$3</definedName>
    <definedName name="_xlchart.v5.14" hidden="1">'MAP CHART'!$F$4:$F$52</definedName>
    <definedName name="_xlchart.v5.15" hidden="1">'MAP CHART'!$E$3</definedName>
    <definedName name="_xlchart.v5.16" hidden="1">'MAP CHART'!$E$4:$E$52</definedName>
    <definedName name="_xlchart.v5.17" hidden="1">'MAP CHART'!$F$3</definedName>
    <definedName name="_xlchart.v5.18" hidden="1">'MAP CHART'!$F$4:$F$52</definedName>
    <definedName name="_xlchart.v5.3" hidden="1">'MAP CHART'!$E$3</definedName>
    <definedName name="_xlchart.v5.4" hidden="1">'MAP CHART'!$E$4:$E$52</definedName>
    <definedName name="_xlchart.v5.5" hidden="1">'MAP CHART'!$F$2</definedName>
    <definedName name="_xlchart.v5.6" hidden="1">'MAP CHART'!$F$3</definedName>
    <definedName name="_xlchart.v5.7" hidden="1">'MAP CHART'!$F$4:$F$52</definedName>
    <definedName name="Slicer_Region">#N/A</definedName>
    <definedName name="Slicer_Segment">#N/A</definedName>
    <definedName name="Slicer_Year">#N/A</definedName>
  </definedNames>
  <calcPr calcId="191029"/>
  <pivotCaches>
    <pivotCache cacheId="17"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E5" i="6" l="1"/>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4" i="6"/>
  <c r="D7" i="4"/>
  <c r="D5" i="4"/>
  <c r="D6"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10" i="10"/>
  <c r="E10" i="10"/>
  <c r="D10" i="10"/>
  <c r="C10" i="10"/>
  <c r="B10" i="10"/>
  <c r="N17" i="8"/>
  <c r="K17" i="8"/>
  <c r="H17" i="8"/>
  <c r="E17" i="8"/>
  <c r="B17" i="8"/>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F23" i="6"/>
  <c r="F22" i="6"/>
  <c r="F21" i="6"/>
  <c r="F20" i="6"/>
  <c r="F19" i="6"/>
  <c r="F18" i="6"/>
  <c r="F17" i="6"/>
  <c r="F16" i="6"/>
  <c r="F15" i="6"/>
  <c r="F14" i="6"/>
  <c r="F13" i="6"/>
  <c r="F12" i="6"/>
  <c r="F11" i="6"/>
  <c r="F10" i="6"/>
  <c r="F9" i="6"/>
  <c r="F8" i="6"/>
  <c r="F7" i="6"/>
  <c r="F6" i="6"/>
  <c r="F5" i="6"/>
  <c r="F4" i="6"/>
  <c r="E7" i="4"/>
  <c r="E6" i="4"/>
  <c r="E5" i="4"/>
  <c r="E4" i="4"/>
</calcChain>
</file>

<file path=xl/sharedStrings.xml><?xml version="1.0" encoding="utf-8"?>
<sst xmlns="http://schemas.openxmlformats.org/spreadsheetml/2006/main" count="130129" uniqueCount="10956">
  <si>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</si>
  <si>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</si>
  <si>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</si>
  <si>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</si>
  <si>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</si>
  <si>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</si>
  <si>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</si>
  <si>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</si>
  <si>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</si>
  <si>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</si>
  <si>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</si>
  <si>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</si>
  <si>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</si>
  <si>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</si>
  <si>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</si>
  <si>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</si>
  <si>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</si>
  <si>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</si>
  <si>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</si>
  <si>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</si>
  <si>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</si>
  <si>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</si>
  <si>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</si>
  <si>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</si>
  <si>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</si>
  <si>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</si>
  <si>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</si>
  <si>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</si>
  <si>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</si>
  <si>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</si>
  <si>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</si>
  <si>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</si>
  <si>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</si>
  <si>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</si>
  <si>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</si>
  <si>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</si>
  <si>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</si>
  <si>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</si>
  <si>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</si>
  <si>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</si>
  <si>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</si>
  <si>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</si>
  <si>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</si>
  <si>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</si>
  <si>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</si>
  <si>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</si>
  <si>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</si>
  <si>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</si>
  <si>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</si>
  <si>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</si>
  <si>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</si>
  <si>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</si>
  <si>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</si>
  <si>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</si>
  <si>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</si>
  <si>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</si>
  <si>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</si>
  <si>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</si>
  <si>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</si>
  <si>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</si>
  <si>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</si>
  <si>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</si>
  <si>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</si>
  <si>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</si>
  <si>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</si>
  <si>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</si>
  <si>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</si>
  <si>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</si>
  <si>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</si>
  <si>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</si>
  <si>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</si>
  <si>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</si>
  <si>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</si>
  <si>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</si>
  <si>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</si>
  <si>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</si>
  <si>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</si>
  <si>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</si>
  <si>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</si>
  <si>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</si>
  <si>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</si>
  <si>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</si>
  <si>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</si>
  <si>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</si>
  <si>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</si>
  <si>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</si>
  <si>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</si>
  <si>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</si>
  <si>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</si>
  <si>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</si>
  <si>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</si>
  <si>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</si>
  <si>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</si>
  <si>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</si>
  <si>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</si>
  <si>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</si>
  <si>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</si>
  <si>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</si>
  <si>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</si>
  <si>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</si>
  <si>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</si>
  <si>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</si>
  <si>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</si>
  <si>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</si>
  <si>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</si>
  <si>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</si>
  <si>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</si>
  <si>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</si>
  <si>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</si>
  <si>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</si>
  <si>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</si>
  <si>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</si>
  <si>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</si>
  <si>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</si>
  <si>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</si>
  <si>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</si>
  <si>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</si>
  <si>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</si>
  <si>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</si>
  <si>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</si>
  <si>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</si>
  <si>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</si>
  <si>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</si>
  <si>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</si>
  <si>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</si>
  <si>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</si>
  <si>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</si>
  <si>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</si>
  <si>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</si>
  <si>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</si>
  <si>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</si>
  <si>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</si>
  <si>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</si>
  <si>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</si>
  <si>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</si>
  <si>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</si>
  <si>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</si>
  <si>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</si>
  <si>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</si>
  <si>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</si>
  <si>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</si>
  <si>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</si>
  <si>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</si>
  <si>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</si>
  <si>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</si>
  <si>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</si>
  <si>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</si>
  <si>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</si>
  <si>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</si>
  <si>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</si>
  <si>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</si>
  <si>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</si>
  <si>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</si>
  <si>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</si>
  <si>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</si>
  <si>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</si>
  <si>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</si>
  <si>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</si>
  <si>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</si>
  <si>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</si>
  <si>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</si>
  <si>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</si>
  <si>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</si>
  <si>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</si>
  <si>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</si>
  <si>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</si>
  <si>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</si>
  <si>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</si>
  <si>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</si>
  <si>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</si>
  <si>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</si>
  <si>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</si>
  <si>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</si>
  <si>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</si>
  <si>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</si>
  <si>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</si>
  <si>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</si>
  <si>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</si>
  <si>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</si>
  <si>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</si>
  <si>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</si>
  <si>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</si>
  <si>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</si>
  <si>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</si>
  <si>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</si>
  <si>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</si>
  <si>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</si>
  <si>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</si>
  <si>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</si>
  <si>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</si>
  <si>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</si>
  <si>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</si>
  <si>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</si>
  <si>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</si>
  <si>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</si>
  <si>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</si>
  <si>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</si>
  <si>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</si>
  <si>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</si>
  <si>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</si>
  <si>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</si>
  <si>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</si>
  <si>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</si>
  <si>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</si>
  <si>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</si>
  <si>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</si>
  <si>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</si>
  <si>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</si>
  <si>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</si>
  <si>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</si>
  <si>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</si>
  <si>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</si>
  <si>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</si>
  <si>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</si>
  <si>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</si>
  <si>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</si>
  <si>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</si>
  <si>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</si>
  <si>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</si>
  <si>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</si>
  <si>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</si>
  <si>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</si>
  <si>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</si>
  <si>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</si>
  <si>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</si>
  <si>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</si>
  <si>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</si>
  <si>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</si>
  <si>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</si>
  <si>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</si>
  <si>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</si>
  <si>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</si>
  <si>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</si>
  <si>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</si>
  <si>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</si>
  <si>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</si>
  <si>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</si>
  <si>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</si>
  <si>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</si>
  <si>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</si>
  <si>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</si>
  <si>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</si>
  <si>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</si>
  <si>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</si>
  <si>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</si>
  <si>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</si>
  <si>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</si>
  <si>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</si>
  <si>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</si>
  <si>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</si>
  <si>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</si>
  <si>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</si>
  <si>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</si>
  <si>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</si>
  <si>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</si>
  <si>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</si>
  <si>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</si>
  <si>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</si>
  <si>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</si>
  <si>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</si>
  <si>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</si>
  <si>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</si>
  <si>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</si>
  <si>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</si>
  <si>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</si>
  <si>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</si>
  <si>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</si>
  <si>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</si>
  <si>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</si>
  <si>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</si>
  <si>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</si>
  <si>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</si>
  <si>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</si>
  <si>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</si>
  <si>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</si>
  <si>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</si>
  <si>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</si>
  <si>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</si>
  <si>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</si>
  <si>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</si>
  <si>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</si>
  <si>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</si>
  <si>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</si>
  <si>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</si>
  <si>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</si>
  <si>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</si>
  <si>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</si>
  <si>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</si>
  <si>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</si>
  <si>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</si>
  <si>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</si>
  <si>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</si>
  <si>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</si>
  <si>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</si>
  <si>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</si>
  <si>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</si>
  <si>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</si>
  <si>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</si>
  <si>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</si>
  <si>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</si>
  <si>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</si>
  <si>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</si>
  <si>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</si>
  <si>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</si>
  <si>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</si>
  <si>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</si>
  <si>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</si>
  <si>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</si>
  <si>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</si>
  <si>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</si>
  <si>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</si>
  <si>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</si>
  <si>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</si>
  <si>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</si>
  <si>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</si>
  <si>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</si>
  <si>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</si>
  <si>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</si>
  <si>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</si>
  <si>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</si>
  <si>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</si>
  <si>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</si>
  <si>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</si>
  <si>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</si>
  <si>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</si>
  <si>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</si>
  <si>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</si>
  <si>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</si>
  <si>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</si>
  <si>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</si>
  <si>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</si>
  <si>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</si>
  <si>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</si>
  <si>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</si>
  <si>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</si>
  <si>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</si>
  <si>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</si>
  <si>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</si>
  <si>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</si>
  <si>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</si>
  <si>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</si>
  <si>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</si>
  <si>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</si>
  <si>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</si>
  <si>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</si>
  <si>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</si>
  <si>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</si>
  <si>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</si>
  <si>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</si>
  <si>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</si>
  <si>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</si>
  <si>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</si>
  <si>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</si>
  <si>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</si>
  <si>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</si>
  <si>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</si>
  <si>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</si>
  <si>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</si>
  <si>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</si>
  <si>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</si>
  <si>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</si>
  <si>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</si>
  <si>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</si>
  <si>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</si>
  <si>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</si>
  <si>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</si>
  <si>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</si>
  <si>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</si>
  <si>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</si>
  <si>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</si>
  <si>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</si>
  <si>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</si>
  <si>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</si>
  <si>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</si>
  <si>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</si>
  <si>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</si>
  <si>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</si>
  <si>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</si>
  <si>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</si>
  <si>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</si>
  <si>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</si>
  <si>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</si>
  <si>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</si>
  <si>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</si>
  <si>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</si>
  <si>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</si>
  <si>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</si>
  <si>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</si>
  <si>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</si>
  <si>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</si>
  <si>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</si>
  <si>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</si>
  <si>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</si>
  <si>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</si>
  <si>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</si>
  <si>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</si>
  <si>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</si>
  <si>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</si>
  <si>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</si>
  <si>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</si>
  <si>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</si>
  <si>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</si>
  <si>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</si>
  <si>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</si>
  <si>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</si>
  <si>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</si>
  <si>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</si>
  <si>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</si>
  <si>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</si>
  <si>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</si>
  <si>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</si>
  <si>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</si>
  <si>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</si>
  <si>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</si>
  <si>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</si>
  <si>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</si>
  <si>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</si>
  <si>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</si>
  <si>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</si>
  <si>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</si>
  <si>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</si>
  <si>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</si>
  <si>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</si>
  <si>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</si>
  <si>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</si>
  <si>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</si>
  <si>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</si>
  <si>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</si>
  <si>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</si>
  <si>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</si>
  <si>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</si>
  <si>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</si>
  <si>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</si>
  <si>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</si>
  <si>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</si>
  <si>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</si>
  <si>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</si>
  <si>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</si>
  <si>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</si>
  <si>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</si>
  <si>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</si>
  <si>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</si>
  <si>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</si>
  <si>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</si>
  <si>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</si>
  <si>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</si>
  <si>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</si>
  <si>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</si>
  <si>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</si>
  <si>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</si>
  <si>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</si>
  <si>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</si>
  <si>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</si>
  <si>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</si>
  <si>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</si>
  <si>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</si>
  <si>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</si>
  <si>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</si>
  <si>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</si>
  <si>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</si>
  <si>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</si>
  <si>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</si>
  <si>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</si>
  <si>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</si>
  <si>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</si>
  <si>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</si>
  <si>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</si>
  <si>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</si>
  <si>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</si>
  <si>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</si>
  <si>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</si>
  <si>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</si>
  <si>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</si>
  <si>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</si>
  <si>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</si>
  <si>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</si>
  <si>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</si>
  <si>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</si>
  <si>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</si>
  <si>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</si>
  <si>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</si>
  <si>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</si>
  <si>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</si>
  <si>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</si>
  <si>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</si>
  <si>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</si>
  <si>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</si>
  <si>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</si>
  <si>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</si>
  <si>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</si>
  <si>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</si>
  <si>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</si>
  <si>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</si>
  <si>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</si>
  <si>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</si>
  <si>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</si>
  <si>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</si>
  <si>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</si>
  <si>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</si>
  <si>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</si>
  <si>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</si>
  <si>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</si>
  <si>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</si>
  <si>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</si>
  <si>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</si>
  <si>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</si>
  <si>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</si>
  <si>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</si>
  <si>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</si>
  <si>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</si>
  <si>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</si>
  <si>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</si>
  <si>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</si>
  <si>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</si>
  <si>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</si>
  <si>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</si>
  <si>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</si>
  <si>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</si>
  <si>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</si>
  <si>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</si>
  <si>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</si>
  <si>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</si>
  <si>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</si>
  <si>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</si>
  <si>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</si>
  <si>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</si>
  <si>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</si>
  <si>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</si>
  <si>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</si>
  <si>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</si>
  <si>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</si>
  <si>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</si>
  <si>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</si>
  <si>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</si>
  <si>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</si>
  <si>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</si>
  <si>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</si>
  <si>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</si>
  <si>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</si>
  <si>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</si>
  <si>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</si>
  <si>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</si>
  <si>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</si>
  <si>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</si>
  <si>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</si>
  <si>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</si>
  <si>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</si>
  <si>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</si>
  <si>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</si>
  <si>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</si>
  <si>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</si>
  <si>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</si>
  <si>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</si>
  <si>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</si>
  <si>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</si>
  <si>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</si>
  <si>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</si>
  <si>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</si>
  <si>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</si>
  <si>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</si>
  <si>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</si>
  <si>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</si>
  <si>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</si>
  <si>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</si>
  <si>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</si>
  <si>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</si>
  <si>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</si>
  <si>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</si>
  <si>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</si>
  <si>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</si>
  <si>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</si>
  <si>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</si>
  <si>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</si>
  <si>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</si>
  <si>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</si>
  <si>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</si>
  <si>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</si>
  <si>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</si>
  <si>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</si>
  <si>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</si>
  <si>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</si>
  <si>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</si>
  <si>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</si>
  <si>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</si>
  <si>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</si>
  <si>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</si>
  <si>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</si>
  <si>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</si>
  <si>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</si>
  <si>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</si>
  <si>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</si>
  <si>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</si>
  <si>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</si>
  <si>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</si>
  <si>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</si>
  <si>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</si>
  <si>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</si>
  <si>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</si>
  <si>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</si>
  <si>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</si>
  <si>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</si>
  <si>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</si>
  <si>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</si>
  <si>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</si>
  <si>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</si>
  <si>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</si>
  <si>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</si>
  <si>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</si>
  <si>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</si>
  <si>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</si>
  <si>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</si>
  <si>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</si>
  <si>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</si>
  <si>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</si>
  <si>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</si>
  <si>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</si>
  <si>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</si>
  <si>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</si>
  <si>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</si>
  <si>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</si>
  <si>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</si>
  <si>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</si>
  <si>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</si>
  <si>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</si>
  <si>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</si>
  <si>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</si>
  <si>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</si>
  <si>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</si>
  <si>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</si>
  <si>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</si>
  <si>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</si>
  <si>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</si>
  <si>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</si>
  <si>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</si>
  <si>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</si>
  <si>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</si>
  <si>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</si>
  <si>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</si>
  <si>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</si>
  <si>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</si>
  <si>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</si>
  <si>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</si>
  <si>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</si>
  <si>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</si>
  <si>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</si>
  <si>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</si>
  <si>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</si>
  <si>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</si>
  <si>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</si>
  <si>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</si>
  <si>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</si>
  <si>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</si>
  <si>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</si>
  <si>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</si>
  <si>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</si>
  <si>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</si>
  <si>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</si>
  <si>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</si>
  <si>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</si>
  <si>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</si>
  <si>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</si>
  <si>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</si>
  <si>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</si>
  <si>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</si>
  <si>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</si>
  <si>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</si>
  <si>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</si>
  <si>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</si>
  <si>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</si>
  <si>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</si>
  <si>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</si>
  <si>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</si>
  <si>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</si>
  <si>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</si>
  <si>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</si>
  <si>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</si>
  <si>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</si>
  <si>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</si>
  <si>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</si>
  <si>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</si>
  <si>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</si>
  <si>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</si>
  <si>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</si>
  <si>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</si>
  <si>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</si>
  <si>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</si>
  <si>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</si>
  <si>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</si>
  <si>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</si>
  <si>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</si>
  <si>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</si>
  <si>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</si>
  <si>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</si>
  <si>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</si>
  <si>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</si>
  <si>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</si>
  <si>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</si>
  <si>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</si>
  <si>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</si>
  <si>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</si>
  <si>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</si>
  <si>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</si>
  <si>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</si>
  <si>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</si>
  <si>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</si>
  <si>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</si>
  <si>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</si>
  <si>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</si>
  <si>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</si>
  <si>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</si>
  <si>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</si>
  <si>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</si>
  <si>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</si>
  <si>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</si>
  <si>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</si>
  <si>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</si>
  <si>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</si>
  <si>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</si>
  <si>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</si>
  <si>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</si>
  <si>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</si>
  <si>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</si>
  <si>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</si>
  <si>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</si>
  <si>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</si>
  <si>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</si>
  <si>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</si>
  <si>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</si>
  <si>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</si>
  <si>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</si>
  <si>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</si>
  <si>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</si>
  <si>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</si>
  <si>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</si>
  <si>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</si>
  <si>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</si>
  <si>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</si>
  <si>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</si>
  <si>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</si>
  <si>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</si>
  <si>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</si>
  <si>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</si>
  <si>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</si>
  <si>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</si>
  <si>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</si>
  <si>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</si>
  <si>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</si>
  <si>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</si>
  <si>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</si>
  <si>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</si>
  <si>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</si>
  <si>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</si>
  <si>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</si>
  <si>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</si>
  <si>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</si>
  <si>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</si>
  <si>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</si>
  <si>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</si>
  <si>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</si>
  <si>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</si>
  <si>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</si>
  <si>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</si>
  <si>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</si>
  <si>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</si>
  <si>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</si>
  <si>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</si>
  <si>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</si>
  <si>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</si>
  <si>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</si>
  <si>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</si>
  <si>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</si>
  <si>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</si>
  <si>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</si>
  <si>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</si>
  <si>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</si>
  <si>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</si>
  <si>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</si>
  <si>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</si>
  <si>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</si>
  <si>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</si>
  <si>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</si>
  <si>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</si>
  <si>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</si>
  <si>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</si>
  <si>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</si>
  <si>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</si>
  <si>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</si>
  <si>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</si>
  <si>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</si>
  <si>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</si>
  <si>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</si>
  <si>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</si>
  <si>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</si>
  <si>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</si>
  <si>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</si>
  <si>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</si>
  <si>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</si>
  <si>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</si>
  <si>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</si>
  <si>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</si>
  <si>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</si>
  <si>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</si>
  <si>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</si>
  <si>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</si>
  <si>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</si>
  <si>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</si>
  <si>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</si>
  <si>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</si>
  <si>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</si>
  <si>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</si>
  <si>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</si>
  <si>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</si>
  <si>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</si>
  <si>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</si>
  <si>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</si>
  <si>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</si>
  <si>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</si>
  <si>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</si>
  <si>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</si>
  <si>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</si>
  <si>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</si>
  <si>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</si>
  <si>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</si>
  <si>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</si>
  <si>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</si>
  <si>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</si>
  <si>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</si>
  <si>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</si>
  <si>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</si>
  <si>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</si>
  <si>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</si>
  <si>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</si>
  <si>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</si>
  <si>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</si>
  <si>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</si>
  <si>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</si>
  <si>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</si>
  <si>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</si>
  <si>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</si>
  <si>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</si>
  <si>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</si>
  <si>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</si>
  <si>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</si>
  <si>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</si>
  <si>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</si>
  <si>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</si>
  <si>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</si>
  <si>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</si>
  <si>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</si>
  <si>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</si>
  <si>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</si>
  <si>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</si>
  <si>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</si>
  <si>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</si>
  <si>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</si>
  <si>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</si>
  <si>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</si>
  <si>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</si>
  <si>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</si>
  <si>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</si>
  <si>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</si>
  <si>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</si>
  <si>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</si>
  <si>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</si>
  <si>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</si>
  <si>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</si>
  <si>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</si>
  <si>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</si>
  <si>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</si>
  <si>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</si>
  <si>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</si>
  <si>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</si>
  <si>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</si>
  <si>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</si>
  <si>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</si>
  <si>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</si>
  <si>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</si>
  <si>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</si>
  <si>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</si>
  <si>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</si>
  <si>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</si>
  <si>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</si>
  <si>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</si>
  <si>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</si>
  <si>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</si>
  <si>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</si>
  <si>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</si>
  <si>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</si>
  <si>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</si>
  <si>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</si>
  <si>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</si>
  <si>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</si>
  <si>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</si>
  <si>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</si>
  <si>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</si>
  <si>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</si>
  <si>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</si>
  <si>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</si>
  <si>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</si>
  <si>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</si>
  <si>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</si>
  <si>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</si>
  <si>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</si>
  <si>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</si>
  <si>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</si>
  <si>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</si>
  <si>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</si>
  <si>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</si>
  <si>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</si>
  <si>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</si>
  <si>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</si>
  <si>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</si>
  <si>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</si>
  <si>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</si>
  <si>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</si>
  <si>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</si>
  <si>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</si>
  <si>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</si>
  <si>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</si>
  <si>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</si>
  <si>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</si>
  <si>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</si>
  <si>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</si>
  <si>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</si>
  <si>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</si>
  <si>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</si>
  <si>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</si>
  <si>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</si>
  <si>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</si>
  <si>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</si>
  <si>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</si>
  <si>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</si>
  <si>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</si>
  <si>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</si>
  <si>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</si>
  <si>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</si>
  <si>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</si>
  <si>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</si>
  <si>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</si>
  <si>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</si>
  <si>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</si>
  <si>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</si>
  <si>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</si>
  <si>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</si>
  <si>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</si>
  <si>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</si>
  <si>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</si>
  <si>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</si>
  <si>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</si>
  <si>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</si>
  <si>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</si>
  <si>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</si>
  <si>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</si>
  <si>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</si>
  <si>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</si>
  <si>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</si>
  <si>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</si>
  <si>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</si>
  <si>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</si>
  <si>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</si>
  <si>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</si>
  <si>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</si>
  <si>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</si>
  <si>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</si>
  <si>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</si>
  <si>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</si>
  <si>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</si>
  <si>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</si>
  <si>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</si>
  <si>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</si>
  <si>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</si>
  <si>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</si>
  <si>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</si>
  <si>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</si>
  <si>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</si>
  <si>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</si>
  <si>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</si>
  <si>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</si>
  <si>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</si>
  <si>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</si>
  <si>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</si>
  <si>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</si>
  <si>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</si>
  <si>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</si>
  <si>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</si>
  <si>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</si>
  <si>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</si>
  <si>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</si>
  <si>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</si>
  <si>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</si>
  <si>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</si>
  <si>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</si>
  <si>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</si>
  <si>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</si>
  <si>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</si>
  <si>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</si>
  <si>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</si>
  <si>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</si>
  <si>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</si>
  <si>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</si>
  <si>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</si>
  <si>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</si>
  <si>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</si>
  <si>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</si>
  <si>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</si>
  <si>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</si>
  <si>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</si>
  <si>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</si>
  <si>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</si>
  <si>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</si>
  <si>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</si>
  <si>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</si>
  <si>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</si>
  <si>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</si>
  <si>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</si>
  <si>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</si>
  <si>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</si>
  <si>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</si>
  <si>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</si>
  <si>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</si>
  <si>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</si>
  <si>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</si>
  <si>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</si>
  <si>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</si>
  <si>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</si>
  <si>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</si>
  <si>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</si>
  <si>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</si>
  <si>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</si>
  <si>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</si>
  <si>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</si>
  <si>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</si>
  <si>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</si>
  <si>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</si>
  <si>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</si>
  <si>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</si>
  <si>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</si>
  <si>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</si>
  <si>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</si>
  <si>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</si>
  <si>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</si>
  <si>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</si>
  <si>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</si>
  <si>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</si>
  <si>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</si>
  <si>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</si>
  <si>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</si>
  <si>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</si>
  <si>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</si>
  <si>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</si>
  <si>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</si>
  <si>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</si>
  <si>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</si>
  <si>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</si>
  <si>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</si>
  <si>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</si>
  <si>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</si>
  <si>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</si>
  <si>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</si>
  <si>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</si>
  <si>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</si>
  <si>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</si>
  <si>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</si>
  <si>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</si>
  <si>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</si>
  <si>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</si>
  <si>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</si>
  <si>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</si>
  <si>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</si>
  <si>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</si>
  <si>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</si>
  <si>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</si>
  <si>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</si>
  <si>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</si>
  <si>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</si>
  <si>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</si>
  <si>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</si>
  <si>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</si>
  <si>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</si>
  <si>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</si>
  <si>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</si>
  <si>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</si>
  <si>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</si>
  <si>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</si>
  <si>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</si>
  <si>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</si>
  <si>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</si>
  <si>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</si>
  <si>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</si>
  <si>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</si>
  <si>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</si>
  <si>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</si>
  <si>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</si>
  <si>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</si>
  <si>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</si>
  <si>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</si>
  <si>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</si>
  <si>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</si>
  <si>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</si>
  <si>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</si>
  <si>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</si>
  <si>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</si>
  <si>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</si>
  <si>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</si>
  <si>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</si>
  <si>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</si>
  <si>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</si>
  <si>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</si>
  <si>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</si>
  <si>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</si>
  <si>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</si>
  <si>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</si>
  <si>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</si>
  <si>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</si>
  <si>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</si>
  <si>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</si>
  <si>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</si>
  <si>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</si>
  <si>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</si>
  <si>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</si>
  <si>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</si>
  <si>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</si>
  <si>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</si>
  <si>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</si>
  <si>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</si>
  <si>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</si>
  <si>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</si>
  <si>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</si>
  <si>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</si>
  <si>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</si>
  <si>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</si>
  <si>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</si>
  <si>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</si>
  <si>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</si>
  <si>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</si>
  <si>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</si>
  <si>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</si>
  <si>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</si>
  <si>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</si>
  <si>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</si>
  <si>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</si>
  <si>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</si>
  <si>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</si>
  <si>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</si>
  <si>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</si>
  <si>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</si>
  <si>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</si>
  <si>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</si>
  <si>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</si>
  <si>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</si>
  <si>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</si>
  <si>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</si>
  <si>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</si>
  <si>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</si>
  <si>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</si>
  <si>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</si>
  <si>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</si>
  <si>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</si>
  <si>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</si>
  <si>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</si>
  <si>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</si>
  <si>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</si>
  <si>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</si>
  <si>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</si>
  <si>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</si>
  <si>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</si>
  <si>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</si>
  <si>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</si>
  <si>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</si>
  <si>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</si>
  <si>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</si>
  <si>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</si>
  <si>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</si>
  <si>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</si>
  <si>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</si>
  <si>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</si>
  <si>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</si>
  <si>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</si>
  <si>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</si>
  <si>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</si>
  <si>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</si>
  <si>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</si>
  <si>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</si>
  <si>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</si>
  <si>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</si>
  <si>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</si>
  <si>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</si>
  <si>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</si>
  <si>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</si>
  <si>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</si>
  <si>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</si>
  <si>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</si>
  <si>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</si>
  <si>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</si>
  <si>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</si>
  <si>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</si>
  <si>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</si>
  <si>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</si>
  <si>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</si>
  <si>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</si>
  <si>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</si>
  <si>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</si>
  <si>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</si>
  <si>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</si>
  <si>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</si>
  <si>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</si>
  <si>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</si>
  <si>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</si>
  <si>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</si>
  <si>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</si>
  <si>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</si>
  <si>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</si>
  <si>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</si>
  <si>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</si>
  <si>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</si>
  <si>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</si>
  <si>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</si>
  <si>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</si>
  <si>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</si>
  <si>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</si>
  <si>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</si>
  <si>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</si>
  <si>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</si>
  <si>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</si>
  <si>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</si>
  <si>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</si>
  <si>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</si>
  <si>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</si>
  <si>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</si>
  <si>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</si>
  <si>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</si>
  <si>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</si>
  <si>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</si>
  <si>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</si>
  <si>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</si>
  <si>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</si>
  <si>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</si>
  <si>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</si>
  <si>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</si>
  <si>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</si>
  <si>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</si>
  <si>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</si>
  <si>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</si>
  <si>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</si>
  <si>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</si>
  <si>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</si>
  <si>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</si>
  <si>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</si>
  <si>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</si>
  <si>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</si>
  <si>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</si>
  <si>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</si>
  <si>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</si>
  <si>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</si>
  <si>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</si>
  <si>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</si>
  <si>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</si>
  <si>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</si>
  <si>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</si>
  <si>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</si>
  <si>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</si>
  <si>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</si>
  <si>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</si>
  <si>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</si>
  <si>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</si>
  <si>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</si>
  <si>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</si>
  <si>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</si>
  <si>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</si>
  <si>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</si>
  <si>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</si>
  <si>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</si>
  <si>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</si>
  <si>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</si>
  <si>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</si>
  <si>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</si>
  <si>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</si>
  <si>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</si>
  <si>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</si>
  <si>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</si>
  <si>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</si>
  <si>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</si>
  <si>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</si>
  <si>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</si>
  <si>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</si>
  <si>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</si>
  <si>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</si>
  <si>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</si>
  <si>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</si>
  <si>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</si>
  <si>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</si>
  <si>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</si>
  <si>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</si>
  <si>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</si>
  <si>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</si>
  <si>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</si>
  <si>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</si>
  <si>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</si>
  <si>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</si>
  <si>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</si>
  <si>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</si>
  <si>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</si>
  <si>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</si>
  <si>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</si>
  <si>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</si>
  <si>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</si>
  <si>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</si>
  <si>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</si>
  <si>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</si>
  <si>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</si>
  <si>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</si>
  <si>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</si>
  <si>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</si>
  <si>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</si>
  <si>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</si>
  <si>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</si>
  <si>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</si>
  <si>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</si>
  <si>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</si>
  <si>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</si>
  <si>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</si>
  <si>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</si>
  <si>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</si>
  <si>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</si>
  <si>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</si>
  <si>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</si>
  <si>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</si>
  <si>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</si>
  <si>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</si>
  <si>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</si>
  <si>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</si>
  <si>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</si>
  <si>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</si>
  <si>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</si>
  <si>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</si>
  <si>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</si>
  <si>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</si>
  <si>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</si>
  <si>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</si>
  <si>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</si>
  <si>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</si>
  <si>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</si>
  <si>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</si>
  <si>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</si>
  <si>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</si>
  <si>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</si>
  <si>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</si>
  <si>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</si>
  <si>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</si>
  <si>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</si>
  <si>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</si>
  <si>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</si>
  <si>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</si>
  <si>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</si>
  <si>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</si>
  <si>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</si>
  <si>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</si>
  <si>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</si>
  <si>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</si>
  <si>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</si>
  <si>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</si>
  <si>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</si>
  <si>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</si>
  <si>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</si>
  <si>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</si>
  <si>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</si>
  <si>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</si>
  <si>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</si>
  <si>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</si>
  <si>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</si>
  <si>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</si>
  <si>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</si>
  <si>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</si>
  <si>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</si>
  <si>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</si>
  <si>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</si>
  <si>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</si>
  <si>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</si>
  <si>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</si>
  <si>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</si>
  <si>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</si>
  <si>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</si>
  <si>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</si>
  <si>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</si>
  <si>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</si>
  <si>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</si>
  <si>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</si>
  <si>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</si>
  <si>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</si>
  <si>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</si>
  <si>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</si>
  <si>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</si>
  <si>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</si>
  <si>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</si>
  <si>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</si>
  <si>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</si>
  <si>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</si>
  <si>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</si>
  <si>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</si>
  <si>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</si>
  <si>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</si>
  <si>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</si>
  <si>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</si>
  <si>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</si>
  <si>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</si>
  <si>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</si>
  <si>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</si>
  <si>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</si>
  <si>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</si>
  <si>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</si>
  <si>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</si>
  <si>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</si>
  <si>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</si>
  <si>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</si>
  <si>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</si>
  <si>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</si>
  <si>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</si>
  <si>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</si>
  <si>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</si>
  <si>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</si>
  <si>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</si>
  <si>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</si>
  <si>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</si>
  <si>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</si>
  <si>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</si>
  <si>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</si>
  <si>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</si>
  <si>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</si>
  <si>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</si>
  <si>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</si>
  <si>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</si>
  <si>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</si>
  <si>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</si>
  <si>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</si>
  <si>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</si>
  <si>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</si>
  <si>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</si>
  <si>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</si>
  <si>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</si>
  <si>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</si>
  <si>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</si>
  <si>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</si>
  <si>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</si>
  <si>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</si>
  <si>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</si>
  <si>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</si>
  <si>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</si>
  <si>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</si>
  <si>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</si>
  <si>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</si>
  <si>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</si>
  <si>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</si>
  <si>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</si>
  <si>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</si>
  <si>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</si>
  <si>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</si>
  <si>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</si>
  <si>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</si>
  <si>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</si>
  <si>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</si>
  <si>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</si>
  <si>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</si>
  <si>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</si>
  <si>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</si>
  <si>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</si>
  <si>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</si>
  <si>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</si>
  <si>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</si>
  <si>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</si>
  <si>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</si>
  <si>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</si>
  <si>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</si>
  <si>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</si>
  <si>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</si>
  <si>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</si>
  <si>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</si>
  <si>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</si>
  <si>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</si>
  <si>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</si>
  <si>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</si>
  <si>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</si>
  <si>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</si>
  <si>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</si>
  <si>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</si>
  <si>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</si>
  <si>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</si>
  <si>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</si>
  <si>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</si>
  <si>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</si>
  <si>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</si>
  <si>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</si>
  <si>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</si>
  <si>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</si>
  <si>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</si>
  <si>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</si>
  <si>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</si>
  <si>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</si>
  <si>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</si>
  <si>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</si>
  <si>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</si>
  <si>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</si>
  <si>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</si>
  <si>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</si>
  <si>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</si>
  <si>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</si>
  <si>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</si>
  <si>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</si>
  <si>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</si>
  <si>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</si>
  <si>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</si>
  <si>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</si>
  <si>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</si>
  <si>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</si>
  <si>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</si>
  <si>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</si>
  <si>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</si>
  <si>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</si>
  <si>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</si>
  <si>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</si>
  <si>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</si>
  <si>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</si>
  <si>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</si>
  <si>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</si>
  <si>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</si>
  <si>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</si>
  <si>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</si>
  <si>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</si>
  <si>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</si>
  <si>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</si>
  <si>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</si>
  <si>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</si>
  <si>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</si>
  <si>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</si>
  <si>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</si>
  <si>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</si>
  <si>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</si>
  <si>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</si>
  <si>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</si>
  <si>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</si>
  <si>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</si>
  <si>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</si>
  <si>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</si>
  <si>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</si>
  <si>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</si>
  <si>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</si>
  <si>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</si>
  <si>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</si>
  <si>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</si>
  <si>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</si>
  <si>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</si>
  <si>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</si>
  <si>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</si>
  <si>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</si>
  <si>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</si>
  <si>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</si>
  <si>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</si>
  <si>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</si>
  <si>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</si>
  <si>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</si>
  <si>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</si>
  <si>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</si>
  <si>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</si>
  <si>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</si>
  <si>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</si>
  <si>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</si>
  <si>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</si>
  <si>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</si>
  <si>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</si>
  <si>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</si>
  <si>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</si>
  <si>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</si>
  <si>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</si>
  <si>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</si>
  <si>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</si>
  <si>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</si>
  <si>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</si>
  <si>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</si>
  <si>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</si>
  <si>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</si>
  <si>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</si>
  <si>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</si>
  <si>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</si>
  <si>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</si>
  <si>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</si>
  <si>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</si>
  <si>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</si>
  <si>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</si>
  <si>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</si>
  <si>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</si>
  <si>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</si>
  <si>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</si>
  <si>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</si>
  <si>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</si>
  <si>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</si>
  <si>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</si>
  <si>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</si>
  <si>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</si>
  <si>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</si>
  <si>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</si>
  <si>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</si>
  <si>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</si>
  <si>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</si>
  <si>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</si>
  <si>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</si>
  <si>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</si>
  <si>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</si>
  <si>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</si>
  <si>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</si>
  <si>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</si>
  <si>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</si>
  <si>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</si>
  <si>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</si>
  <si>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</si>
  <si>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</si>
  <si>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</si>
  <si>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</si>
  <si>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</si>
  <si>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</si>
  <si>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</si>
  <si>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</si>
  <si>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</si>
  <si>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</si>
  <si>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</si>
  <si>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</si>
  <si>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</si>
  <si>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</si>
  <si>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</si>
  <si>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</si>
  <si>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</si>
  <si>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</si>
  <si>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</si>
  <si>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</si>
  <si>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</si>
  <si>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</si>
  <si>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</si>
  <si>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</si>
  <si>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</si>
  <si>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</si>
  <si>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</si>
  <si>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</si>
  <si>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</si>
  <si>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</si>
  <si>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</si>
  <si>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</si>
  <si>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</si>
  <si>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</si>
  <si>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</si>
  <si>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</si>
  <si>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</si>
  <si>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</si>
  <si>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</si>
  <si>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</si>
  <si>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</si>
  <si>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</si>
  <si>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</si>
  <si>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</si>
  <si>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</si>
  <si>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</si>
  <si>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</si>
  <si>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</si>
  <si>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</si>
  <si>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</si>
  <si>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</si>
  <si>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</si>
  <si>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</si>
  <si>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</si>
  <si>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</si>
  <si>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</si>
  <si>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</si>
  <si>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</si>
  <si>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</si>
  <si>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</si>
  <si>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</si>
  <si>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</si>
  <si>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</si>
  <si>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</si>
  <si>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</si>
  <si>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</si>
  <si>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</si>
  <si>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</si>
  <si>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</si>
  <si>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</si>
  <si>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</si>
  <si>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</si>
  <si>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</si>
  <si>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</si>
  <si>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</si>
  <si>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</si>
  <si>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</si>
  <si>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</si>
  <si>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</si>
  <si>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</si>
  <si>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</si>
  <si>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</si>
  <si>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</si>
  <si>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</si>
  <si>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</si>
  <si>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</si>
  <si>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</si>
  <si>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</si>
  <si>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</si>
  <si>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</si>
  <si>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</si>
  <si>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</si>
  <si>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</si>
  <si>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</si>
  <si>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</si>
  <si>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</si>
  <si>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</si>
  <si>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</si>
  <si>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</si>
  <si>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</si>
  <si>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</si>
  <si>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</si>
  <si>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</si>
  <si>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</si>
  <si>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</si>
  <si>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</si>
  <si>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</si>
  <si>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</si>
  <si>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</si>
  <si>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</si>
  <si>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</si>
  <si>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</si>
  <si>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</si>
  <si>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</si>
  <si>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</si>
  <si>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</si>
  <si>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</si>
  <si>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</si>
  <si>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</si>
  <si>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</si>
  <si>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</si>
  <si>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</si>
  <si>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</si>
  <si>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</si>
  <si>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</si>
  <si>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</si>
  <si>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</si>
  <si>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</si>
  <si>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</si>
  <si>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</si>
  <si>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</si>
  <si>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</si>
  <si>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</si>
  <si>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</si>
  <si>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</si>
  <si>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</si>
  <si>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</si>
  <si>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</si>
  <si>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</si>
  <si>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</si>
  <si>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</si>
  <si>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</si>
  <si>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</si>
  <si>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</si>
  <si>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</si>
  <si>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</si>
  <si>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</si>
  <si>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</si>
  <si>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</si>
  <si>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</si>
  <si>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</si>
  <si>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</si>
  <si>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</si>
  <si>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</si>
  <si>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</si>
  <si>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</si>
  <si>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</si>
  <si>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</si>
  <si>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</si>
  <si>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</si>
  <si>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</si>
  <si>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</si>
  <si>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</si>
  <si>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</si>
  <si>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</si>
  <si>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</si>
  <si>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</si>
  <si>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</si>
  <si>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</si>
  <si>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</si>
  <si>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</si>
  <si>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</si>
  <si>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</si>
  <si>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</si>
  <si>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</si>
  <si>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</si>
  <si>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</si>
  <si>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</si>
  <si>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</si>
  <si>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</si>
  <si>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</si>
  <si>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</si>
  <si>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</si>
  <si>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</si>
  <si>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</si>
  <si>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</si>
  <si>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</si>
  <si>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</si>
  <si>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</si>
  <si>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</si>
  <si>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</si>
  <si>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</si>
  <si>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</si>
  <si>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</si>
  <si>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</si>
  <si>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</si>
  <si>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</si>
  <si>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</si>
  <si>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</si>
  <si>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</si>
  <si>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</si>
  <si>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</si>
  <si>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</si>
  <si>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</si>
  <si>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</si>
  <si>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</si>
  <si>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</si>
  <si>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</si>
  <si>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</si>
  <si>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</si>
  <si>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</si>
  <si>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</si>
  <si>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</si>
  <si>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</si>
  <si>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</si>
  <si>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</si>
  <si>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</si>
  <si>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</si>
  <si>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</si>
  <si>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</si>
  <si>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</si>
  <si>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</si>
  <si>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</si>
  <si>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</si>
  <si>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</si>
  <si>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</si>
  <si>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</si>
  <si>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</si>
  <si>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</si>
  <si>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</si>
  <si>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</si>
  <si>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</si>
  <si>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</si>
  <si>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</si>
  <si>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</si>
  <si>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</si>
  <si>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</si>
  <si>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</si>
  <si>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</si>
  <si>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</si>
  <si>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</si>
  <si>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</si>
  <si>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</si>
  <si>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</si>
  <si>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</si>
  <si>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</si>
  <si>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</si>
  <si>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</si>
  <si>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</si>
  <si>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</si>
  <si>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</si>
  <si>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</si>
  <si>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</si>
  <si>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</si>
  <si>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</si>
  <si>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</si>
  <si>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</si>
  <si>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</si>
  <si>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</si>
  <si>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</si>
  <si>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</si>
  <si>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</si>
  <si>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</si>
  <si>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</si>
  <si>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</si>
  <si>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</si>
  <si>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</si>
  <si>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</si>
  <si>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</si>
  <si>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</si>
  <si>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</si>
  <si>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</si>
  <si>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</si>
  <si>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</si>
  <si>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</si>
  <si>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</si>
  <si>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</si>
  <si>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</si>
  <si>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</si>
  <si>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</si>
  <si>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</si>
  <si>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</si>
  <si>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</si>
  <si>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</si>
  <si>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</si>
  <si>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</si>
  <si>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</si>
  <si>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</si>
  <si>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</si>
  <si>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</si>
  <si>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</si>
  <si>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</si>
  <si>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</si>
  <si>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</si>
  <si>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</si>
  <si>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</si>
  <si>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</si>
  <si>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</si>
  <si>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</si>
  <si>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</si>
  <si>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</si>
  <si>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</si>
  <si>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</si>
  <si>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</si>
  <si>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</si>
  <si>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</si>
  <si>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</si>
  <si>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</si>
  <si>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</si>
  <si>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</si>
  <si>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</si>
  <si>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</si>
  <si>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</si>
  <si>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</si>
  <si>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</si>
  <si>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</si>
  <si>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</si>
  <si>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</si>
  <si>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</si>
  <si>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</si>
  <si>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</si>
  <si>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</si>
  <si>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</si>
  <si>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</si>
  <si>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</si>
  <si>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</si>
  <si>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</si>
  <si>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</si>
  <si>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</si>
  <si>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</si>
  <si>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</si>
  <si>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</si>
  <si>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</si>
  <si>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</si>
  <si>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</si>
  <si>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</si>
  <si>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</si>
  <si>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</si>
  <si>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</si>
  <si>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</si>
  <si>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</si>
  <si>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</si>
  <si>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</si>
  <si>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</si>
  <si>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</si>
  <si>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</si>
  <si>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</si>
  <si>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</si>
  <si>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</si>
  <si>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</si>
  <si>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</si>
  <si>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</si>
  <si>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</si>
  <si>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</si>
  <si>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</si>
  <si>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</si>
  <si>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</si>
  <si>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</si>
  <si>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</si>
  <si>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</si>
  <si>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</si>
  <si>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</si>
  <si>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</si>
  <si>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</si>
  <si>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</si>
  <si>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</si>
  <si>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</si>
  <si>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</si>
  <si>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</si>
  <si>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</si>
  <si>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</si>
  <si>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</si>
  <si>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</si>
  <si>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</si>
  <si>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</si>
  <si>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</si>
  <si>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</si>
  <si>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</si>
  <si>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</si>
  <si>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</si>
  <si>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</si>
  <si>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</si>
  <si>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</si>
  <si>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</si>
  <si>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</si>
  <si>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</si>
  <si>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</si>
  <si>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</si>
  <si>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</si>
  <si>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</si>
  <si>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</si>
  <si>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</si>
  <si>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</si>
  <si>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</si>
  <si>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</si>
  <si>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</si>
  <si>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</si>
  <si>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</si>
  <si>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</si>
  <si>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</si>
  <si>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</si>
  <si>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</si>
  <si>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</si>
  <si>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</si>
  <si>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</si>
  <si>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</si>
  <si>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</si>
  <si>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</si>
  <si>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</si>
  <si>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</si>
  <si>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</si>
  <si>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</si>
  <si>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</si>
  <si>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</si>
  <si>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</si>
  <si>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</si>
  <si>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</si>
  <si>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</si>
  <si>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</si>
  <si>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</si>
  <si>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</si>
  <si>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</si>
  <si>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</si>
  <si>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</si>
  <si>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</si>
  <si>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</si>
  <si>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</si>
  <si>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</si>
  <si>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</si>
  <si>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</si>
  <si>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</si>
  <si>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</si>
  <si>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</si>
  <si>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</si>
  <si>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</si>
  <si>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</si>
  <si>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</si>
  <si>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</si>
  <si>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</si>
  <si>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</si>
  <si>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</si>
  <si>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</si>
  <si>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</si>
  <si>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</si>
  <si>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</si>
  <si>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</si>
  <si>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</si>
  <si>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</si>
  <si>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</si>
  <si>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</si>
  <si>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</si>
  <si>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</si>
  <si>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</si>
  <si>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</si>
  <si>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</si>
  <si>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</si>
  <si>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</si>
  <si>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</si>
  <si>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</si>
  <si>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</si>
  <si>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</si>
  <si>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</si>
  <si>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</si>
  <si>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</si>
  <si>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</si>
  <si>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</si>
  <si>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</si>
  <si>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</si>
  <si>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</si>
  <si>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</si>
  <si>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</si>
  <si>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</si>
  <si>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</si>
  <si>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</si>
  <si>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</si>
  <si>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</si>
  <si>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</si>
  <si>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</si>
  <si>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</si>
  <si>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</si>
  <si>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</si>
  <si>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</si>
  <si>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</si>
  <si>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</si>
  <si>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</si>
  <si>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</si>
  <si>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</si>
  <si>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</si>
  <si>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</si>
  <si>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</si>
  <si>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</si>
  <si>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</si>
  <si>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</si>
  <si>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</si>
  <si>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</si>
  <si>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</si>
  <si>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</si>
  <si>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</si>
  <si>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</si>
  <si>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</si>
  <si>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</si>
  <si>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</si>
  <si>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</si>
  <si>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</si>
  <si>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</si>
  <si>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</si>
  <si>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</si>
  <si>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</si>
  <si>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</si>
  <si>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</si>
  <si>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</si>
  <si>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</si>
  <si>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</si>
  <si>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</si>
  <si>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</si>
  <si>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</si>
  <si>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</si>
  <si>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</si>
  <si>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</si>
  <si>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</si>
  <si>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</si>
  <si>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</si>
  <si>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</si>
  <si>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</si>
  <si>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</si>
  <si>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</si>
  <si>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</si>
  <si>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</si>
  <si>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</si>
  <si>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</si>
  <si>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</si>
  <si>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</si>
  <si>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</si>
  <si>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</si>
  <si>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</si>
  <si>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</si>
  <si>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</si>
  <si>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</si>
  <si>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</si>
  <si>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</si>
  <si>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</si>
  <si>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</si>
  <si>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</si>
  <si>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</si>
  <si>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</si>
  <si>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</si>
  <si>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</si>
  <si>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</si>
  <si>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</si>
  <si>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</si>
  <si>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</si>
  <si>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</si>
  <si>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</si>
  <si>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</si>
  <si>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</si>
  <si>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</si>
  <si>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</si>
  <si>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</si>
  <si>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</si>
  <si>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</si>
  <si>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</si>
  <si>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</si>
  <si>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</si>
  <si>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</si>
  <si>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</si>
  <si>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</si>
  <si>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</si>
  <si>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</si>
  <si>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</si>
  <si>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</si>
  <si>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</si>
  <si>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</si>
  <si>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</si>
  <si>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</si>
  <si>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</si>
  <si>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</si>
  <si>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</si>
  <si>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</si>
  <si>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</si>
  <si>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</si>
  <si>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</si>
  <si>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</si>
  <si>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</si>
  <si>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</si>
  <si>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</si>
  <si>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</si>
  <si>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</si>
  <si>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</si>
  <si>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</si>
  <si>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</si>
  <si>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</si>
  <si>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</si>
  <si>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</si>
  <si>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</si>
  <si>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</si>
  <si>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</si>
  <si>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</si>
  <si>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</si>
  <si>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</si>
  <si>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</si>
  <si>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</si>
  <si>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</si>
  <si>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</si>
  <si>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</si>
  <si>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</si>
  <si>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</si>
  <si>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</si>
  <si>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</si>
  <si>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</si>
  <si>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</si>
  <si>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</si>
  <si>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</si>
  <si>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</si>
  <si>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</si>
  <si>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</si>
  <si>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</si>
  <si>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</si>
  <si>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</si>
  <si>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</si>
  <si>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</si>
  <si>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</si>
  <si>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</si>
  <si>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</si>
  <si>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</si>
  <si>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</si>
  <si>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</si>
  <si>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</si>
  <si>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</si>
  <si>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</si>
  <si>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</si>
  <si>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</si>
  <si>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</si>
  <si>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</si>
  <si>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</si>
  <si>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</si>
  <si>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</si>
  <si>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</si>
  <si>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</si>
  <si>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</si>
  <si>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</si>
  <si>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</si>
  <si>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</si>
  <si>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</si>
  <si>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</si>
  <si>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</si>
  <si>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</si>
  <si>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</si>
  <si>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</si>
  <si>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</si>
  <si>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</si>
  <si>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</si>
  <si>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</si>
  <si>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</si>
  <si>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</si>
  <si>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</si>
  <si>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</si>
  <si>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</si>
  <si>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</si>
  <si>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</si>
  <si>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</si>
  <si>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</si>
  <si>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</si>
  <si>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</si>
  <si>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</si>
  <si>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</si>
  <si>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</si>
  <si>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</si>
  <si>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</si>
  <si>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</si>
  <si>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</si>
  <si>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</si>
  <si>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</si>
  <si>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</si>
  <si>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</si>
  <si>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</si>
  <si>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</si>
  <si>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</si>
  <si>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</si>
  <si>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</si>
  <si>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</si>
  <si>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</si>
  <si>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</si>
  <si>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</si>
  <si>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</si>
  <si>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</si>
  <si>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</si>
  <si>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</si>
  <si>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</si>
  <si>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</si>
  <si>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</si>
  <si>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</si>
  <si>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</si>
  <si>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</si>
  <si>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</si>
  <si>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</si>
  <si>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</si>
  <si>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</si>
  <si>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</si>
  <si>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</si>
  <si>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</si>
  <si>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</si>
  <si>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</si>
  <si>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</si>
  <si>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</si>
  <si>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</si>
  <si>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</si>
  <si>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</si>
  <si>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</si>
  <si>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</si>
  <si>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</si>
  <si>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</si>
  <si>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</si>
  <si>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</si>
  <si>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</si>
  <si>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</si>
  <si>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</si>
  <si>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</si>
  <si>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</si>
  <si>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</si>
  <si>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</si>
  <si>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</si>
  <si>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</si>
  <si>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</si>
  <si>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</si>
  <si>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</si>
  <si>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</si>
  <si>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</si>
  <si>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</si>
  <si>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</si>
  <si>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</si>
  <si>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</si>
  <si>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</si>
  <si>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</si>
  <si>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</si>
  <si>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</si>
  <si>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</si>
  <si>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</si>
  <si>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</si>
  <si>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</si>
  <si>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</si>
  <si>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</si>
  <si>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</si>
  <si>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</si>
  <si>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</si>
  <si>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</si>
  <si>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</si>
  <si>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</si>
  <si>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</si>
  <si>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</si>
  <si>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</si>
  <si>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</si>
  <si>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</si>
  <si>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</si>
  <si>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</si>
  <si>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</si>
  <si>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</si>
  <si>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</si>
  <si>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</si>
  <si>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</si>
  <si>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</si>
  <si>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</si>
  <si>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</si>
  <si>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</si>
  <si>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</si>
  <si>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</si>
  <si>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</si>
  <si>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</si>
  <si>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</si>
  <si>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</si>
  <si>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</si>
  <si>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</si>
  <si>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</si>
  <si>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</si>
  <si>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</si>
  <si>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</si>
  <si>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</si>
  <si>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</si>
  <si>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</si>
  <si>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</si>
  <si>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</si>
  <si>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</si>
  <si>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</si>
  <si>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</si>
  <si>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</si>
  <si>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</si>
  <si>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</si>
  <si>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</si>
  <si>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</si>
  <si>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</si>
  <si>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</si>
  <si>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</si>
  <si>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</si>
  <si>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</si>
  <si>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</si>
  <si>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</si>
  <si>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</si>
  <si>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</si>
  <si>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</si>
  <si>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</si>
  <si>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</si>
  <si>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</si>
  <si>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</si>
  <si>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</si>
  <si>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</si>
  <si>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</si>
  <si>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</si>
  <si>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</si>
  <si>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</si>
  <si>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</si>
  <si>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</si>
  <si>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</si>
  <si>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</si>
  <si>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</si>
  <si>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</si>
  <si>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</si>
  <si>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</si>
  <si>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</si>
  <si>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</si>
  <si>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</si>
  <si>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</si>
  <si>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</si>
  <si>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</si>
  <si>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</si>
  <si>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</si>
  <si>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</si>
  <si>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</si>
  <si>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</si>
  <si>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</si>
  <si>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</si>
  <si>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</si>
  <si>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</si>
  <si>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</si>
  <si>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</si>
  <si>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</si>
  <si>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</si>
  <si>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</si>
  <si>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</si>
  <si>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</si>
  <si>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</si>
  <si>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</si>
  <si>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</si>
  <si>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</si>
  <si>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</si>
  <si>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</si>
  <si>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</si>
  <si>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</si>
  <si>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</si>
  <si>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</si>
  <si>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</si>
  <si>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</si>
  <si>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</si>
  <si>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</si>
  <si>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</si>
  <si>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</si>
  <si>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</si>
  <si>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</si>
  <si>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</si>
  <si>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</si>
  <si>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</si>
  <si>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</si>
  <si>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</si>
  <si>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</si>
  <si>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</si>
  <si>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</si>
  <si>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</si>
  <si>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</si>
  <si>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</si>
  <si>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</si>
  <si>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</si>
  <si>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</si>
  <si>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</si>
  <si>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</si>
  <si>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</si>
  <si>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</si>
  <si>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</si>
  <si>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</si>
  <si>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</si>
  <si>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</si>
  <si>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</si>
  <si>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</si>
  <si>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</si>
  <si>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</si>
  <si>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</si>
  <si>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</si>
  <si>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</si>
  <si>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</si>
  <si>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</si>
  <si>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</si>
  <si>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</si>
  <si>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</si>
  <si>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</si>
  <si>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</si>
  <si>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</si>
  <si>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</si>
  <si>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</si>
  <si>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</si>
  <si>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</si>
  <si>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</si>
  <si>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</si>
  <si>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</si>
  <si>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</si>
  <si>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</si>
  <si>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</si>
  <si>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</si>
  <si>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</si>
  <si>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</si>
  <si>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</si>
  <si>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</si>
  <si>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</si>
  <si>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</si>
  <si>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</si>
  <si>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</si>
  <si>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</si>
  <si>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</si>
  <si>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</si>
  <si>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</si>
  <si>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</si>
  <si>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</si>
  <si>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</si>
  <si>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</si>
  <si>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</si>
  <si>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</si>
  <si>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</si>
  <si>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</si>
  <si>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</si>
  <si>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</si>
  <si>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</si>
  <si>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</si>
  <si>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</si>
  <si>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</si>
  <si>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</si>
  <si>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</si>
  <si>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</si>
  <si>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</si>
  <si>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</si>
  <si>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</si>
  <si>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</si>
  <si>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</si>
  <si>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</si>
  <si>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</si>
  <si>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</si>
  <si>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</si>
  <si>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</si>
  <si>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</si>
  <si>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</si>
  <si>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</si>
  <si>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</si>
  <si>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</si>
  <si>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</si>
  <si>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</si>
  <si>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</si>
  <si>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</si>
  <si>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</si>
  <si>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</si>
  <si>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</si>
  <si>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</si>
  <si>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</si>
  <si>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</si>
  <si>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</si>
  <si>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</si>
  <si>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</si>
  <si>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</si>
  <si>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</si>
  <si>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</si>
  <si>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</si>
  <si>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</si>
  <si>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</si>
  <si>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</si>
  <si>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</si>
  <si>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</si>
  <si>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</si>
  <si>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</si>
  <si>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</si>
  <si>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</si>
  <si>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</si>
  <si>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</si>
  <si>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</si>
  <si>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</si>
  <si>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</si>
  <si>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</si>
  <si>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</si>
  <si>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</si>
  <si>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</si>
  <si>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</si>
  <si>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</si>
  <si>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</si>
  <si>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</si>
  <si>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</si>
  <si>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</si>
  <si>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</si>
  <si>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</si>
  <si>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</si>
  <si>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</si>
  <si>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</si>
  <si>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</si>
  <si>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</si>
  <si>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</si>
  <si>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</si>
  <si>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</si>
  <si>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</si>
  <si>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</si>
  <si>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</si>
  <si>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</si>
  <si>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</si>
  <si>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</si>
  <si>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</si>
  <si>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</si>
  <si>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</si>
  <si>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</si>
  <si>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</si>
  <si>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</si>
  <si>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</si>
  <si>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</si>
  <si>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</si>
  <si>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</si>
  <si>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</si>
  <si>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</si>
  <si>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</si>
  <si>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</si>
  <si>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</si>
  <si>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</si>
  <si>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</si>
  <si>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</si>
  <si>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</si>
  <si>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</si>
  <si>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</si>
  <si>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</si>
  <si>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</si>
  <si>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</si>
  <si>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</si>
  <si>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</si>
  <si>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</si>
  <si>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</si>
  <si>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</si>
  <si>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</si>
  <si>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</si>
  <si>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</si>
  <si>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</si>
  <si>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</si>
  <si>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</si>
  <si>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</si>
  <si>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</si>
  <si>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</si>
  <si>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</si>
  <si>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</si>
  <si>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</si>
  <si>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</si>
  <si>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</si>
  <si>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</si>
  <si>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</si>
  <si>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</si>
  <si>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</si>
  <si>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</si>
  <si>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</si>
  <si>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</si>
  <si>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</si>
  <si>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</si>
  <si>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</si>
  <si>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</si>
  <si>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</si>
  <si>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</si>
  <si>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</si>
  <si>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</si>
  <si>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</si>
  <si>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</si>
  <si>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</si>
  <si>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</si>
  <si>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</si>
  <si>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</si>
  <si>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</si>
  <si>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</si>
  <si>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</si>
  <si>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</si>
  <si>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</si>
  <si>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</si>
  <si>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</si>
  <si>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</si>
  <si>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</si>
  <si>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</si>
  <si>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</si>
  <si>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</si>
  <si>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</si>
  <si>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</si>
  <si>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</si>
  <si>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</si>
  <si>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</si>
  <si>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</si>
  <si>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</si>
  <si>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</si>
  <si>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</si>
  <si>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</si>
  <si>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</si>
  <si>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</si>
  <si>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</si>
  <si>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</si>
  <si>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</si>
  <si>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</si>
  <si>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</si>
  <si>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</si>
  <si>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</si>
  <si>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</si>
  <si>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</si>
  <si>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</si>
  <si>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</si>
  <si>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</si>
  <si>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</si>
  <si>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</si>
  <si>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</si>
  <si>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</si>
  <si>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</si>
  <si>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</si>
  <si>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</si>
  <si>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</si>
  <si>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</si>
  <si>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</si>
  <si>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</si>
  <si>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</si>
  <si>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</si>
  <si>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</si>
  <si>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</si>
  <si>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</si>
  <si>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</si>
  <si>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</si>
  <si>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</si>
  <si>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</si>
  <si>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</si>
  <si>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</si>
  <si>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</si>
  <si>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</si>
  <si>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</si>
  <si>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</si>
  <si>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</si>
  <si>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</si>
  <si>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</si>
  <si>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</si>
  <si>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</si>
  <si>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</si>
  <si>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</si>
  <si>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</si>
  <si>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</si>
  <si>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</si>
  <si>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</si>
  <si>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</si>
  <si>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</si>
  <si>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</si>
  <si>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</si>
  <si>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</si>
  <si>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</si>
  <si>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</si>
  <si>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</si>
  <si>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</si>
  <si>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</si>
  <si>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</si>
  <si>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</si>
  <si>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</si>
  <si>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</si>
  <si>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</si>
  <si>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</si>
  <si>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</si>
  <si>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</si>
  <si>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</si>
  <si>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</si>
  <si>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</si>
  <si>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</si>
  <si>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</si>
  <si>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</si>
  <si>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</si>
  <si>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</si>
  <si>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</si>
  <si>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</si>
  <si>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</si>
  <si>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</si>
  <si>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</si>
  <si>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</si>
  <si>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</si>
  <si>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</si>
  <si>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</si>
  <si>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</si>
  <si>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</si>
  <si>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</si>
  <si>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</si>
  <si>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</si>
  <si>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</si>
  <si>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</si>
  <si>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</si>
  <si>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</si>
  <si>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</si>
  <si>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</si>
  <si>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</si>
  <si>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</si>
  <si>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</si>
  <si>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</si>
  <si>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</si>
  <si>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</si>
  <si>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</si>
  <si>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</si>
  <si>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</si>
  <si>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</si>
  <si>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</si>
  <si>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</si>
  <si>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</si>
  <si>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</si>
  <si>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</si>
  <si>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</si>
  <si>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</si>
  <si>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</si>
  <si>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</si>
  <si>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</si>
  <si>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</si>
  <si>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</si>
  <si>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</si>
  <si>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</si>
  <si>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</si>
  <si>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</si>
  <si>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</si>
  <si>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</si>
  <si>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</si>
  <si>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</si>
  <si>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</si>
  <si>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</si>
  <si>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</si>
  <si>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</si>
  <si>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</si>
  <si>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</si>
  <si>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</si>
  <si>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</si>
  <si>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</si>
  <si>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</si>
  <si>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</si>
  <si>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</si>
  <si>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</si>
  <si>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</si>
  <si>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</si>
  <si>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</si>
  <si>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</si>
  <si>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</si>
  <si>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</si>
  <si>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</si>
  <si>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</si>
  <si>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</si>
  <si>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</si>
  <si>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</si>
  <si>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</si>
  <si>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</si>
  <si>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</si>
  <si>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</si>
  <si>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</si>
  <si>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</si>
  <si>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</si>
  <si>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</si>
  <si>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</si>
  <si>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</si>
  <si>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</si>
  <si>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</si>
  <si>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</si>
  <si>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</si>
  <si>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</si>
  <si>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</si>
  <si>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</si>
  <si>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</si>
  <si>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</si>
  <si>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</si>
  <si>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</si>
  <si>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</si>
  <si>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</si>
  <si>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</si>
  <si>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</si>
  <si>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</si>
  <si>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</si>
  <si>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</si>
  <si>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</si>
  <si>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</si>
  <si>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</si>
  <si>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</si>
  <si>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</si>
  <si>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</si>
  <si>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</si>
  <si>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</si>
  <si>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</si>
  <si>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</si>
  <si>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</si>
  <si>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</si>
  <si>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</si>
  <si>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</si>
  <si>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</si>
  <si>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</si>
  <si>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</si>
  <si>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</si>
  <si>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</si>
  <si>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</si>
  <si>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</si>
  <si>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</si>
  <si>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</si>
  <si>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</si>
  <si>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</si>
  <si>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</si>
  <si>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</si>
  <si>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</si>
  <si>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</si>
  <si>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</si>
  <si>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</si>
  <si>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</si>
  <si>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</si>
  <si>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</si>
  <si>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</si>
  <si>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</si>
  <si>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</si>
  <si>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</si>
  <si>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</si>
  <si>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</si>
  <si>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</si>
  <si>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</si>
  <si>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</si>
  <si>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</si>
  <si>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</si>
  <si>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</si>
  <si>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</si>
  <si>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</si>
  <si>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</si>
  <si>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</si>
  <si>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</si>
  <si>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</si>
  <si>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</si>
  <si>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</si>
  <si>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</si>
  <si>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</si>
  <si>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</si>
  <si>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</si>
  <si>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</si>
  <si>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</si>
  <si>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</si>
  <si>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</si>
  <si>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</si>
  <si>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</si>
  <si>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</si>
  <si>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</si>
  <si>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</si>
  <si>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</si>
  <si>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</si>
  <si>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</si>
  <si>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</si>
  <si>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</si>
  <si>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</si>
  <si>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</si>
  <si>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</si>
  <si>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</si>
  <si>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</si>
  <si>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</si>
  <si>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</si>
  <si>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</si>
  <si>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</si>
  <si>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</si>
  <si>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</si>
  <si>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</si>
  <si>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</si>
  <si>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</si>
  <si>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</si>
  <si>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</si>
  <si>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</si>
  <si>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</si>
  <si>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</si>
  <si>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</si>
  <si>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</si>
  <si>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</si>
  <si>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</si>
  <si>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</si>
  <si>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</si>
  <si>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</si>
  <si>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</si>
  <si>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</si>
  <si>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</si>
  <si>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</si>
  <si>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</si>
  <si>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</si>
  <si>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</si>
  <si>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</si>
  <si>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</si>
  <si>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</si>
  <si>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</si>
  <si>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</si>
  <si>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</si>
  <si>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</si>
  <si>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</si>
  <si>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</si>
  <si>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</si>
  <si>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</si>
  <si>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</si>
  <si>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</si>
  <si>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</si>
  <si>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</si>
  <si>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</si>
  <si>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</si>
  <si>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</si>
  <si>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</si>
  <si>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</si>
  <si>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</si>
  <si>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</si>
  <si>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</si>
  <si>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</si>
  <si>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</si>
  <si>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</si>
  <si>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</si>
  <si>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</si>
  <si>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</si>
  <si>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</si>
  <si>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</si>
  <si>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</si>
  <si>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</si>
  <si>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</si>
  <si>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</si>
  <si>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</si>
  <si>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</si>
  <si>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</si>
  <si>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</si>
  <si>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</si>
  <si>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</si>
  <si>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</si>
  <si>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</si>
  <si>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</si>
  <si>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</si>
  <si>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</si>
  <si>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</si>
  <si>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</si>
  <si>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</si>
  <si>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</si>
  <si>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</si>
  <si>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</si>
  <si>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</si>
  <si>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</si>
  <si>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</si>
  <si>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</si>
  <si>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</si>
  <si>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</si>
  <si>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</si>
  <si>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</si>
  <si>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</si>
  <si>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</si>
  <si>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</si>
  <si>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</si>
  <si>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</si>
  <si>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</si>
  <si>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</si>
  <si>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</si>
  <si>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</si>
  <si>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</si>
  <si>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</si>
  <si>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</si>
  <si>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</si>
  <si>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</si>
  <si>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</si>
  <si>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</si>
  <si>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</si>
  <si>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</si>
  <si>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</si>
  <si>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</si>
  <si>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</si>
  <si>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</si>
  <si>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</si>
  <si>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</si>
  <si>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</si>
  <si>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</si>
  <si>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</si>
  <si>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</si>
  <si>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</si>
  <si>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</si>
  <si>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</si>
  <si>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</si>
  <si>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</si>
  <si>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</si>
  <si>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</si>
  <si>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</si>
  <si>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</si>
  <si>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</si>
  <si>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</si>
  <si>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</si>
  <si>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</si>
  <si>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</si>
  <si>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</si>
  <si>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</si>
  <si>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</si>
  <si>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</si>
  <si>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</si>
  <si>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</si>
  <si>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</si>
  <si>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</si>
  <si>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</si>
  <si>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</si>
  <si>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</si>
  <si>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</si>
  <si>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</si>
  <si>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</si>
  <si>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</si>
  <si>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</si>
  <si>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</si>
  <si>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</si>
  <si>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</si>
  <si>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</si>
  <si>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</si>
  <si>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</si>
  <si>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</si>
  <si>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</si>
  <si>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</si>
  <si>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</si>
  <si>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</si>
  <si>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</si>
  <si>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</si>
  <si>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</si>
  <si>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</si>
  <si>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</si>
  <si>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</si>
  <si>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</si>
  <si>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</si>
  <si>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</si>
  <si>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</si>
  <si>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</si>
  <si>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</si>
  <si>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</si>
  <si>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</si>
  <si>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</si>
  <si>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</si>
  <si>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</si>
  <si>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</si>
  <si>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</si>
  <si>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</si>
  <si>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</si>
  <si>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</si>
  <si>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</si>
  <si>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</si>
  <si>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</si>
  <si>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</si>
  <si>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</si>
  <si>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</si>
  <si>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</si>
  <si>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</si>
  <si>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</si>
  <si>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</si>
  <si>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</si>
  <si>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</si>
  <si>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</si>
  <si>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</si>
  <si>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</si>
  <si>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</si>
  <si>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</si>
  <si>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</si>
  <si>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</si>
  <si>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</si>
  <si>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</si>
  <si>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</si>
  <si>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</si>
  <si>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</si>
  <si>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</si>
  <si>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</si>
  <si>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</si>
  <si>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</si>
  <si>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</si>
  <si>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</si>
  <si>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</si>
  <si>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</si>
  <si>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</si>
  <si>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</si>
  <si>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</si>
  <si>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</si>
  <si>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</si>
  <si>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</si>
  <si>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</si>
  <si>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</si>
  <si>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</si>
  <si>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</si>
  <si>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</si>
  <si>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</si>
  <si>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</si>
  <si>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</si>
  <si>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</si>
  <si>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</si>
  <si>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</si>
  <si>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</si>
  <si>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</si>
  <si>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</si>
  <si>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</si>
  <si>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</si>
  <si>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</si>
  <si>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</si>
  <si>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</si>
  <si>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</si>
  <si>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</si>
  <si>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</si>
  <si>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</si>
  <si>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</si>
  <si>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</si>
  <si>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</si>
  <si>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</si>
  <si>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</si>
  <si>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</si>
  <si>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</si>
  <si>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</si>
  <si>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</si>
  <si>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</si>
  <si>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</si>
  <si>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</si>
  <si>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</si>
  <si>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</si>
  <si>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</si>
  <si>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</si>
  <si>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</si>
  <si>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</si>
  <si>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</si>
  <si>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</si>
  <si>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</si>
  <si>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</si>
  <si>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</si>
  <si>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</si>
  <si>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</si>
  <si>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</si>
  <si>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</si>
  <si>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</si>
  <si>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</si>
  <si>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</si>
  <si>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</si>
  <si>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</si>
  <si>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</si>
  <si>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</si>
  <si>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</si>
  <si>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</si>
  <si>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</si>
  <si>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</si>
  <si>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</si>
  <si>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</si>
  <si>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</si>
  <si>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</si>
  <si>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</si>
  <si>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</si>
  <si>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</si>
  <si>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</si>
  <si>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</si>
  <si>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</si>
  <si>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</si>
  <si>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</si>
  <si>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</si>
  <si>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</si>
  <si>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</si>
  <si>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</si>
  <si>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</si>
  <si>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</si>
  <si>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</si>
  <si>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</si>
  <si>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</si>
  <si>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</si>
  <si>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</si>
  <si>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</si>
  <si>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</si>
  <si>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</si>
  <si>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</si>
  <si>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</si>
  <si>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</si>
  <si>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</si>
  <si>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</si>
  <si>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</si>
  <si>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</si>
  <si>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</si>
  <si>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</si>
  <si>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</si>
  <si>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</si>
  <si>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</si>
  <si>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</si>
  <si>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</si>
  <si>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</si>
  <si>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</si>
  <si>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</si>
  <si>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</si>
  <si>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</si>
  <si>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</si>
  <si>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</si>
  <si>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</si>
  <si>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</si>
  <si>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</si>
  <si>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</si>
  <si>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</si>
  <si>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</si>
  <si>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</si>
  <si>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</si>
  <si>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</si>
  <si>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</si>
  <si>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</si>
  <si>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</si>
  <si>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</si>
  <si>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</si>
  <si>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</si>
  <si>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</si>
  <si>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</si>
  <si>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</si>
  <si>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</si>
  <si>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</si>
  <si>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</si>
  <si>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</si>
  <si>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</si>
  <si>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</si>
  <si>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</si>
  <si>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</si>
  <si>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</si>
  <si>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</si>
  <si>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</si>
  <si>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</si>
  <si>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</si>
  <si>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</si>
  <si>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</si>
  <si>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</si>
  <si>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</si>
  <si>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</si>
  <si>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</si>
  <si>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</si>
  <si>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</si>
  <si>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</si>
  <si>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</si>
  <si>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</si>
  <si>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</si>
  <si>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</si>
  <si>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</si>
  <si>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</si>
  <si>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</si>
  <si>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</si>
  <si>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</si>
  <si>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</si>
  <si>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</si>
  <si>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</si>
  <si>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</si>
  <si>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</si>
  <si>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</si>
  <si>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</si>
  <si>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</si>
  <si>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</si>
  <si>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</si>
  <si>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</si>
  <si>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</si>
  <si>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</si>
  <si>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</si>
  <si>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</si>
  <si>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</si>
  <si>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</si>
  <si>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</si>
  <si>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</si>
  <si>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</si>
  <si>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</si>
  <si>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</si>
  <si>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</si>
  <si>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</si>
  <si>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</si>
  <si>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</si>
  <si>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</si>
  <si>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</si>
  <si>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</si>
  <si>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</si>
  <si>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</si>
  <si>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</si>
  <si>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</si>
  <si>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</si>
  <si>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</si>
  <si>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</si>
  <si>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</si>
  <si>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</si>
  <si>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</si>
  <si>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</si>
  <si>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</si>
  <si>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</si>
  <si>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</si>
  <si>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</si>
  <si>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</si>
  <si>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</si>
  <si>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</si>
  <si>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</si>
  <si>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</si>
  <si>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</si>
  <si>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</si>
  <si>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</si>
  <si>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</si>
  <si>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</si>
  <si>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</si>
  <si>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</si>
  <si>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</si>
  <si>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</si>
  <si>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</si>
  <si>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</si>
  <si>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</si>
  <si>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</si>
  <si>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</si>
  <si>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</si>
  <si>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</si>
  <si>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</si>
  <si>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</si>
  <si>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</si>
  <si>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</si>
  <si>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</si>
  <si>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</si>
  <si>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</si>
  <si>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</si>
  <si>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</si>
  <si>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</si>
  <si>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</si>
  <si>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</si>
  <si>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</si>
  <si>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</si>
  <si>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</si>
  <si>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</si>
  <si>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</si>
  <si>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</si>
  <si>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</si>
  <si>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</si>
  <si>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</si>
  <si>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</si>
  <si>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</si>
  <si>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</si>
  <si>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</si>
  <si>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</si>
  <si>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</si>
  <si>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</si>
  <si>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</si>
  <si>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</si>
  <si>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</si>
  <si>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</si>
  <si>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</si>
  <si>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</si>
  <si>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</si>
  <si>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</si>
  <si>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</si>
  <si>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</si>
  <si>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</si>
  <si>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</si>
  <si>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</si>
  <si>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</si>
  <si>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</si>
  <si>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</si>
  <si>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</si>
  <si>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</si>
  <si>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</si>
  <si>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</si>
  <si>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</si>
  <si>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</si>
  <si>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</si>
  <si>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</si>
  <si>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</si>
  <si>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</si>
  <si>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</si>
  <si>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</si>
  <si>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</si>
  <si>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</si>
  <si>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</si>
  <si>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</si>
  <si>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</si>
  <si>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</si>
  <si>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</si>
  <si>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</si>
  <si>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</si>
  <si>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</si>
  <si>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</si>
  <si>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</si>
  <si>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</si>
  <si>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</si>
  <si>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</si>
  <si>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</si>
  <si>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</si>
  <si>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</si>
  <si>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</si>
  <si>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</si>
  <si>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</si>
  <si>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</si>
  <si>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</si>
  <si>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</si>
  <si>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</si>
  <si>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</si>
  <si>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</si>
  <si>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</si>
  <si>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</si>
  <si>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</si>
  <si>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</si>
  <si>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</si>
  <si>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</si>
  <si>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</si>
  <si>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</si>
  <si>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</si>
  <si>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</si>
  <si>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</si>
  <si>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</si>
  <si>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</si>
  <si>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</si>
  <si>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</si>
  <si>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</si>
  <si>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</si>
  <si>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</si>
  <si>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</si>
  <si>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</si>
  <si>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</si>
  <si>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</si>
  <si>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</si>
  <si>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</si>
  <si>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</si>
  <si>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</si>
  <si>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</si>
  <si>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</si>
  <si>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</si>
  <si>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</si>
  <si>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</si>
  <si>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</si>
  <si>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</si>
  <si>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</si>
  <si>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</si>
  <si>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</si>
  <si>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</si>
  <si>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</si>
  <si>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</si>
  <si>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</si>
  <si>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</si>
  <si>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</si>
  <si>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</si>
  <si>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</si>
  <si>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</si>
  <si>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</si>
  <si>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</si>
  <si>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</si>
  <si>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</si>
  <si>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</si>
  <si>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</si>
  <si>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</si>
  <si>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</si>
  <si>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</si>
  <si>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</si>
  <si>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</si>
  <si>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</si>
  <si>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</si>
  <si>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</si>
  <si>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</si>
  <si>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</si>
  <si>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</si>
  <si>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</si>
  <si>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</si>
  <si>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</si>
  <si>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</si>
  <si>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</si>
  <si>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</si>
  <si>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</si>
  <si>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</si>
  <si>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</si>
  <si>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</si>
  <si>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</si>
  <si>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</si>
  <si>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</si>
  <si>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</si>
  <si>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</si>
  <si>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</si>
  <si>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</si>
  <si>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</si>
  <si>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</si>
  <si>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</si>
  <si>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</si>
  <si>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</si>
  <si>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</si>
  <si>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</si>
  <si>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</si>
  <si>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</si>
  <si>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</si>
  <si>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</si>
  <si>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</si>
  <si>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</si>
  <si>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</si>
  <si>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</si>
  <si>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</si>
  <si>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</si>
  <si>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</si>
  <si>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</si>
  <si>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</si>
  <si>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</si>
  <si>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</si>
  <si>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</si>
  <si>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</si>
  <si>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</si>
  <si>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</si>
  <si>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</si>
  <si>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</si>
  <si>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</si>
  <si>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</si>
  <si>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</si>
  <si>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</si>
  <si>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</si>
  <si>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</si>
  <si>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</si>
  <si>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</si>
  <si>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</si>
  <si>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</si>
  <si>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</si>
  <si>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</si>
  <si>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</si>
  <si>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</si>
  <si>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</si>
  <si>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</si>
  <si>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</si>
  <si>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</si>
  <si>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</si>
  <si>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</si>
  <si>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</si>
  <si>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</si>
  <si>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</si>
  <si>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</si>
  <si>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</si>
  <si>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</si>
  <si>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</si>
  <si>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</si>
  <si>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</si>
  <si>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</si>
  <si>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</si>
  <si>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</si>
  <si>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</si>
  <si>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</si>
  <si>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</si>
  <si>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</si>
  <si>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</si>
  <si>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</si>
  <si>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</si>
  <si>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</si>
  <si>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</si>
  <si>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</si>
  <si>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</si>
  <si>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</si>
  <si>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</si>
  <si>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</si>
  <si>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</si>
  <si>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</si>
  <si>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</si>
  <si>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</si>
  <si>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</si>
  <si>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</si>
  <si>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</si>
  <si>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</si>
  <si>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</si>
  <si>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</si>
  <si>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</si>
  <si>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</si>
  <si>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</si>
  <si>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</si>
  <si>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</si>
  <si>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</si>
  <si>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</si>
  <si>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</si>
  <si>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</si>
  <si>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</si>
  <si>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</si>
  <si>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</si>
  <si>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</si>
  <si>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</si>
  <si>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</si>
  <si>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</si>
  <si>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</si>
  <si>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</si>
  <si>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</si>
  <si>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</si>
  <si>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</si>
  <si>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</si>
  <si>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</si>
  <si>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</si>
  <si>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</si>
  <si>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</si>
  <si>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</si>
  <si>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</si>
  <si>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</si>
  <si>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</si>
  <si>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</si>
  <si>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</si>
  <si>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</si>
  <si>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</si>
  <si>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</si>
  <si>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</si>
  <si>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</si>
  <si>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</si>
  <si>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</si>
  <si>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</si>
  <si>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</si>
  <si>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</si>
  <si>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</si>
  <si>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</si>
  <si>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</si>
  <si>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</si>
  <si>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</si>
  <si>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</si>
  <si>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</si>
  <si>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</si>
  <si>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</si>
  <si>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</si>
  <si>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</si>
  <si>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</si>
  <si>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</si>
  <si>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</si>
  <si>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</si>
  <si>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</si>
  <si>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</si>
  <si>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</si>
  <si>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</si>
  <si>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</si>
  <si>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</si>
  <si>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</si>
  <si>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</si>
  <si>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</si>
  <si>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</si>
  <si>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</si>
  <si>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</si>
  <si>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</si>
  <si>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</si>
  <si>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</si>
  <si>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</si>
  <si>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</si>
  <si>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</si>
  <si>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</si>
  <si>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</si>
  <si>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</si>
  <si>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</si>
  <si>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</si>
  <si>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</si>
  <si>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</si>
  <si>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</si>
  <si>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</si>
  <si>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</si>
  <si>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</si>
  <si>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</si>
  <si>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</si>
  <si>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</si>
  <si>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</si>
  <si>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</si>
  <si>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</si>
  <si>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</si>
  <si>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</si>
  <si>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</si>
  <si>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</si>
  <si>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</si>
  <si>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</si>
  <si>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</si>
  <si>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</si>
  <si>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</si>
  <si>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</si>
  <si>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</si>
  <si>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</si>
  <si>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</si>
  <si>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</si>
  <si>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</si>
  <si>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</si>
  <si>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</si>
  <si>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</si>
  <si>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</si>
  <si>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</si>
  <si>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</si>
  <si>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</si>
  <si>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</si>
  <si>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</si>
  <si>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</si>
  <si>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</si>
  <si>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</si>
  <si>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</si>
  <si>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</si>
  <si>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</si>
  <si>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</si>
  <si>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</si>
  <si>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</si>
  <si>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</si>
  <si>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</si>
  <si>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</si>
  <si>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</si>
  <si>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</si>
  <si>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</si>
  <si>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</si>
  <si>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</si>
  <si>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</si>
  <si>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</si>
  <si>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</si>
  <si>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</si>
  <si>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</si>
  <si>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</si>
  <si>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</si>
  <si>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</si>
  <si>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</si>
  <si>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</si>
  <si>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</si>
  <si>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</si>
  <si>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</si>
  <si>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</si>
  <si>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</si>
  <si>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</si>
  <si>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</si>
  <si>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</si>
  <si>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</si>
  <si>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</si>
  <si>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</si>
  <si>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</si>
  <si>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</si>
  <si>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</si>
  <si>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</si>
  <si>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</si>
  <si>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</si>
  <si>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</si>
  <si>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</si>
  <si>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</si>
  <si>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</si>
  <si>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</si>
  <si>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</si>
  <si>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</si>
  <si>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</si>
  <si>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</si>
  <si>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</si>
  <si>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</si>
  <si>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</si>
  <si>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</si>
  <si>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</si>
  <si>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</si>
  <si>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</si>
  <si>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</si>
  <si>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</si>
  <si>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</si>
  <si>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</si>
  <si>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</si>
  <si>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</si>
  <si>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</si>
  <si>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</si>
  <si>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</si>
  <si>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</si>
  <si>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</si>
  <si>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</si>
  <si>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</si>
  <si>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</si>
  <si>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</si>
  <si>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</si>
  <si>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</si>
  <si>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</si>
  <si>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</si>
  <si>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</si>
  <si>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</si>
  <si>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</si>
  <si>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</si>
  <si>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</si>
  <si>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</si>
  <si>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</si>
  <si>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</si>
  <si>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</si>
  <si>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</si>
  <si>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</si>
  <si>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</si>
  <si>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</si>
  <si>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</si>
  <si>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</si>
  <si>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</si>
  <si>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</si>
  <si>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</si>
  <si>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</si>
  <si>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</si>
  <si>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</si>
  <si>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</si>
  <si>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</si>
  <si>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</si>
  <si>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</si>
  <si>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</si>
  <si>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</si>
  <si>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</si>
  <si>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</si>
  <si>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</si>
  <si>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</si>
  <si>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</si>
  <si>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</si>
  <si>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</si>
  <si>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</si>
  <si>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</si>
  <si>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</si>
  <si>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</si>
  <si>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</si>
  <si>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</si>
  <si>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</si>
  <si>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</si>
  <si>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</si>
  <si>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</si>
  <si>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</si>
  <si>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</si>
  <si>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</si>
  <si>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</si>
  <si>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</si>
  <si>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</si>
  <si>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</si>
  <si>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</si>
  <si>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</si>
  <si>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</si>
  <si>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</si>
  <si>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</si>
  <si>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</si>
  <si>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</si>
  <si>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</si>
  <si>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</si>
  <si>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</si>
  <si>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</si>
  <si>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</si>
  <si>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</si>
  <si>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</si>
  <si>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</si>
  <si>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</si>
  <si>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</si>
  <si>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</si>
  <si>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</si>
  <si>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</si>
  <si>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</si>
  <si>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</si>
  <si>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</si>
  <si>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</si>
  <si>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</si>
  <si>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</si>
  <si>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</si>
  <si>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</si>
  <si>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</si>
  <si>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</si>
  <si>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</si>
  <si>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</si>
  <si>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</si>
  <si>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</si>
  <si>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</si>
  <si>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</si>
  <si>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</si>
  <si>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</si>
  <si>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</si>
  <si>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</si>
  <si>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</si>
  <si>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</si>
  <si>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</si>
  <si>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</si>
  <si>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</si>
  <si>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</si>
  <si>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</si>
  <si>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</si>
  <si>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</si>
  <si>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</si>
  <si>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</si>
  <si>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</si>
  <si>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</si>
  <si>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</si>
  <si>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</si>
  <si>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</si>
  <si>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</si>
  <si>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</si>
  <si>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</si>
  <si>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</si>
  <si>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</si>
  <si>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</si>
  <si>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</si>
  <si>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</si>
  <si>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</si>
  <si>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</si>
  <si>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</si>
  <si>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</si>
  <si>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</si>
  <si>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</si>
  <si>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</si>
  <si>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</si>
  <si>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</si>
  <si>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</si>
  <si>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</si>
  <si>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</si>
  <si>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</si>
  <si>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</si>
  <si>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</si>
  <si>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</si>
  <si>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</si>
  <si>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</si>
  <si>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</si>
  <si>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</si>
  <si>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</si>
  <si>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</si>
  <si>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</si>
  <si>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</si>
  <si>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</si>
  <si>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</si>
  <si>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</si>
  <si>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</si>
  <si>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</si>
  <si>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</si>
  <si>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</si>
  <si>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</si>
  <si>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</si>
  <si>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</si>
  <si>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</si>
  <si>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</si>
  <si>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</si>
  <si>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</si>
  <si>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</si>
  <si>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</si>
  <si>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</si>
  <si>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</si>
  <si>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</si>
  <si>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</si>
  <si>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</si>
  <si>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</si>
  <si>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</si>
  <si>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</si>
  <si>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</si>
  <si>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</si>
  <si>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</si>
  <si>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</si>
  <si>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</si>
  <si>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</si>
  <si>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</si>
  <si>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</si>
  <si>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</si>
  <si>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</si>
  <si>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</si>
  <si>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</si>
  <si>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</si>
  <si>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</si>
  <si>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</si>
  <si>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</si>
  <si>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</si>
  <si>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</si>
  <si>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</si>
  <si>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</si>
  <si>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</si>
  <si>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</si>
  <si>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</si>
  <si>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</si>
  <si>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</si>
  <si>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</si>
  <si>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</si>
  <si>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</si>
  <si>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</si>
  <si>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</si>
  <si>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</si>
  <si>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</si>
  <si>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</si>
  <si>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</si>
  <si>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</si>
  <si>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</si>
  <si>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</si>
  <si>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</si>
  <si>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</si>
  <si>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</si>
  <si>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</si>
  <si>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</si>
  <si>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</si>
  <si>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</si>
  <si>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</si>
  <si>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</si>
  <si>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</si>
  <si>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</si>
  <si>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</si>
  <si>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</si>
  <si>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</si>
  <si>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</si>
  <si>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</si>
  <si>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</si>
  <si>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</si>
  <si>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</si>
  <si>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</si>
  <si>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</si>
  <si>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</si>
  <si>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</si>
  <si>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</si>
  <si>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</si>
  <si>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</si>
  <si>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</si>
  <si>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</si>
  <si>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</si>
  <si>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</si>
  <si>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</si>
  <si>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</si>
  <si>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</si>
  <si>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</si>
  <si>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</si>
  <si>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</si>
  <si>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</si>
  <si>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</si>
  <si>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</si>
  <si>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</si>
  <si>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</si>
  <si>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</si>
  <si>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</si>
  <si>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</si>
  <si>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</si>
  <si>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</si>
  <si>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</si>
  <si>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</si>
  <si>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</si>
  <si>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</si>
  <si>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</si>
  <si>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</si>
  <si>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</si>
  <si>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</si>
  <si>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</si>
  <si>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</si>
  <si>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</si>
  <si>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</si>
  <si>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</si>
  <si>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</si>
  <si>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</si>
  <si>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</si>
  <si>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</si>
  <si>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</si>
  <si>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</si>
  <si>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</si>
  <si>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</si>
  <si>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</si>
  <si>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</si>
  <si>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</si>
  <si>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</si>
  <si>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</si>
  <si>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</si>
  <si>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</si>
  <si>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</si>
  <si>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</si>
  <si>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</si>
  <si>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</si>
  <si>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</si>
  <si>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</si>
  <si>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</si>
  <si>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</si>
  <si>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</si>
  <si>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</si>
  <si>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</si>
  <si>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</si>
  <si>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</si>
  <si>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</si>
  <si>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</si>
  <si>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</si>
  <si>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</si>
  <si>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</si>
  <si>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</si>
  <si>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</si>
  <si>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</si>
  <si>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</si>
  <si>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</si>
  <si>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</si>
  <si>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</si>
  <si>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</si>
  <si>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</si>
  <si>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</si>
  <si>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</si>
  <si>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</si>
  <si>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</si>
  <si>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</si>
  <si>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</si>
  <si>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</si>
  <si>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</si>
  <si>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</si>
  <si>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</si>
  <si>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</si>
  <si>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</si>
  <si>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</si>
  <si>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</si>
  <si>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</si>
  <si>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</si>
  <si>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</si>
  <si>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</si>
  <si>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</si>
  <si>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</si>
  <si>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</si>
  <si>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</si>
  <si>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</si>
  <si>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</si>
  <si>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</si>
  <si>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</si>
  <si>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</si>
  <si>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</si>
  <si>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</si>
  <si>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</si>
  <si>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</si>
  <si>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</si>
  <si>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</si>
  <si>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</si>
  <si>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</si>
  <si>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</si>
  <si>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</si>
  <si>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</si>
  <si>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</si>
  <si>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</si>
  <si>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</si>
  <si>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</si>
  <si>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</si>
  <si>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</si>
  <si>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</si>
  <si>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</si>
  <si>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</si>
  <si>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</si>
  <si>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</si>
  <si>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</si>
  <si>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</si>
  <si>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</si>
  <si>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</si>
  <si>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</si>
  <si>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</si>
  <si>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</si>
  <si>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</si>
  <si>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</si>
  <si>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</si>
  <si>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</si>
  <si>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</si>
  <si>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</si>
  <si>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</si>
  <si>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</si>
  <si>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</si>
  <si>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</si>
  <si>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</si>
  <si>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</si>
  <si>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</si>
  <si>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</si>
  <si>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</si>
  <si>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</si>
  <si>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</si>
  <si>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</si>
  <si>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</si>
  <si>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</si>
  <si>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</si>
  <si>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</si>
  <si>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</si>
  <si>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</si>
  <si>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</si>
  <si>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</si>
  <si>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</si>
  <si>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</si>
  <si>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</si>
  <si>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</si>
  <si>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</si>
  <si>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</si>
  <si>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</si>
  <si>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</si>
  <si>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</si>
  <si>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</si>
  <si>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</si>
  <si>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</si>
  <si>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</si>
  <si>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</si>
  <si>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</si>
  <si>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</si>
  <si>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</si>
  <si>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</si>
  <si>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</si>
  <si>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</si>
  <si>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</si>
  <si>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</si>
  <si>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</si>
  <si>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</si>
  <si>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</si>
  <si>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</si>
  <si>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</si>
  <si>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</si>
  <si>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</si>
  <si>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</si>
  <si>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</si>
  <si>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</si>
  <si>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</si>
  <si>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</si>
  <si>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</si>
  <si>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</si>
  <si>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</si>
  <si>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</si>
  <si>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</si>
  <si>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</si>
  <si>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</si>
  <si>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</si>
  <si>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</si>
  <si>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</si>
  <si>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</si>
  <si>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</si>
  <si>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</si>
  <si>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</si>
  <si>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</si>
  <si>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</si>
  <si>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</si>
  <si>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</si>
  <si>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</si>
  <si>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</si>
  <si>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</si>
  <si>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</si>
  <si>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</si>
  <si>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</si>
  <si>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</si>
  <si>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</si>
  <si>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</si>
  <si>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</si>
  <si>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</si>
  <si>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</si>
  <si>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</si>
  <si>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</si>
  <si>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</si>
  <si>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</si>
  <si>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</si>
  <si>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</si>
  <si>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</si>
  <si>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</si>
  <si>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</si>
  <si>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</si>
  <si>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</si>
  <si>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</si>
  <si>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</si>
  <si>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</si>
  <si>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</si>
  <si>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</si>
  <si>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</si>
  <si>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</si>
  <si>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</si>
  <si>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</si>
  <si>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</si>
  <si>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</si>
  <si>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</si>
  <si>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</si>
  <si>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</si>
  <si>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</si>
  <si>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</si>
  <si>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</si>
  <si>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</si>
  <si>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</si>
  <si>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</si>
  <si>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</si>
  <si>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</si>
  <si>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</si>
  <si>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</si>
  <si>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</si>
  <si>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</si>
  <si>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</si>
  <si>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</si>
  <si>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</si>
  <si>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</si>
  <si>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</si>
  <si>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</si>
  <si>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</si>
  <si>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</si>
  <si>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</si>
  <si>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</si>
  <si>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</si>
  <si>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</si>
  <si>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</si>
  <si>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</si>
  <si>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</si>
  <si>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</si>
  <si>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</si>
  <si>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</si>
  <si>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</si>
  <si>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</si>
  <si>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</si>
  <si>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</si>
  <si>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</si>
  <si>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</si>
  <si>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</si>
  <si>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</si>
  <si>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</si>
  <si>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</si>
  <si>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</si>
  <si>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</si>
  <si>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</si>
  <si>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</si>
  <si>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</si>
  <si>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</si>
  <si>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</si>
  <si>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</si>
  <si>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</si>
  <si>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</si>
  <si>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</si>
  <si>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</si>
  <si>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</si>
  <si>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</si>
  <si>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</si>
  <si>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</si>
  <si>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</si>
  <si>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</si>
  <si>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</si>
  <si>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</si>
  <si>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</si>
  <si>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</si>
  <si>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</si>
  <si>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</si>
  <si>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</si>
  <si>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</si>
  <si>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</si>
  <si>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</si>
  <si>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</si>
  <si>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</si>
  <si>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</si>
  <si>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</si>
  <si>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</si>
  <si>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</si>
  <si>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</si>
  <si>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</si>
  <si>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</si>
  <si>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</si>
  <si>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</si>
  <si>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</si>
  <si>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</si>
  <si>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</si>
  <si>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</si>
  <si>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</si>
  <si>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</si>
  <si>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</si>
  <si>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</si>
  <si>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</si>
  <si>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</si>
  <si>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</si>
  <si>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</si>
  <si>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</si>
  <si>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</si>
  <si>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</si>
  <si>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</si>
  <si>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</si>
  <si>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</si>
  <si>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</si>
  <si>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</si>
  <si>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</si>
  <si>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</si>
  <si>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</si>
  <si>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</si>
  <si>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</si>
  <si>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</si>
  <si>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</si>
  <si>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</si>
  <si>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</si>
  <si>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</si>
  <si>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</si>
  <si>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</si>
  <si>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</si>
  <si>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</si>
  <si>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</si>
  <si>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</si>
  <si>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</si>
  <si>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</si>
  <si>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</si>
  <si>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</si>
  <si>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</si>
  <si>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</si>
  <si>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</si>
  <si>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</si>
  <si>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</si>
  <si>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</si>
  <si>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</si>
  <si>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</si>
  <si>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</si>
  <si>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</si>
  <si>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</si>
  <si>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</si>
  <si>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</si>
  <si>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</si>
  <si>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</si>
  <si>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</si>
  <si>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</si>
  <si>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</si>
  <si>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</si>
  <si>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</si>
  <si>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</si>
  <si>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</si>
  <si>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</si>
  <si>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</si>
  <si>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</si>
  <si>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</si>
  <si>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</si>
  <si>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</si>
  <si>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</si>
  <si>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</si>
  <si>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</si>
  <si>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</si>
  <si>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</si>
  <si>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</si>
  <si>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</si>
  <si>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</si>
  <si>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</si>
  <si>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</si>
  <si>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</si>
  <si>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</si>
  <si>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</si>
  <si>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</si>
  <si>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</si>
  <si>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</si>
  <si>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</si>
  <si>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</si>
  <si>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</si>
  <si>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</si>
  <si>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</si>
  <si>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</si>
  <si>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</si>
  <si>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</si>
  <si>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</si>
  <si>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</si>
  <si>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</si>
  <si>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</si>
  <si>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</si>
  <si>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</si>
  <si>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</si>
  <si>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</si>
  <si>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</si>
  <si>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</si>
  <si>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</si>
  <si>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</si>
  <si>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</si>
  <si>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</si>
  <si>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</si>
  <si>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</si>
  <si>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</si>
  <si>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</si>
  <si>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</si>
  <si>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</si>
  <si>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</si>
  <si>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</si>
  <si>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</si>
  <si>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</si>
  <si>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</si>
  <si>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</si>
  <si>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</si>
  <si>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</si>
  <si>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</si>
  <si>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</si>
  <si>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</si>
  <si>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</si>
  <si>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</si>
  <si>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</si>
  <si>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</si>
  <si>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</si>
  <si>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</si>
  <si>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</si>
  <si>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</si>
  <si>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</si>
  <si>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</si>
  <si>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</si>
  <si>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</si>
  <si>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</si>
  <si>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</si>
  <si>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</si>
  <si>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</si>
  <si>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</si>
  <si>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</si>
  <si>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</si>
  <si>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</si>
  <si>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</si>
  <si>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</si>
  <si>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</si>
  <si>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</si>
  <si>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</si>
  <si>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</si>
  <si>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</si>
  <si>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</si>
  <si>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</si>
  <si>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</si>
  <si>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</si>
  <si>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</si>
  <si>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</si>
  <si>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</si>
  <si>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</si>
  <si>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</si>
  <si>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</si>
  <si>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</si>
  <si>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</si>
  <si>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</si>
  <si>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</si>
  <si>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</si>
  <si>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</si>
  <si>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</si>
  <si>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</si>
  <si>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</si>
  <si>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</si>
  <si>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</si>
  <si>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</si>
  <si>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</si>
  <si>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</si>
  <si>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</si>
  <si>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</si>
  <si>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</si>
  <si>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</si>
  <si>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</si>
  <si>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</si>
  <si>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</si>
  <si>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</si>
  <si>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</si>
  <si>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</si>
  <si>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</si>
  <si>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</si>
  <si>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</si>
  <si>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</si>
  <si>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</si>
  <si>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</si>
  <si>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</si>
  <si>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</si>
  <si>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</si>
  <si>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</si>
  <si>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</si>
  <si>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</si>
  <si>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</si>
  <si>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</si>
  <si>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</si>
  <si>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</si>
  <si>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</si>
  <si>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</si>
  <si>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</si>
  <si>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</si>
  <si>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</si>
  <si>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</si>
  <si>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</si>
  <si>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</si>
  <si>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</si>
  <si>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</si>
  <si>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</si>
  <si>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</si>
  <si>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</si>
  <si>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</si>
  <si>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</si>
  <si>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</si>
  <si>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</si>
  <si>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</si>
  <si>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</si>
  <si>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</si>
  <si>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</si>
  <si>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</si>
  <si>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</si>
  <si>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</si>
  <si>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</si>
  <si>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</si>
  <si>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</si>
  <si>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</si>
  <si>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</si>
  <si>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</si>
  <si>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</si>
  <si>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</si>
  <si>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</si>
  <si>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</si>
  <si>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</si>
  <si>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</si>
  <si>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</si>
  <si>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</si>
  <si>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</si>
  <si>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</si>
  <si>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</si>
  <si>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</si>
  <si>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</si>
  <si>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</si>
  <si>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</si>
  <si>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</si>
  <si>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</si>
  <si>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</si>
  <si>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</si>
  <si>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</si>
  <si>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</si>
  <si>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</si>
  <si>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</si>
  <si>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</si>
  <si>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</si>
  <si>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</si>
  <si>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</si>
  <si>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</si>
  <si>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</si>
  <si>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</si>
  <si>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</si>
  <si>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</si>
  <si>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</si>
  <si>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</si>
  <si>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</si>
  <si>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</si>
  <si>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</si>
  <si>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</si>
  <si>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</si>
  <si>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</si>
  <si>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</si>
  <si>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</si>
  <si>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</si>
  <si>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</si>
  <si>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</si>
  <si>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</si>
  <si>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</si>
  <si>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</si>
  <si>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</si>
  <si>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</si>
  <si>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</si>
  <si>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</si>
  <si>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</si>
  <si>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</si>
  <si>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</si>
  <si>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</si>
  <si>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</si>
  <si>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</si>
  <si>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</si>
  <si>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</si>
  <si>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</si>
  <si>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</si>
  <si>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</si>
  <si>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</si>
  <si>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</si>
  <si>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</si>
  <si>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</si>
  <si>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</si>
  <si>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</si>
  <si>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</si>
  <si>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</si>
  <si>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</si>
  <si>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</si>
  <si>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</si>
  <si>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</si>
  <si>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</si>
  <si>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</si>
  <si>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</si>
  <si>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</si>
  <si>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</si>
  <si>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</si>
  <si>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</si>
  <si>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</si>
  <si>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</si>
  <si>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</si>
  <si>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</si>
  <si>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</si>
  <si>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</si>
  <si>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</si>
  <si>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</si>
  <si>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</si>
  <si>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</si>
  <si>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</si>
  <si>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</si>
  <si>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</si>
  <si>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</si>
  <si>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</si>
  <si>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</si>
  <si>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</si>
  <si>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</si>
  <si>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</si>
  <si>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</si>
  <si>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</si>
  <si>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</si>
  <si>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</si>
  <si>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</si>
  <si>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</si>
  <si>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</si>
  <si>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</si>
  <si>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</si>
  <si>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</si>
  <si>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</si>
  <si>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</si>
  <si>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</si>
  <si>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</si>
  <si>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</si>
  <si>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</si>
  <si>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</si>
  <si>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</si>
  <si>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</si>
  <si>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</si>
  <si>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</si>
  <si>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</si>
  <si>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</si>
  <si>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</si>
  <si>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</si>
  <si>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</si>
  <si>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</si>
  <si>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</si>
  <si>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</si>
  <si>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</si>
  <si>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</si>
  <si>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</si>
  <si>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</si>
  <si>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</si>
  <si>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</si>
  <si>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</si>
  <si>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</si>
  <si>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</si>
  <si>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</si>
  <si>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</si>
  <si>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</si>
  <si>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</si>
  <si>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</si>
  <si>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</si>
  <si>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</si>
  <si>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</si>
  <si>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</si>
  <si>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</si>
  <si>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</si>
  <si>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</si>
  <si>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</si>
  <si>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</si>
  <si>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</si>
  <si>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</si>
  <si>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</si>
  <si>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</si>
  <si>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</si>
  <si>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</si>
  <si>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</si>
  <si>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</si>
  <si>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</si>
  <si>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</si>
  <si>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</si>
  <si>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</si>
  <si>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</si>
  <si>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</si>
  <si>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</si>
  <si>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</si>
  <si>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</si>
  <si>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</si>
  <si>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</si>
  <si>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</si>
  <si>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</si>
  <si>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</si>
  <si>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</si>
  <si>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</si>
  <si>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</si>
  <si>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</si>
  <si>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</si>
  <si>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</si>
  <si>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</si>
  <si>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</si>
  <si>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</si>
  <si>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</si>
  <si>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</si>
  <si>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</si>
  <si>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</si>
  <si>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</si>
  <si>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</si>
  <si>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</si>
  <si>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</si>
  <si>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</si>
  <si>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</si>
  <si>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</si>
  <si>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</si>
  <si>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</si>
  <si>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</si>
  <si>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</si>
  <si>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</si>
  <si>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</si>
  <si>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</si>
  <si>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</si>
  <si>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</si>
  <si>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</si>
  <si>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</si>
  <si>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</si>
  <si>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</si>
  <si>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</si>
  <si>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</si>
  <si>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</si>
  <si>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</si>
  <si>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</si>
  <si>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</si>
  <si>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</si>
  <si>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</si>
  <si>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</si>
  <si>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</si>
  <si>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</si>
  <si>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</si>
  <si>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</si>
  <si>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</si>
  <si>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</si>
  <si>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</si>
  <si>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</si>
  <si>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</si>
  <si>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</si>
  <si>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</si>
  <si>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</si>
  <si>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</si>
  <si>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</si>
  <si>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</si>
  <si>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</si>
  <si>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</si>
  <si>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</si>
  <si>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</si>
  <si>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</si>
  <si>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</si>
  <si>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</si>
  <si>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</si>
  <si>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</si>
  <si>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</si>
  <si>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</si>
  <si>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</si>
  <si>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</si>
  <si>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</si>
  <si>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</si>
  <si>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</si>
  <si>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</si>
  <si>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</si>
  <si>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</si>
  <si>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</si>
  <si>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</si>
  <si>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</si>
  <si>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</si>
  <si>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</si>
  <si>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</si>
  <si>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</si>
  <si>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</si>
  <si>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</si>
  <si>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</si>
  <si>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</si>
  <si>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</si>
  <si>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</si>
  <si>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</si>
  <si>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</si>
  <si>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</si>
  <si>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</si>
  <si>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</si>
  <si>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</si>
  <si>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</si>
  <si>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</si>
  <si>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</si>
  <si>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</si>
  <si>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</si>
  <si>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</si>
  <si>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</si>
  <si>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</si>
  <si>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</si>
  <si>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</si>
  <si>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</si>
  <si>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</si>
  <si>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</si>
  <si>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</si>
  <si>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</si>
  <si>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</si>
  <si>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</si>
  <si>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</si>
  <si>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</si>
  <si>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</si>
  <si>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</si>
  <si>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</si>
  <si>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</si>
  <si>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</si>
  <si>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</si>
  <si>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</si>
  <si>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</si>
  <si>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</si>
  <si>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</si>
  <si>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</si>
  <si>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</si>
  <si>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</si>
  <si>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</si>
  <si>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</si>
  <si>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</si>
  <si>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</si>
  <si>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</si>
  <si>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</si>
  <si>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</si>
  <si>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</si>
  <si>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</si>
  <si>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</si>
  <si>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</si>
  <si>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</si>
  <si>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</si>
  <si>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</si>
  <si>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</si>
  <si>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</si>
  <si>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</si>
  <si>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</si>
  <si>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</si>
  <si>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</si>
  <si>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</si>
  <si>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</si>
  <si>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</si>
  <si>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</si>
  <si>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</si>
  <si>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</si>
  <si>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</si>
  <si>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</si>
  <si>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</si>
  <si>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</si>
  <si>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</si>
  <si>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</si>
  <si>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</si>
  <si>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</si>
  <si>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</si>
  <si>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</si>
  <si>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</si>
  <si>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</si>
  <si>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</si>
  <si>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</si>
  <si>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</si>
  <si>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</si>
  <si>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</si>
  <si>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</si>
  <si>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</si>
  <si>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</si>
  <si>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</si>
  <si>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</si>
  <si>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</si>
  <si>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</si>
  <si>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</si>
  <si>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</si>
  <si>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</si>
  <si>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</si>
  <si>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</si>
  <si>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</si>
  <si>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</si>
  <si>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</si>
  <si>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</si>
  <si>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</si>
  <si>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</si>
  <si>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</si>
  <si>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</si>
  <si>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</si>
  <si>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</si>
  <si>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</si>
  <si>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</si>
  <si>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</si>
  <si>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</si>
  <si>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</si>
  <si>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</si>
  <si>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</si>
  <si>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</si>
  <si>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</si>
  <si>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</si>
  <si>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</si>
  <si>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</si>
  <si>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</si>
  <si>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</si>
  <si>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</si>
  <si>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</si>
  <si>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</si>
  <si>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</si>
  <si>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</si>
  <si>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</si>
  <si>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</si>
  <si>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</si>
  <si>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</si>
  <si>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</si>
  <si>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</si>
  <si>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</si>
  <si>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</si>
  <si>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</si>
  <si>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</si>
  <si>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</si>
  <si>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</si>
  <si>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</si>
  <si>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</si>
  <si>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</si>
  <si>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</si>
  <si>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</si>
  <si>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</si>
  <si>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</si>
  <si>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</si>
  <si>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</si>
  <si>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</si>
  <si>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</si>
  <si>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</si>
  <si>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</si>
  <si>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</si>
  <si>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</si>
  <si>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</si>
  <si>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</si>
  <si>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</si>
  <si>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</si>
  <si>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</si>
  <si>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</si>
  <si>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</si>
  <si>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</si>
  <si>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</si>
  <si>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</si>
  <si>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</si>
  <si>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</si>
  <si>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</si>
  <si>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</si>
  <si>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</si>
  <si>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</si>
  <si>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</si>
  <si>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</si>
  <si>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</si>
  <si>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</si>
  <si>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</si>
  <si>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</si>
  <si>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</si>
  <si>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</si>
  <si>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</si>
  <si>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</si>
  <si>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</si>
  <si>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</si>
  <si>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</si>
  <si>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</si>
  <si>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</si>
  <si>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</si>
  <si>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</si>
  <si>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</si>
  <si>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</si>
  <si>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</si>
  <si>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</si>
  <si>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</si>
  <si>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</si>
  <si>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</si>
  <si>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</si>
  <si>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</si>
  <si>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</si>
  <si>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</si>
  <si>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</si>
  <si>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</si>
  <si>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</si>
  <si>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</si>
  <si>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</si>
  <si>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</si>
  <si>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</si>
  <si>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</si>
  <si>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</si>
  <si>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</si>
  <si>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</si>
  <si>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</si>
  <si>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</si>
  <si>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</si>
  <si>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</si>
  <si>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</si>
  <si>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</si>
  <si>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</si>
  <si>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</si>
  <si>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</si>
  <si>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</si>
  <si>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</si>
  <si>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</si>
  <si>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</si>
  <si>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</si>
  <si>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</si>
  <si>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</si>
  <si>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</si>
  <si>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</si>
  <si>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</si>
  <si>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</si>
  <si>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</si>
  <si>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</si>
  <si>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</si>
  <si>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</si>
  <si>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</si>
  <si>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</si>
  <si>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</si>
  <si>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</si>
  <si>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</si>
  <si>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</si>
  <si>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</si>
  <si>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</si>
  <si>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</si>
  <si>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</si>
  <si>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</si>
  <si>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</si>
  <si>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</si>
  <si>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</si>
  <si>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</si>
  <si>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</si>
  <si>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</si>
  <si>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</si>
  <si>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</si>
  <si>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</si>
  <si>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</si>
  <si>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</si>
  <si>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</si>
  <si>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</si>
  <si>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</si>
  <si>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</si>
  <si>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</si>
  <si>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</si>
  <si>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</si>
  <si>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</si>
  <si>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</si>
  <si>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</si>
  <si>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</si>
  <si>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</si>
  <si>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</si>
  <si>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</si>
  <si>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</si>
  <si>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</si>
  <si>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</si>
  <si>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</si>
  <si>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</si>
  <si>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</si>
  <si>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</si>
  <si>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</si>
  <si>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</si>
  <si>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</si>
  <si>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</si>
  <si>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</si>
  <si>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</si>
  <si>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</si>
  <si>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</si>
  <si>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</si>
  <si>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</si>
  <si>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</si>
  <si>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</si>
  <si>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</si>
  <si>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</si>
  <si>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</si>
  <si>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</si>
  <si>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</si>
  <si>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</si>
  <si>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</si>
  <si>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</si>
  <si>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</si>
  <si>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</si>
  <si>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</si>
  <si>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</si>
  <si>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</si>
  <si>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</si>
  <si>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</si>
  <si>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</si>
  <si>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</si>
  <si>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</si>
  <si>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</si>
  <si>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</si>
  <si>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</si>
  <si>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</si>
  <si>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</si>
  <si>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</si>
  <si>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</si>
  <si>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</si>
  <si>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</si>
  <si>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</si>
  <si>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</si>
  <si>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</si>
  <si>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</si>
  <si>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</si>
  <si>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</si>
  <si>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</si>
  <si>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</si>
  <si>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</si>
  <si>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</si>
  <si>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</si>
  <si>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</si>
  <si>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</si>
  <si>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</si>
  <si>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</si>
  <si>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</si>
  <si>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</si>
  <si>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</si>
  <si>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</si>
  <si>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</si>
  <si>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</si>
  <si>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</si>
  <si>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</si>
  <si>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</si>
  <si>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</si>
  <si>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</si>
  <si>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</si>
  <si>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</si>
  <si>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</si>
  <si>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</si>
  <si>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</si>
  <si>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</si>
  <si>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</si>
  <si>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</si>
  <si>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</si>
  <si>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</si>
  <si>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</si>
  <si>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</si>
  <si>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</si>
  <si>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</si>
  <si>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</si>
  <si>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</si>
  <si>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</si>
  <si>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</si>
  <si>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</si>
  <si>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</si>
  <si>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</si>
  <si>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</si>
  <si>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</si>
  <si>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</si>
  <si>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</si>
  <si>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</si>
  <si>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</si>
  <si>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</si>
  <si>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</si>
  <si>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</si>
  <si>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</si>
  <si>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</si>
  <si>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</si>
  <si>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</si>
  <si>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</si>
  <si>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</si>
  <si>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</si>
  <si>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</si>
  <si>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</si>
  <si>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</si>
  <si>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</si>
  <si>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</si>
  <si>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</si>
  <si>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</si>
  <si>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</si>
  <si>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</si>
  <si>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</si>
  <si>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</si>
  <si>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</si>
  <si>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</si>
  <si>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</si>
  <si>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</si>
  <si>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</si>
  <si>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</si>
  <si>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</si>
  <si>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</si>
  <si>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</si>
  <si>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</si>
  <si>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</si>
  <si>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</si>
  <si>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</si>
  <si>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</si>
  <si>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</si>
  <si>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</si>
  <si>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</si>
  <si>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</si>
  <si>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</si>
  <si>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</si>
  <si>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</si>
  <si>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</si>
  <si>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</si>
  <si>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</si>
  <si>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</si>
  <si>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</si>
  <si>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</si>
  <si>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</si>
  <si>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</si>
  <si>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</si>
  <si>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</si>
  <si>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</si>
  <si>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</si>
  <si>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</si>
  <si>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</si>
  <si>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</si>
  <si>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</si>
  <si>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</si>
  <si>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</si>
  <si>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</si>
  <si>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</si>
  <si>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</si>
  <si>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</si>
  <si>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</si>
  <si>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</si>
  <si>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</si>
  <si>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</si>
  <si>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</si>
  <si>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</si>
  <si>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</si>
  <si>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</si>
  <si>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</si>
  <si>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</si>
  <si>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</si>
  <si>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</si>
  <si>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</si>
  <si>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</si>
  <si>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</si>
  <si>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</si>
  <si>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</si>
  <si>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</si>
  <si>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</si>
  <si>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</si>
  <si>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</si>
  <si>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</si>
  <si>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</si>
  <si>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</si>
  <si>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</si>
  <si>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</si>
  <si>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</si>
  <si>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</si>
  <si>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</si>
  <si>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</si>
  <si>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</si>
  <si>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</si>
  <si>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</si>
  <si>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</si>
  <si>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</si>
  <si>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</si>
  <si>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</si>
  <si>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</si>
  <si>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</si>
  <si>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</si>
  <si>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</si>
  <si>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</si>
  <si>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</si>
  <si>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</si>
  <si>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</si>
  <si>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</si>
  <si>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</si>
  <si>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</si>
  <si>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</si>
  <si>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</si>
  <si>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</si>
  <si>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</si>
  <si>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</si>
  <si>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</si>
  <si>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</si>
  <si>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</si>
  <si>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</si>
  <si>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</si>
  <si>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</si>
  <si>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</si>
  <si>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</si>
  <si>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</si>
  <si>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</si>
  <si>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</si>
  <si>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</si>
  <si>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</si>
  <si>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</si>
  <si>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</si>
  <si>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</si>
  <si>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</si>
  <si>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</si>
  <si>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</si>
  <si>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</si>
  <si>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</si>
  <si>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</si>
  <si>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</si>
  <si>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</si>
  <si>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</si>
  <si>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</si>
  <si>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</si>
  <si>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</si>
  <si>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</si>
  <si>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</si>
  <si>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</si>
  <si>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</si>
  <si>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</si>
  <si>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</si>
  <si>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</si>
  <si>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</si>
  <si>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</si>
  <si>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</si>
  <si>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</si>
  <si>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</si>
  <si>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</si>
  <si>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</si>
  <si>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</si>
  <si>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</si>
  <si>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</si>
  <si>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</si>
  <si>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</si>
  <si>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</si>
  <si>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</si>
  <si>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</si>
  <si>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</si>
  <si>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</si>
  <si>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</si>
  <si>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</si>
  <si>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</si>
  <si>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</si>
  <si>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</si>
  <si>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</si>
  <si>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</si>
  <si>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</si>
  <si>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</si>
  <si>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</si>
  <si>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</si>
  <si>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</si>
  <si>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</si>
  <si>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</si>
  <si>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</si>
  <si>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</si>
  <si>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</si>
  <si>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</si>
  <si>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</si>
  <si>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</si>
  <si>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</si>
  <si>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</si>
  <si>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</si>
  <si>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</si>
  <si>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</si>
  <si>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</si>
  <si>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</si>
  <si>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</si>
  <si>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</si>
  <si>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</si>
  <si>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</si>
  <si>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</si>
  <si>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</si>
  <si>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</si>
  <si>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</si>
  <si>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</si>
  <si>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</si>
  <si>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</si>
  <si>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</si>
  <si>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</si>
  <si>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</si>
  <si>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</si>
  <si>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</si>
  <si>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</si>
  <si>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</si>
  <si>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</si>
  <si>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</si>
  <si>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</si>
  <si>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</si>
  <si>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</si>
  <si>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</si>
  <si>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</si>
  <si>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</si>
  <si>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</si>
  <si>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</si>
  <si>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</si>
  <si>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</si>
  <si>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</si>
  <si>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</si>
  <si>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</si>
  <si>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</si>
  <si>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</si>
  <si>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</si>
  <si>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</si>
  <si>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</si>
  <si>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</si>
  <si>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</si>
  <si>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</si>
  <si>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</si>
  <si>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</si>
  <si>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</si>
  <si>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</si>
  <si>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</si>
  <si>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</si>
  <si>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</si>
  <si>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</si>
  <si>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</si>
  <si>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</si>
  <si>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</si>
  <si>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</si>
  <si>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</si>
  <si>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</si>
  <si>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</si>
  <si>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</si>
  <si>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</si>
  <si>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</si>
  <si>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</si>
  <si>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</si>
  <si>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</si>
  <si>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</si>
  <si>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</si>
  <si>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</si>
  <si>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</si>
  <si>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</si>
  <si>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</si>
  <si>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</si>
  <si>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</si>
  <si>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</si>
  <si>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</si>
  <si>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</si>
  <si>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</si>
  <si>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</si>
  <si>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</si>
  <si>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</si>
  <si>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</si>
  <si>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</si>
  <si>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</si>
  <si>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</si>
  <si>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</si>
  <si>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</si>
  <si>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</si>
  <si>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</si>
  <si>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</si>
  <si>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</si>
  <si>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</si>
  <si>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</si>
  <si>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</si>
  <si>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</si>
  <si>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</si>
  <si>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</si>
  <si>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</si>
  <si>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</si>
  <si>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</si>
  <si>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</si>
  <si>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</si>
  <si>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</si>
  <si>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</si>
  <si>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</si>
  <si>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</si>
  <si>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</si>
  <si>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</si>
  <si>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</si>
  <si>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</si>
  <si>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</si>
  <si>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</si>
  <si>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</si>
  <si>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</si>
  <si>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</si>
  <si>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</si>
  <si>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</si>
  <si>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</si>
  <si>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</si>
  <si>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</si>
  <si>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</si>
  <si>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</si>
  <si>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</si>
  <si>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</si>
  <si>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</si>
  <si>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</si>
  <si>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</si>
  <si>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</si>
  <si>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</si>
  <si>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</si>
  <si>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</si>
  <si>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</si>
  <si>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</si>
  <si>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</si>
  <si>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</si>
  <si>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</si>
  <si>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</si>
  <si>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</si>
  <si>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</si>
  <si>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</si>
  <si>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</si>
  <si>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</si>
  <si>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</si>
  <si>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</si>
  <si>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</si>
  <si>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</si>
  <si>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</si>
  <si>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</si>
  <si>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</si>
  <si>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</si>
  <si>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</si>
  <si>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</si>
  <si>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</si>
  <si>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</si>
  <si>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</si>
  <si>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</si>
  <si>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</si>
  <si>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</si>
  <si>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</si>
  <si>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</si>
  <si>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</si>
  <si>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</si>
  <si>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</si>
  <si>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</si>
  <si>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</si>
  <si>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</si>
  <si>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</si>
  <si>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</si>
  <si>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</si>
  <si>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</si>
  <si>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</si>
  <si>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</si>
  <si>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</si>
  <si>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</si>
  <si>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</si>
  <si>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</si>
  <si>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</si>
  <si>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</si>
  <si>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</si>
  <si>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</si>
  <si>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</si>
  <si>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</si>
  <si>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</si>
  <si>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</si>
  <si>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</si>
  <si>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</si>
  <si>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</si>
  <si>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</si>
  <si>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</si>
  <si>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</si>
  <si>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</si>
  <si>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</si>
  <si>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</si>
  <si>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</si>
  <si>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</si>
  <si>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</si>
  <si>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</si>
  <si>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</si>
  <si>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</si>
  <si>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</si>
  <si>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</si>
  <si>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</si>
  <si>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</si>
  <si>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</si>
  <si>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</si>
  <si>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</si>
  <si>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</si>
  <si>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</si>
  <si>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</si>
  <si>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</si>
  <si>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</si>
  <si>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</si>
  <si>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</si>
  <si>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</si>
  <si>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</si>
  <si>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</si>
  <si>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</si>
  <si>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</si>
  <si>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</si>
  <si>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</si>
  <si>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</si>
  <si>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</si>
  <si>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</si>
  <si>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</si>
  <si>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</si>
  <si>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</si>
  <si>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</si>
  <si>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</si>
  <si>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</si>
  <si>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</si>
  <si>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</si>
  <si>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</si>
  <si>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</si>
  <si>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</si>
  <si>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</si>
  <si>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</si>
  <si>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</si>
  <si>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</si>
  <si>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</si>
  <si>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</si>
  <si>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</si>
  <si>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</si>
  <si>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</si>
  <si>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</si>
  <si>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</si>
  <si>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</si>
  <si>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</si>
  <si>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</si>
  <si>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</si>
  <si>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</si>
  <si>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</si>
  <si>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</si>
  <si>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</si>
  <si>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</si>
  <si>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</si>
  <si>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</si>
  <si>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</si>
  <si>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</si>
  <si>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</si>
  <si>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</si>
  <si>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</si>
  <si>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</si>
  <si>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</si>
  <si>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</si>
  <si>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</si>
  <si>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</si>
  <si>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</si>
  <si>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</si>
  <si>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</si>
  <si>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</si>
  <si>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</si>
  <si>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</si>
  <si>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</si>
  <si>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</si>
  <si>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</si>
  <si>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</si>
  <si>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</si>
  <si>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</si>
  <si>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</si>
  <si>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</si>
  <si>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</si>
  <si>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</si>
  <si>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</si>
  <si>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</si>
  <si>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</si>
  <si>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</si>
  <si>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</si>
  <si>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</si>
  <si>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</si>
  <si>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</si>
  <si>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</si>
  <si>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</si>
  <si>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</si>
  <si>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</si>
  <si>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</si>
  <si>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</si>
  <si>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</si>
  <si>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</si>
  <si>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</si>
  <si>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</si>
  <si>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</si>
  <si>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</si>
  <si>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</si>
  <si>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</si>
  <si>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</si>
  <si>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</si>
  <si>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</si>
  <si>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</si>
  <si>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</si>
  <si>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</si>
  <si>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</si>
  <si>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</si>
  <si>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</si>
  <si>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</si>
  <si>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</si>
  <si>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</si>
  <si>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</si>
  <si>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</si>
  <si>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</si>
  <si>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</si>
  <si>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</si>
  <si>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</si>
  <si>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</si>
  <si>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</si>
  <si>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</si>
  <si>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</si>
  <si>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</si>
  <si>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</si>
  <si>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</si>
  <si>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</si>
  <si>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</si>
  <si>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</si>
  <si>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</si>
  <si>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</si>
  <si>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</si>
  <si>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</si>
  <si>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</si>
  <si>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</si>
  <si>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</si>
  <si>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</si>
  <si>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</si>
  <si>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</si>
  <si>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</si>
  <si>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</si>
  <si>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</si>
  <si>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</si>
  <si>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</si>
  <si>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</si>
  <si>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</si>
  <si>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</si>
  <si>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</si>
  <si>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</si>
  <si>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</si>
  <si>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</si>
  <si>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</si>
  <si>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</si>
  <si>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</si>
  <si>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</si>
  <si>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</si>
  <si>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</si>
  <si>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</si>
  <si>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</si>
  <si>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</si>
  <si>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</si>
  <si>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</si>
  <si>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</si>
  <si>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</si>
  <si>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</si>
  <si>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</si>
  <si>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</si>
  <si>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</si>
  <si>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</si>
  <si>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</si>
  <si>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</si>
  <si>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</si>
  <si>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</si>
  <si>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</si>
  <si>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</si>
  <si>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</si>
  <si>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</si>
  <si>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</si>
  <si>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</si>
  <si>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</si>
  <si>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</si>
  <si>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</si>
  <si>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</si>
  <si>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</si>
  <si>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</si>
  <si>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</si>
  <si>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</si>
  <si>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</si>
  <si>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</si>
  <si>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</si>
  <si>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</si>
  <si>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</si>
  <si>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</si>
  <si>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</si>
  <si>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</si>
  <si>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</si>
  <si>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</si>
  <si>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</si>
  <si>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</si>
  <si>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</si>
  <si>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</si>
  <si>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</si>
  <si>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</si>
  <si>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</si>
  <si>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</si>
  <si>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</si>
  <si>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</si>
  <si>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</si>
  <si>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</si>
  <si>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</si>
  <si>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</si>
  <si>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</si>
  <si>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</si>
  <si>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</si>
  <si>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</si>
  <si>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</si>
  <si>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</si>
  <si>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</si>
  <si>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</si>
  <si>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</si>
  <si>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</si>
  <si>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</si>
  <si>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</si>
  <si>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</si>
  <si>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</si>
  <si>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</si>
  <si>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</si>
  <si>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</si>
  <si>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</si>
  <si>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</si>
  <si>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</si>
  <si>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</si>
  <si>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</si>
  <si>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</si>
  <si>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</si>
  <si>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</si>
  <si>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</si>
  <si>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</si>
  <si>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</si>
  <si>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</si>
  <si>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</si>
  <si>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</si>
  <si>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</si>
  <si>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</si>
  <si>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</si>
  <si>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</si>
  <si>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</si>
  <si>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</si>
  <si>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</si>
  <si>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</si>
  <si>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</si>
  <si>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</si>
  <si>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</si>
  <si>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</si>
  <si>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</si>
  <si>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</si>
  <si>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</si>
  <si>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</si>
  <si>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</si>
  <si>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</si>
  <si>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</si>
  <si>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</si>
  <si>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</si>
  <si>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</si>
  <si>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</si>
  <si>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</si>
  <si>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</si>
  <si>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</si>
  <si>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</si>
  <si>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</si>
  <si>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</si>
  <si>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</si>
  <si>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</si>
  <si>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</si>
  <si>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</si>
  <si>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</si>
  <si>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</si>
  <si>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</si>
  <si>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</si>
  <si>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</si>
  <si>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</si>
  <si>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</si>
  <si>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</si>
  <si>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</si>
  <si>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</si>
  <si>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</si>
  <si>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</si>
  <si>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</si>
  <si>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</si>
  <si>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</si>
  <si>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</si>
  <si>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</si>
  <si>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</si>
  <si>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</si>
  <si>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</si>
  <si>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</si>
  <si>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</si>
  <si>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</si>
  <si>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</si>
  <si>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</si>
  <si>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</si>
  <si>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</si>
  <si>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</si>
  <si>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</si>
  <si>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</si>
  <si>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</si>
  <si>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</si>
  <si>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</si>
  <si>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</si>
  <si>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</si>
  <si>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</si>
  <si>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</si>
  <si>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</si>
  <si>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</si>
  <si>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</si>
  <si>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</si>
  <si>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</si>
  <si>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</si>
  <si>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</si>
  <si>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</si>
  <si>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</si>
  <si>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</si>
  <si>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</si>
  <si>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</si>
  <si>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</si>
  <si>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</si>
  <si>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</si>
  <si>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</si>
  <si>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</si>
  <si>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</si>
  <si>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</si>
  <si>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</si>
  <si>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</si>
  <si>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</si>
  <si>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</si>
  <si>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</si>
  <si>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</si>
  <si>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</si>
  <si>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</si>
  <si>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</si>
  <si>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</si>
  <si>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</si>
  <si>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</si>
  <si>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</si>
  <si>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</si>
  <si>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</si>
  <si>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</si>
  <si>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</si>
  <si>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</si>
  <si>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</si>
  <si>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</si>
  <si>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</si>
  <si>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</si>
  <si>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</si>
  <si>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</si>
  <si>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</si>
  <si>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</si>
  <si>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</si>
  <si>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</si>
  <si>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</si>
  <si>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</si>
  <si>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</si>
  <si>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</si>
  <si>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</si>
  <si>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</si>
  <si>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</si>
  <si>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</si>
  <si>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</si>
  <si>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</si>
  <si>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</si>
  <si>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</si>
  <si>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</si>
  <si>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</si>
  <si>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</si>
  <si>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</si>
  <si>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</si>
  <si>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</si>
  <si>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</si>
  <si>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</si>
  <si>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</si>
  <si>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</si>
  <si>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</si>
  <si>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</si>
  <si>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</si>
  <si>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</si>
  <si>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</si>
  <si>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</si>
  <si>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</si>
  <si>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</si>
  <si>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</si>
  <si>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</si>
  <si>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</si>
  <si>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</si>
  <si>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</si>
  <si>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</si>
  <si>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</si>
  <si>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</si>
  <si>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</si>
  <si>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</si>
  <si>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</si>
  <si>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</si>
  <si>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</si>
  <si>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</si>
  <si>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</si>
  <si>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</si>
  <si>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</si>
  <si>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</si>
  <si>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</si>
  <si>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</si>
  <si>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</si>
  <si>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</si>
  <si>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</si>
  <si>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</si>
  <si>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</si>
  <si>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</si>
  <si>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</si>
  <si>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</si>
  <si>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</si>
  <si>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</si>
  <si>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</si>
  <si>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</si>
  <si>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</si>
  <si>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</si>
  <si>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</si>
  <si>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</si>
  <si>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</si>
  <si>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</si>
  <si>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</si>
  <si>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</si>
  <si>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</si>
  <si>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</si>
  <si>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</si>
  <si>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</si>
  <si>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</si>
  <si>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</si>
  <si>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</si>
  <si>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</si>
  <si>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</si>
  <si>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</si>
  <si>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</si>
  <si>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</si>
  <si>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</si>
  <si>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</si>
  <si>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</si>
  <si>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</si>
  <si>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</si>
  <si>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</si>
  <si>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</si>
  <si>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</si>
  <si>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</si>
  <si>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</si>
  <si>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</si>
  <si>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</si>
  <si>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</si>
  <si>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</si>
  <si>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</si>
  <si>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</si>
  <si>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</si>
  <si>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</si>
  <si>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</si>
  <si>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</si>
  <si>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</si>
  <si>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</si>
  <si>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</si>
  <si>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</si>
  <si>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</si>
  <si>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</si>
  <si>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</si>
  <si>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</si>
  <si>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</si>
  <si>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</si>
  <si>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</si>
  <si>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</si>
  <si>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</si>
  <si>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</si>
  <si>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</si>
  <si>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</si>
  <si>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</si>
  <si>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</si>
  <si>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</si>
  <si>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</si>
  <si>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</si>
  <si>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</si>
  <si>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</si>
  <si>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</si>
  <si>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</si>
  <si>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</si>
  <si>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</si>
  <si>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</si>
  <si>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</si>
  <si>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</si>
  <si>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</si>
  <si>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</si>
  <si>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</si>
  <si>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</si>
  <si>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</si>
  <si>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</si>
  <si>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</si>
  <si>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</si>
  <si>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</si>
  <si>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</si>
  <si>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</si>
  <si>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</si>
  <si>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</si>
  <si>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</si>
  <si>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</si>
  <si>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</si>
  <si>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</si>
  <si>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</si>
  <si>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</si>
  <si>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</si>
  <si>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</si>
  <si>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</si>
  <si>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</si>
  <si>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</si>
  <si>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</si>
  <si>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</si>
  <si>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</si>
  <si>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</si>
  <si>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</si>
  <si>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</si>
  <si>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</si>
  <si>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</si>
  <si>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</si>
  <si>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</si>
  <si>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</si>
  <si>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</si>
  <si>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</si>
  <si>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</si>
  <si>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</si>
  <si>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</si>
  <si>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</si>
  <si>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</si>
  <si>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</si>
  <si>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</si>
  <si>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</si>
  <si>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</si>
  <si>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</si>
  <si>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</si>
  <si>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</si>
  <si>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</si>
  <si>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</si>
  <si>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</si>
  <si>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</si>
  <si>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</si>
  <si>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</si>
  <si>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</si>
  <si>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</si>
  <si>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</si>
  <si>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</si>
  <si>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</si>
  <si>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</si>
  <si>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</si>
  <si>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</si>
  <si>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</si>
  <si>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</si>
  <si>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</si>
  <si>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</si>
  <si>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</si>
  <si>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</si>
  <si>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</si>
  <si>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</si>
  <si>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</si>
  <si>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</si>
  <si>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</si>
  <si>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</si>
  <si>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</si>
  <si>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</si>
  <si>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</si>
  <si>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</si>
  <si>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</si>
  <si>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</si>
  <si>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</si>
  <si>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</si>
  <si>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</si>
  <si>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</si>
  <si>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</si>
  <si>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</si>
  <si>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</si>
  <si>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</si>
  <si>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</si>
  <si>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</si>
  <si>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</si>
  <si>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</si>
  <si>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</si>
  <si>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</si>
  <si>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</si>
  <si>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</si>
  <si>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</si>
  <si>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</si>
  <si>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</si>
  <si>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</si>
  <si>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</si>
  <si>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</si>
  <si>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</si>
  <si>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</si>
  <si>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</si>
  <si>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</si>
  <si>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</si>
  <si>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</si>
  <si>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</si>
  <si>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</si>
  <si>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</si>
  <si>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</si>
  <si>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</si>
  <si>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</si>
  <si>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</si>
  <si>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</si>
  <si>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</si>
  <si>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</si>
  <si>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</si>
  <si>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</si>
  <si>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</si>
  <si>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</si>
  <si>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</si>
  <si>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</si>
  <si>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</si>
  <si>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</si>
  <si>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</si>
  <si>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</si>
  <si>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</si>
  <si>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</si>
  <si>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</si>
  <si>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</si>
  <si>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</si>
  <si>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</si>
  <si>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</si>
  <si>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</si>
  <si>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</si>
  <si>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</si>
  <si>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</si>
  <si>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</si>
  <si>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</si>
  <si>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</si>
  <si>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</si>
  <si>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</si>
  <si>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</si>
  <si>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</si>
  <si>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</si>
  <si>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</si>
  <si>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</si>
  <si>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</si>
  <si>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</si>
  <si>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</si>
  <si>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</si>
  <si>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</si>
  <si>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</si>
  <si>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</si>
  <si>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</si>
  <si>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</si>
  <si>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</si>
  <si>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</si>
  <si>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</si>
  <si>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</si>
  <si>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</si>
  <si>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</si>
  <si>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</si>
  <si>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</si>
  <si>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</si>
  <si>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</si>
  <si>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</si>
  <si>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</si>
  <si>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</si>
  <si>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</si>
  <si>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</si>
  <si>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</si>
  <si>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</si>
  <si>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</si>
  <si>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</si>
  <si>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</si>
  <si>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</si>
  <si>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</si>
  <si>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</si>
  <si>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</si>
  <si>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</si>
  <si>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</si>
  <si>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</si>
  <si>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</si>
  <si>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</si>
  <si>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</si>
  <si>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</si>
  <si>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</si>
  <si>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</si>
  <si>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</si>
  <si>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</si>
  <si>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</si>
  <si>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</si>
  <si>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</si>
  <si>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</si>
  <si>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</si>
  <si>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</si>
  <si>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</si>
  <si>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</si>
  <si>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</si>
  <si>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</si>
  <si>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</si>
  <si>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</si>
  <si>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</si>
  <si>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</si>
  <si>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</si>
  <si>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</si>
  <si>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</si>
  <si>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</si>
  <si>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</si>
  <si>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</si>
  <si>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</si>
  <si>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</si>
  <si>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</si>
  <si>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</si>
  <si>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</si>
  <si>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</si>
  <si>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</si>
  <si>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</si>
  <si>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</si>
  <si>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</si>
  <si>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</si>
  <si>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</si>
  <si>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</si>
  <si>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</si>
  <si>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</si>
  <si>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</si>
  <si>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</si>
  <si>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</si>
  <si>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</si>
  <si>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</si>
  <si>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</si>
  <si>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</si>
  <si>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</si>
  <si>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</si>
  <si>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</si>
  <si>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</si>
  <si>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</si>
  <si>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</si>
  <si>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</si>
  <si>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</si>
  <si>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</si>
  <si>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</si>
  <si>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</si>
  <si>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</si>
  <si>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</si>
  <si>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</si>
  <si>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</si>
  <si>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</si>
  <si>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</si>
  <si>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</si>
  <si>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</si>
  <si>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</si>
  <si>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</si>
  <si>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</si>
  <si>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</si>
  <si>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</si>
  <si>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</si>
  <si>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</si>
  <si>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</si>
  <si>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</si>
  <si>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</si>
  <si>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</si>
  <si>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</si>
  <si>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</si>
  <si>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</si>
  <si>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</si>
  <si>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</si>
  <si>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</si>
  <si>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</si>
  <si>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</si>
  <si>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</si>
  <si>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</si>
  <si>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</si>
  <si>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</si>
  <si>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</si>
  <si>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</si>
  <si>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</si>
  <si>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</si>
  <si>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</si>
  <si>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</si>
  <si>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</si>
  <si>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</si>
  <si>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</si>
  <si>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</si>
  <si>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</si>
  <si>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</si>
  <si>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</si>
  <si>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</si>
  <si>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</si>
  <si>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</si>
  <si>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</si>
  <si>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</si>
  <si>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</si>
  <si>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</si>
  <si>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</si>
  <si>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</si>
  <si>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</si>
  <si>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</si>
  <si>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</si>
  <si>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</si>
  <si>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</si>
  <si>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</si>
  <si>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</si>
  <si>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</si>
  <si>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</si>
  <si>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</si>
  <si>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</si>
  <si>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</si>
  <si>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</si>
  <si>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</si>
  <si>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</si>
  <si>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</si>
  <si>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</si>
  <si>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</si>
  <si>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</si>
  <si>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</si>
  <si>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</si>
  <si>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</si>
  <si>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</si>
  <si>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</si>
  <si>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</si>
  <si>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</si>
  <si>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</si>
  <si>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</si>
  <si>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</si>
  <si>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</si>
  <si>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</si>
  <si>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</si>
  <si>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</si>
  <si>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</si>
  <si>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</si>
  <si>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</si>
  <si>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</si>
  <si>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</si>
  <si>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</si>
  <si>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</si>
  <si>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</si>
  <si>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</si>
  <si>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</si>
  <si>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</si>
  <si>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</si>
  <si>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</si>
  <si>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</si>
  <si>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</si>
  <si>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</si>
  <si>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</si>
  <si>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</si>
  <si>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</si>
  <si>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</si>
  <si>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</si>
  <si>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</si>
  <si>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</si>
  <si>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</si>
  <si>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</si>
  <si>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</si>
  <si>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</si>
  <si>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</si>
  <si>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</si>
  <si>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</si>
  <si>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</si>
  <si>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</si>
  <si>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</si>
  <si>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</si>
  <si>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</si>
  <si>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</si>
  <si>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</si>
  <si>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</si>
  <si>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</si>
  <si>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</si>
  <si>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</si>
  <si>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</si>
  <si>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</si>
  <si>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</si>
  <si>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</si>
  <si>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</si>
  <si>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</si>
  <si>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</si>
  <si>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</si>
  <si>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</si>
  <si>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</si>
  <si>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</si>
  <si>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</si>
  <si>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</si>
  <si>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</si>
  <si>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</si>
  <si>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</si>
  <si>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</si>
  <si>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</si>
  <si>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</si>
  <si>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</si>
  <si>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</si>
  <si>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</si>
  <si>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</si>
  <si>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</si>
  <si>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</si>
  <si>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</si>
  <si>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</si>
  <si>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</si>
  <si>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</si>
  <si>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</si>
  <si>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</si>
  <si>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</si>
  <si>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</si>
  <si>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</si>
  <si>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</si>
  <si>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</si>
  <si>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</si>
  <si>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</si>
  <si>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</si>
  <si>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</si>
  <si>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</si>
  <si>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</si>
  <si>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</si>
  <si>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</si>
  <si>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</si>
  <si>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</si>
  <si>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</si>
  <si>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</si>
  <si>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</si>
  <si>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</si>
  <si>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</si>
  <si>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</si>
  <si>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</si>
  <si>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</si>
  <si>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</si>
  <si>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</si>
  <si>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</si>
  <si>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</si>
  <si>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</si>
  <si>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</si>
  <si>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</si>
  <si>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</si>
  <si>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</si>
  <si>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</si>
  <si>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</si>
  <si>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</si>
  <si>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</si>
  <si>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</si>
  <si>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</si>
  <si>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</si>
  <si>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</si>
  <si>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</si>
  <si>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</si>
  <si>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</si>
  <si>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</si>
  <si>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</si>
  <si>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</si>
  <si>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</si>
  <si>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</si>
  <si>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</si>
  <si>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</si>
  <si>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</si>
  <si>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</si>
  <si>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</si>
  <si>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</si>
  <si>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</si>
  <si>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</si>
  <si>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</si>
  <si>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</si>
  <si>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</si>
  <si>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</si>
  <si>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</si>
  <si>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</si>
  <si>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</si>
  <si>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</si>
  <si>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</si>
  <si>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</si>
  <si>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</si>
  <si>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</si>
  <si>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</si>
  <si>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</si>
  <si>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</si>
  <si>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</si>
  <si>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</si>
  <si>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</si>
  <si>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</si>
  <si>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</si>
  <si>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</si>
  <si>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</si>
  <si>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</si>
  <si>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</si>
  <si>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</si>
  <si>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</si>
  <si>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</si>
  <si>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</si>
  <si>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</si>
  <si>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</si>
  <si>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</si>
  <si>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</si>
  <si>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</si>
  <si>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</si>
  <si>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</si>
  <si>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</si>
  <si>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</si>
  <si>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</si>
  <si>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</si>
  <si>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</si>
  <si>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</si>
  <si>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</si>
  <si>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</si>
  <si>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</si>
  <si>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</si>
  <si>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</si>
  <si>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</si>
  <si>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</si>
  <si>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</si>
  <si>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</si>
  <si>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</si>
  <si>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</si>
  <si>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</si>
  <si>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</si>
  <si>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</si>
  <si>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</si>
  <si>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</si>
  <si>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</si>
  <si>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</si>
  <si>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</si>
  <si>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</si>
  <si>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</si>
  <si>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</si>
  <si>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</si>
  <si>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</si>
  <si>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</si>
  <si>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</si>
  <si>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</si>
  <si>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</si>
  <si>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</si>
  <si>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</si>
  <si>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</si>
  <si>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</si>
  <si>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</si>
  <si>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</si>
  <si>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</si>
  <si>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</si>
  <si>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</si>
  <si>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</si>
  <si>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</si>
  <si>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</si>
  <si>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</si>
  <si>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</si>
  <si>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</si>
  <si>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</si>
  <si>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</si>
  <si>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</si>
  <si>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</si>
  <si>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</si>
  <si>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</si>
  <si>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</si>
  <si>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</si>
  <si>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</si>
  <si>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</si>
  <si>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</si>
  <si>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</si>
  <si>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</si>
  <si>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</si>
  <si>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</si>
  <si>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</si>
  <si>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</si>
  <si>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</si>
  <si>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</si>
  <si>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</si>
  <si>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</si>
  <si>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</si>
  <si>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</si>
  <si>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</si>
  <si>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</si>
  <si>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</si>
  <si>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</si>
  <si>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</si>
  <si>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</si>
  <si>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</si>
  <si>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</si>
  <si>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</si>
  <si>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</si>
  <si>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</si>
  <si>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</si>
  <si>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</si>
  <si>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</si>
  <si>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</si>
  <si>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</si>
  <si>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</si>
  <si>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</si>
  <si>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</si>
  <si>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</si>
  <si>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</si>
  <si>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</si>
  <si>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</si>
  <si>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</si>
  <si>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</si>
  <si>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</si>
  <si>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</si>
  <si>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</si>
  <si>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</si>
  <si>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</si>
  <si>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</si>
  <si>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</si>
  <si>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</si>
  <si>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</si>
  <si>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</si>
  <si>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</si>
  <si>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</si>
  <si>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</si>
  <si>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</si>
  <si>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</si>
  <si>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</si>
  <si>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</si>
  <si>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</si>
  <si>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</si>
  <si>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</si>
  <si>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</si>
  <si>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</si>
  <si>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</si>
  <si>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</si>
  <si>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</si>
  <si>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</si>
  <si>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</si>
  <si>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</si>
  <si>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</si>
  <si>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</si>
  <si>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</si>
  <si>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</si>
  <si>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</si>
  <si>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</si>
  <si>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</si>
  <si>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</si>
  <si>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</si>
  <si>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</si>
  <si>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</si>
  <si>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</si>
  <si>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</si>
  <si>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</si>
  <si>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</si>
  <si>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</si>
  <si>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</si>
  <si>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</si>
  <si>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</si>
  <si>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</si>
  <si>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</si>
  <si>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</si>
  <si>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</si>
  <si>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</si>
  <si>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</si>
  <si>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</si>
  <si>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</si>
  <si>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</si>
  <si>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</si>
  <si>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</si>
  <si>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</si>
  <si>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</si>
  <si>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</si>
  <si>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</si>
  <si>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</si>
  <si>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</si>
  <si>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</si>
  <si>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</si>
  <si>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</si>
  <si>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</si>
  <si>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</si>
  <si>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</si>
  <si>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</si>
  <si>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</si>
  <si>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</si>
  <si>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</si>
  <si>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</si>
  <si>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</si>
  <si>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</si>
  <si>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</si>
  <si>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</si>
  <si>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</si>
  <si>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</si>
  <si>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</si>
  <si>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</si>
  <si>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</si>
  <si>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</si>
  <si>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</si>
  <si>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</si>
  <si>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</si>
  <si>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</si>
  <si>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</si>
  <si>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</si>
  <si>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</si>
  <si>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</si>
  <si>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</si>
  <si>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</si>
  <si>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</si>
  <si>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</si>
  <si>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</si>
  <si>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</si>
  <si>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</si>
  <si>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</si>
  <si>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</si>
  <si>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</si>
  <si>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</si>
  <si>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</si>
  <si>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</si>
  <si>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</si>
  <si>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</si>
  <si>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</si>
  <si>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</si>
  <si>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</si>
  <si>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</si>
  <si>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</si>
  <si>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</si>
  <si>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</si>
  <si>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</si>
  <si>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</si>
  <si>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</si>
  <si>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</si>
  <si>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</si>
  <si>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</si>
  <si>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</si>
  <si>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</si>
  <si>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</si>
  <si>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</si>
  <si>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</si>
  <si>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</si>
  <si>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</si>
  <si>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</si>
  <si>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</si>
  <si>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</si>
  <si>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</si>
  <si>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</si>
  <si>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</si>
  <si>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</si>
  <si>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</si>
  <si>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</si>
  <si>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</si>
  <si>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</si>
  <si>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</si>
  <si>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</si>
  <si>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</si>
  <si>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</si>
  <si>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</si>
  <si>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</si>
  <si>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</si>
  <si>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</si>
  <si>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</si>
  <si>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</si>
  <si>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</si>
  <si>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</si>
  <si>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</si>
  <si>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</si>
  <si>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</si>
  <si>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</si>
  <si>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</si>
  <si>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</si>
  <si>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</si>
  <si>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</si>
  <si>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</si>
  <si>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</si>
  <si>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</si>
  <si>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</si>
  <si>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</si>
  <si>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</si>
  <si>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</si>
  <si>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</si>
  <si>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</si>
  <si>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</si>
  <si>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</si>
  <si>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</si>
  <si>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</si>
  <si>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</si>
  <si>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</si>
  <si>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</si>
  <si>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</si>
  <si>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</si>
  <si>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</si>
  <si>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</si>
  <si>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</si>
  <si>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</si>
  <si>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</si>
  <si>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</si>
  <si>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</si>
  <si>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</si>
  <si>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</si>
  <si>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</si>
  <si>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</si>
  <si>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</si>
  <si>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</si>
  <si>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</si>
  <si>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</si>
  <si>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</si>
  <si>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</si>
  <si>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</si>
  <si>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</si>
  <si>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</si>
  <si>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</si>
  <si>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</si>
  <si>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</si>
  <si>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</si>
  <si>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</si>
  <si>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</si>
  <si>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</si>
  <si>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</si>
  <si>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</si>
  <si>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</si>
  <si>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</si>
  <si>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</si>
  <si>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</si>
  <si>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</si>
  <si>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</si>
  <si>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</si>
  <si>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</si>
  <si>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</si>
  <si>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</si>
  <si>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</si>
  <si>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</si>
  <si>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</si>
  <si>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</si>
  <si>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</si>
  <si>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</si>
  <si>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</si>
  <si>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</si>
  <si>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</si>
  <si>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</si>
  <si>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</si>
  <si>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</si>
  <si>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</si>
  <si>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</si>
  <si>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</si>
  <si>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</si>
  <si>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</si>
  <si>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</si>
  <si>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</si>
  <si>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</si>
  <si>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</si>
  <si>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</si>
  <si>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</si>
  <si>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</si>
  <si>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</si>
  <si>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</si>
  <si>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</si>
  <si>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</si>
  <si>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</si>
  <si>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</si>
  <si>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</si>
  <si>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</si>
  <si>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</si>
  <si>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</si>
  <si>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</si>
  <si>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</si>
  <si>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</si>
  <si>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</si>
  <si>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</si>
  <si>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</si>
  <si>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</si>
  <si>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</si>
  <si>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</si>
  <si>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</si>
  <si>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</si>
  <si>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</si>
  <si>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</si>
  <si>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</si>
  <si>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</si>
  <si>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</si>
  <si>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</si>
  <si>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</si>
  <si>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</si>
  <si>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</si>
  <si>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</si>
  <si>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</si>
  <si>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</si>
  <si>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</si>
  <si>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</si>
  <si>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</si>
  <si>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</si>
  <si>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</si>
  <si>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</si>
  <si>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</si>
  <si>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</si>
  <si>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</si>
  <si>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</si>
  <si>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</si>
  <si>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</si>
  <si>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</si>
  <si>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</si>
  <si>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</si>
  <si>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</si>
  <si>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</si>
  <si>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</si>
  <si>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</si>
  <si>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</si>
  <si>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</si>
  <si>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</si>
  <si>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</si>
  <si>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</si>
  <si>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</si>
  <si>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</si>
  <si>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</si>
  <si>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</si>
  <si>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</si>
  <si>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</si>
  <si>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</si>
  <si>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</si>
  <si>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</si>
  <si>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</si>
  <si>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</si>
  <si>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</si>
  <si>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</si>
  <si>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</si>
  <si>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</si>
  <si>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</si>
  <si>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</si>
  <si>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</si>
  <si>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</si>
  <si>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</si>
  <si>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</si>
  <si>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</si>
  <si>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</si>
  <si>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</si>
  <si>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</si>
  <si>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</si>
  <si>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</si>
  <si>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</si>
  <si>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</si>
  <si>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</si>
  <si>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</si>
  <si>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</si>
  <si>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</si>
  <si>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</si>
  <si>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</si>
  <si>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</si>
  <si>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</si>
  <si>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</si>
  <si>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</si>
  <si>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</si>
  <si>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</si>
  <si>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</si>
  <si>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</si>
  <si>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</si>
  <si>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</si>
  <si>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</si>
  <si>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</si>
  <si>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</si>
  <si>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</si>
  <si>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</si>
  <si>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</si>
  <si>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</si>
  <si>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</si>
  <si>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</si>
  <si>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</si>
  <si>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</si>
  <si>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</si>
  <si>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</si>
  <si>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</si>
  <si>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</si>
  <si>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</si>
  <si>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</si>
  <si>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</si>
  <si>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</si>
  <si>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</si>
  <si>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</si>
  <si>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</si>
  <si>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</si>
  <si>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</si>
  <si>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</si>
  <si>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</si>
  <si>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</si>
  <si>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</si>
  <si>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</si>
  <si>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</si>
  <si>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</si>
  <si>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</si>
  <si>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</si>
  <si>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</si>
  <si>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</si>
  <si>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</si>
  <si>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</si>
  <si>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</si>
  <si>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</si>
  <si>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</si>
  <si>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</si>
  <si>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</si>
  <si>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</si>
  <si>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</si>
  <si>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</si>
  <si>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</si>
  <si>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</si>
  <si>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</si>
  <si>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</si>
  <si>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</si>
  <si>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</si>
  <si>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</si>
  <si>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</si>
  <si>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</si>
  <si>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</si>
  <si>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</si>
  <si>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</si>
  <si>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</si>
  <si>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</si>
  <si>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</si>
  <si>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</si>
  <si>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</si>
  <si>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</si>
  <si>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</si>
  <si>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</si>
  <si>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</si>
  <si>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</si>
  <si>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</si>
  <si>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</si>
  <si>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</si>
  <si>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</si>
  <si>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</si>
  <si>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</si>
  <si>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</si>
  <si>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</si>
  <si>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</si>
  <si>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</si>
  <si>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</si>
  <si>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</si>
  <si>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</si>
  <si>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</si>
  <si>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</si>
  <si>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</si>
  <si>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</si>
  <si>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</si>
  <si>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</si>
  <si>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</si>
  <si>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</si>
  <si>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</si>
  <si>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</si>
  <si>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</si>
  <si>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</si>
  <si>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</si>
  <si>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</si>
  <si>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</si>
  <si>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</si>
  <si>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</si>
  <si>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</si>
  <si>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</si>
  <si>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</si>
  <si>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</si>
  <si>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</si>
  <si>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</si>
  <si>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</si>
  <si>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</si>
  <si>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</si>
  <si>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</si>
  <si>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</si>
  <si>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</si>
  <si>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</si>
  <si>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</si>
  <si>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</si>
  <si>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</si>
  <si>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</si>
  <si>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</si>
  <si>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</si>
  <si>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</si>
  <si>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</si>
  <si>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</si>
  <si>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</si>
  <si>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</si>
  <si>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</si>
  <si>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</si>
  <si>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</si>
  <si>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</si>
  <si>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</si>
  <si>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</si>
  <si>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</si>
  <si>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</si>
  <si>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</si>
  <si>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</si>
  <si>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</si>
  <si>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</si>
  <si>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</si>
  <si>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</si>
  <si>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</si>
  <si>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</si>
  <si>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</si>
  <si>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</si>
  <si>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</si>
  <si>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</si>
  <si>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</si>
  <si>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</si>
  <si>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</si>
  <si>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</si>
  <si>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</si>
  <si>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</si>
  <si>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</si>
  <si>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</si>
  <si>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</si>
  <si>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</si>
  <si>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</si>
  <si>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</si>
  <si>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</si>
  <si>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</si>
  <si>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</si>
  <si>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</si>
  <si>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</si>
  <si>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</si>
  <si>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</si>
  <si>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</si>
  <si>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</si>
  <si>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</si>
  <si>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</si>
  <si>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</si>
  <si>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</si>
  <si>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</si>
  <si>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</si>
  <si>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</si>
  <si>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</si>
  <si>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</si>
  <si>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</si>
  <si>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</si>
  <si>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</si>
  <si>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</si>
  <si>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</si>
  <si>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</si>
  <si>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</si>
  <si>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</si>
  <si>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</si>
  <si>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</si>
  <si>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</si>
  <si>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</si>
  <si>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</si>
  <si>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</si>
  <si>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</si>
  <si>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</si>
  <si>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</si>
  <si>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</si>
  <si>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</si>
  <si>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</si>
  <si>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</si>
  <si>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</si>
  <si>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</si>
  <si>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</si>
  <si>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</si>
  <si>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</si>
  <si>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</si>
  <si>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</si>
  <si>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</si>
  <si>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</si>
  <si>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</si>
  <si>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</si>
  <si>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</si>
  <si>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</si>
  <si>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</si>
  <si>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</si>
  <si>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</si>
  <si>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</si>
  <si>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</si>
  <si>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</si>
  <si>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</si>
  <si>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</si>
  <si>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</si>
  <si>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</si>
  <si>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</si>
  <si>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</si>
  <si>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</si>
  <si>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</si>
  <si>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</si>
  <si>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</si>
  <si>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</si>
  <si>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</si>
  <si>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</si>
  <si>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</si>
  <si>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</si>
  <si>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</si>
  <si>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</si>
  <si>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</si>
  <si>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</si>
  <si>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</si>
  <si>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</si>
  <si>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</si>
  <si>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</si>
  <si>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</si>
  <si>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</si>
  <si>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</si>
  <si>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</si>
  <si>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</si>
  <si>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</si>
  <si>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</si>
  <si>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</si>
  <si>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</si>
  <si>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</si>
  <si>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</si>
  <si>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</si>
  <si>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</si>
  <si>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</si>
  <si>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</si>
  <si>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</si>
  <si>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</si>
  <si>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</si>
  <si>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</si>
  <si>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</si>
  <si>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</si>
  <si>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</si>
  <si>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</si>
  <si>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</si>
  <si>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</si>
  <si>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</si>
  <si>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</si>
  <si>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</si>
  <si>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</si>
  <si>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</si>
  <si>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</si>
  <si>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</si>
  <si>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</si>
  <si>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</si>
  <si>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</si>
  <si>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</si>
  <si>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</si>
  <si>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</si>
  <si>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</si>
  <si>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</si>
  <si>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</si>
  <si>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</si>
  <si>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</si>
  <si>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</si>
  <si>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</si>
  <si>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</si>
  <si>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</si>
  <si>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</si>
  <si>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</si>
  <si>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</si>
  <si>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</si>
  <si>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</si>
  <si>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</si>
  <si>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</si>
  <si>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</si>
  <si>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</si>
  <si>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</si>
  <si>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</si>
  <si>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</si>
  <si>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</si>
  <si>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</si>
  <si>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</si>
  <si>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</si>
  <si>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</si>
  <si>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</si>
  <si>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</si>
  <si>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</si>
  <si>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</si>
  <si>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</si>
  <si>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</si>
  <si>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</si>
  <si>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</si>
  <si>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</si>
  <si>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</si>
  <si>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</si>
  <si>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</si>
  <si>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</si>
  <si>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</si>
  <si>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</si>
  <si>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</si>
  <si>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</si>
  <si>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</si>
  <si>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</si>
  <si>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</si>
  <si>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</si>
  <si>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</si>
  <si>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</si>
  <si>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</si>
  <si>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</si>
  <si>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</si>
  <si>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</si>
  <si>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</si>
  <si>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</si>
  <si>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</si>
  <si>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</si>
  <si>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</si>
  <si>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</si>
  <si>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</si>
  <si>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</si>
  <si>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</si>
  <si>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</si>
  <si>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</si>
  <si>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</si>
  <si>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</si>
  <si>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</si>
  <si>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</si>
  <si>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</si>
  <si>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</si>
  <si>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</si>
  <si>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</si>
  <si>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</si>
  <si>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</si>
  <si>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</si>
  <si>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</si>
  <si>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</si>
  <si>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</si>
  <si>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</si>
  <si>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</si>
  <si>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</si>
  <si>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</si>
  <si>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</si>
  <si>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</si>
  <si>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</si>
  <si>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</si>
  <si>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</si>
  <si>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</si>
  <si>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</si>
  <si>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</si>
  <si>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</si>
  <si>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</si>
  <si>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</si>
  <si>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</si>
  <si>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</si>
  <si>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</si>
  <si>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</si>
  <si>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</si>
  <si>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</si>
  <si>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</si>
  <si>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</si>
  <si>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</si>
  <si>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</si>
  <si>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</si>
  <si>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</si>
  <si>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</si>
  <si>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</si>
  <si>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</si>
  <si>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</si>
  <si>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</si>
  <si>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</si>
  <si>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</si>
  <si>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</si>
  <si>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</si>
  <si>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</si>
  <si>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</si>
  <si>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</si>
  <si>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</si>
  <si>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</si>
  <si>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</si>
  <si>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</si>
  <si>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</si>
  <si>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</si>
  <si>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</si>
  <si>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</si>
  <si>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</si>
  <si>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</si>
  <si>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</si>
  <si>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</si>
  <si>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</si>
  <si>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</si>
  <si>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</si>
  <si>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</si>
  <si>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</si>
  <si>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</si>
  <si>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</si>
  <si>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</si>
  <si>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</si>
  <si>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</si>
  <si>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</si>
  <si>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</si>
  <si>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</si>
  <si>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</si>
  <si>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</si>
  <si>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</si>
  <si>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</si>
  <si>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</si>
  <si>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</si>
  <si>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</si>
  <si>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</si>
  <si>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</si>
  <si>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</si>
  <si>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</si>
  <si>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</si>
  <si>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</si>
  <si>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</si>
  <si>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</si>
  <si>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</si>
  <si>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</si>
  <si>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</si>
  <si>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</si>
  <si>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</si>
  <si>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</si>
  <si>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</si>
  <si>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</si>
  <si>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</si>
  <si>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</si>
  <si>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</si>
  <si>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</si>
  <si>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</si>
  <si>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</si>
  <si>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</si>
  <si>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</si>
  <si>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</si>
  <si>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</si>
  <si>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</si>
  <si>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</si>
  <si>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</si>
  <si>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</si>
  <si>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</si>
  <si>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</si>
  <si>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</si>
  <si>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</si>
  <si>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</si>
  <si>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</si>
  <si>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</si>
  <si>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</si>
  <si>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</si>
  <si>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</si>
  <si>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</si>
  <si>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</si>
  <si>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</si>
  <si>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</si>
  <si>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</si>
  <si>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</si>
  <si>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</si>
  <si>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</si>
  <si>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</si>
  <si>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</si>
  <si>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</si>
  <si>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</si>
  <si>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</si>
  <si>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</si>
  <si>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</si>
  <si>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</si>
  <si>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</si>
  <si>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</si>
  <si>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</si>
  <si>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</si>
  <si>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</si>
  <si>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</si>
  <si>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</si>
  <si>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</si>
  <si>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</si>
  <si>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</si>
  <si>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</si>
  <si>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</si>
  <si>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</si>
  <si>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</si>
  <si>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</si>
  <si>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</si>
  <si>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</si>
  <si>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</si>
  <si>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</si>
  <si>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</si>
  <si>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</si>
  <si>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</si>
  <si>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</si>
  <si>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</si>
  <si>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</si>
  <si>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</si>
  <si>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</si>
  <si>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</si>
  <si>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</si>
  <si>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</si>
  <si>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</si>
  <si>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</si>
  <si>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</si>
  <si>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</si>
  <si>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</si>
  <si>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</si>
  <si>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</si>
  <si>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</si>
  <si>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</si>
  <si>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</si>
  <si>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</si>
  <si>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</si>
  <si>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</si>
  <si>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</si>
  <si>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</si>
  <si>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</si>
  <si>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</si>
  <si>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</si>
  <si>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</si>
  <si>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</si>
  <si>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</si>
  <si>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</si>
  <si>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</si>
  <si>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</si>
  <si>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</si>
  <si>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</si>
  <si>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</si>
  <si>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</si>
  <si>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</si>
  <si>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</si>
  <si>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</si>
  <si>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</si>
  <si>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</si>
  <si>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</si>
  <si>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</si>
  <si>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</si>
  <si>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</si>
  <si>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</si>
  <si>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</si>
  <si>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</si>
  <si>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</si>
  <si>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</si>
  <si>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</si>
  <si>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</si>
  <si>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</si>
  <si>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</si>
  <si>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</si>
  <si>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</si>
  <si>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</si>
  <si>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</si>
  <si>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</si>
  <si>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</si>
  <si>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</si>
  <si>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</si>
  <si>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</si>
  <si>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</si>
  <si>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</si>
  <si>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</si>
  <si>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</si>
  <si>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</si>
  <si>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</si>
  <si>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</si>
  <si>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</si>
  <si>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</si>
  <si>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</si>
  <si>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</si>
  <si>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</si>
  <si>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</si>
  <si>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</si>
  <si>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</si>
  <si>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</si>
  <si>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</si>
  <si>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</si>
  <si>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</si>
  <si>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</si>
  <si>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</si>
  <si>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</si>
  <si>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</si>
  <si>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</si>
  <si>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</si>
  <si>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</si>
  <si>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</si>
  <si>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</si>
  <si>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</si>
  <si>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</si>
  <si>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</si>
  <si>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</si>
  <si>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</si>
  <si>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</si>
  <si>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</si>
  <si>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</si>
  <si>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</si>
  <si>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</si>
  <si>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</si>
  <si>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</si>
  <si>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</si>
  <si>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</si>
  <si>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</si>
  <si>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</si>
  <si>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</si>
  <si>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</si>
  <si>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</si>
  <si>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</si>
  <si>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</si>
  <si>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</si>
  <si>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</si>
  <si>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</si>
  <si>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</si>
  <si>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</si>
  <si>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</si>
  <si>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</si>
  <si>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</si>
  <si>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</si>
  <si>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</si>
  <si>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</si>
  <si>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</si>
  <si>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</si>
  <si>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</si>
  <si>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</si>
  <si>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</si>
  <si>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</si>
  <si>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</si>
  <si>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</si>
  <si>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</si>
  <si>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</si>
  <si>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</si>
  <si>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</si>
  <si>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</si>
  <si>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</si>
  <si>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</si>
  <si>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</si>
  <si>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</si>
  <si>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</si>
  <si>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</si>
  <si>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</si>
  <si>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</si>
  <si>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</si>
  <si>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</si>
  <si>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</si>
  <si>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</si>
  <si>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</si>
  <si>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</si>
  <si>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</si>
  <si>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</si>
  <si>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</si>
  <si>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</si>
  <si>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</si>
  <si>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</si>
  <si>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</si>
  <si>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</si>
  <si>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</si>
  <si>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</si>
  <si>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</si>
  <si>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</si>
  <si>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</si>
  <si>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</si>
  <si>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</si>
  <si>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</si>
  <si>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</si>
  <si>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</si>
  <si>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</si>
  <si>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</si>
  <si>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</si>
  <si>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</si>
  <si>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</si>
  <si>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</si>
  <si>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</si>
  <si>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</si>
  <si>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</si>
  <si>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</si>
  <si>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</si>
  <si>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</si>
  <si>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</si>
  <si>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</si>
  <si>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</si>
  <si>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</si>
  <si>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</si>
  <si>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</si>
  <si>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</si>
  <si>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</si>
  <si>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</si>
  <si>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</si>
  <si>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</si>
  <si>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</si>
  <si>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</si>
  <si>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</si>
  <si>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</si>
  <si>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</si>
  <si>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</si>
  <si>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</si>
  <si>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</si>
  <si>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</si>
  <si>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</si>
  <si>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</si>
  <si>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</si>
  <si>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</si>
  <si>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</si>
  <si>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</si>
  <si>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</si>
  <si>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</si>
  <si>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</si>
  <si>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</si>
  <si>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</si>
  <si>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</si>
  <si>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</si>
  <si>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</si>
  <si>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</si>
  <si>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</si>
  <si>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</si>
  <si>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</si>
  <si>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</si>
  <si>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</si>
  <si>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</si>
  <si>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</si>
  <si>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</si>
  <si>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</si>
  <si>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</si>
  <si>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</si>
  <si>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</si>
  <si>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</si>
  <si>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</si>
  <si>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</si>
  <si>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</si>
  <si>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</si>
  <si>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</si>
  <si>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</si>
  <si>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</si>
  <si>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</si>
  <si>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</si>
  <si>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</si>
  <si>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</si>
  <si>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</si>
  <si>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</si>
  <si>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</si>
  <si>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</si>
  <si>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</si>
  <si>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</si>
  <si>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</si>
  <si>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</si>
  <si>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</si>
  <si>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</si>
  <si>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</si>
  <si>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</si>
  <si>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</si>
  <si>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</si>
  <si>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</si>
  <si>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</si>
  <si>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</si>
  <si>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</si>
  <si>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</si>
  <si>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</si>
  <si>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</si>
  <si>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</si>
  <si>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</si>
  <si>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</si>
  <si>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</si>
  <si>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</si>
  <si>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</si>
  <si>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</si>
  <si>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</si>
  <si>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</si>
  <si>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</si>
  <si>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</si>
  <si>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</si>
  <si>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</si>
  <si>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</si>
  <si>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</si>
  <si>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</si>
  <si>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</si>
  <si>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</si>
  <si>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</si>
  <si>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</si>
  <si>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</si>
  <si>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</si>
  <si>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</si>
  <si>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</si>
  <si>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</si>
  <si>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</si>
  <si>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</si>
  <si>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</si>
  <si>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</si>
  <si>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</si>
  <si>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</si>
  <si>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</si>
  <si>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</si>
  <si>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</si>
  <si>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</si>
  <si>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</si>
  <si>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</si>
  <si>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</si>
  <si>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</si>
  <si>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</si>
  <si>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</si>
  <si>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</si>
  <si>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</si>
  <si>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</si>
  <si>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</si>
  <si>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</si>
  <si>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</si>
  <si>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</si>
  <si>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</si>
  <si>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</si>
  <si>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</si>
  <si>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</si>
  <si>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</si>
  <si>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</si>
  <si>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</si>
  <si>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</si>
  <si>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</si>
  <si>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</si>
  <si>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</si>
  <si>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</si>
  <si>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</si>
  <si>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</si>
  <si>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</si>
  <si>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</si>
  <si>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</si>
  <si>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</si>
  <si>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</si>
  <si>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</si>
  <si>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</si>
  <si>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</si>
  <si>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</si>
  <si>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</si>
  <si>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</si>
  <si>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</si>
  <si>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</si>
  <si>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</si>
  <si>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</si>
  <si>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</si>
  <si>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</si>
  <si>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</si>
  <si>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</si>
  <si>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</si>
  <si>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</si>
  <si>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</si>
  <si>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</si>
  <si>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</si>
  <si>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</si>
  <si>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</si>
  <si>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</si>
  <si>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</si>
  <si>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</si>
  <si>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</si>
  <si>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</si>
  <si>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</si>
  <si>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</si>
  <si>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</si>
  <si>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</si>
  <si>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</si>
  <si>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</si>
  <si>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</si>
  <si>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</si>
  <si>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</si>
  <si>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</si>
  <si>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</si>
  <si>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</si>
  <si>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</si>
  <si>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</si>
  <si>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</si>
  <si>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</si>
  <si>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</si>
  <si>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</si>
  <si>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</si>
  <si>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</si>
  <si>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</si>
  <si>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</si>
  <si>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</si>
  <si>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</si>
  <si>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</si>
  <si>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</si>
  <si>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</si>
  <si>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</si>
  <si>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</si>
  <si>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</si>
  <si>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</si>
  <si>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</si>
  <si>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</si>
  <si>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</si>
  <si>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</si>
  <si>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</si>
  <si>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</si>
  <si>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</si>
  <si>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</si>
  <si>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</si>
  <si>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</si>
  <si>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</si>
  <si>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</si>
  <si>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</si>
  <si>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</si>
  <si>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</si>
  <si>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</si>
  <si>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</si>
  <si>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</si>
  <si>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</si>
  <si>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</si>
  <si>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</si>
  <si>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</si>
  <si>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</si>
  <si>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</si>
  <si>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</si>
  <si>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</si>
  <si>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</si>
  <si>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</si>
  <si>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</si>
  <si>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</si>
  <si>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</si>
  <si>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</si>
  <si>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</si>
  <si>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</si>
  <si>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</si>
  <si>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</si>
  <si>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</si>
  <si>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</si>
  <si>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</si>
  <si>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</si>
  <si>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</si>
  <si>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</si>
  <si>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</si>
  <si>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</si>
  <si>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</si>
  <si>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</si>
  <si>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</si>
  <si>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</si>
  <si>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</si>
  <si>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</si>
  <si>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</si>
  <si>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</si>
  <si>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</si>
  <si>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</si>
  <si>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</si>
  <si>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</si>
  <si>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</si>
  <si>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</si>
  <si>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</si>
  <si>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</si>
  <si>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</si>
  <si>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</si>
  <si>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</si>
  <si>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</si>
  <si>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</si>
  <si>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</si>
  <si>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</si>
  <si>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</si>
  <si>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</si>
  <si>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</si>
  <si>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</si>
  <si>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</si>
  <si>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</si>
  <si>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</si>
  <si>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</si>
  <si>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</si>
  <si>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</si>
  <si>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</si>
  <si>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</si>
  <si>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</si>
  <si>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</si>
  <si>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</si>
  <si>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</si>
  <si>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</si>
  <si>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</si>
  <si>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</si>
  <si>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</si>
  <si>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</si>
  <si>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</si>
  <si>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</si>
  <si>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</si>
  <si>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</si>
  <si>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</si>
  <si>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</si>
  <si>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</si>
  <si>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</si>
  <si>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</si>
  <si>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</si>
  <si>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</si>
  <si>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</si>
  <si>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</si>
  <si>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</si>
  <si>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</si>
  <si>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</si>
  <si>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</si>
  <si>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</si>
  <si>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</si>
  <si>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</si>
  <si>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</si>
  <si>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</si>
  <si>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</si>
  <si>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</si>
  <si>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</si>
  <si>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</si>
  <si>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</si>
  <si>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</si>
  <si>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</si>
  <si>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</si>
  <si>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</si>
  <si>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</si>
  <si>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</si>
  <si>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</si>
  <si>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</si>
  <si>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</si>
  <si>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</si>
  <si>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</si>
  <si>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</si>
  <si>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</si>
  <si>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</si>
  <si>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</si>
  <si>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</si>
  <si>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</si>
  <si>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</si>
  <si>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</si>
  <si>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</si>
  <si>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</si>
  <si>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</si>
  <si>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</si>
  <si>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</si>
  <si>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</si>
  <si>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</si>
  <si>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</si>
  <si>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</si>
  <si>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</si>
  <si>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</si>
  <si>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</si>
  <si>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</si>
  <si>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</si>
  <si>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</si>
  <si>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</si>
  <si>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</si>
  <si>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</si>
  <si>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</si>
  <si>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</si>
  <si>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</si>
  <si>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</si>
  <si>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</si>
  <si>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</si>
  <si>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</si>
  <si>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</si>
  <si>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</si>
  <si>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</si>
  <si>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</si>
  <si>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</si>
  <si>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</si>
  <si>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</si>
  <si>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</si>
  <si>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</si>
  <si>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</si>
  <si>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</si>
  <si>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</si>
  <si>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</si>
  <si>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</si>
  <si>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</si>
  <si>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</si>
  <si>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</si>
  <si>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</si>
  <si>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</si>
  <si>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</si>
  <si>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</si>
  <si>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</si>
  <si>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</si>
  <si>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</si>
  <si>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</si>
  <si>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</si>
  <si>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</si>
  <si>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</si>
  <si>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</si>
  <si>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</si>
  <si>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</si>
  <si>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</si>
  <si>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</si>
  <si>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</si>
  <si>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</si>
  <si>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</si>
  <si>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</si>
  <si>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</si>
  <si>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</si>
  <si>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</si>
  <si>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</si>
  <si>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</si>
  <si>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</si>
  <si>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</si>
  <si>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</si>
  <si>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</si>
  <si>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</si>
  <si>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</si>
  <si>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</si>
  <si>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</si>
  <si>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</si>
  <si>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</si>
  <si>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</si>
  <si>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</si>
  <si>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</si>
  <si>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</si>
  <si>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</si>
  <si>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</si>
  <si>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</si>
  <si>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</si>
  <si>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</si>
  <si>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</si>
  <si>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</si>
  <si>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</si>
  <si>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</si>
  <si>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</si>
  <si>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</si>
  <si>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</si>
  <si>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</si>
  <si>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</si>
  <si>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</si>
  <si>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</si>
  <si>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</si>
  <si>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</si>
  <si>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</si>
  <si>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</si>
  <si>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</si>
  <si>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</si>
  <si>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</si>
  <si>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</si>
  <si>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</si>
  <si>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</si>
  <si>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</si>
  <si>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</si>
  <si>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</si>
  <si>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</si>
  <si>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</si>
  <si>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</si>
  <si>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</si>
  <si>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</si>
  <si>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</si>
  <si>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</si>
  <si>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</si>
  <si>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</si>
  <si>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</si>
  <si>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</si>
  <si>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</si>
  <si>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</si>
  <si>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</si>
  <si>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</si>
  <si>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</si>
  <si>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</si>
  <si>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</si>
  <si>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</si>
  <si>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</si>
  <si>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</si>
  <si>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</si>
  <si>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</si>
  <si>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</si>
  <si>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</si>
  <si>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</si>
  <si>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</si>
  <si>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</si>
  <si>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</si>
  <si>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</si>
  <si>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</si>
  <si>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</si>
  <si>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</si>
  <si>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</si>
  <si>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</si>
  <si>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</si>
  <si>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</si>
  <si>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</si>
  <si>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</si>
  <si>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</si>
  <si>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</si>
  <si>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</si>
  <si>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</si>
  <si>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</si>
  <si>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</si>
  <si>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</si>
  <si>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</si>
  <si>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</si>
  <si>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</si>
  <si>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</si>
  <si>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</si>
  <si>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</si>
  <si>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</si>
  <si>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</si>
  <si>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</si>
  <si>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</si>
  <si>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</si>
  <si>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</si>
  <si>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</si>
  <si>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</si>
  <si>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</si>
  <si>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</si>
  <si>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</si>
  <si>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</si>
  <si>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</si>
  <si>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</si>
  <si>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</si>
  <si>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</si>
  <si>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</si>
  <si>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</si>
  <si>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</si>
  <si>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</si>
  <si>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</si>
  <si>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</si>
  <si>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</si>
  <si>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</si>
  <si>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</si>
  <si>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</si>
  <si>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</si>
  <si>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</si>
  <si>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</si>
  <si>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</si>
  <si>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</si>
  <si>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</si>
  <si>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</si>
  <si>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</si>
  <si>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</si>
  <si>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</si>
  <si>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</si>
  <si>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</si>
  <si>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</si>
  <si>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</si>
  <si>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</si>
  <si>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</si>
  <si>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</si>
  <si>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</si>
  <si>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</si>
  <si>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</si>
  <si>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</si>
  <si>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</si>
  <si>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</si>
  <si>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</si>
  <si>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</si>
  <si>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</si>
  <si>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</si>
  <si>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</si>
  <si>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</si>
  <si>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</si>
  <si>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</si>
  <si>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</si>
  <si>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</si>
  <si>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</si>
  <si>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</si>
  <si>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</si>
  <si>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</si>
  <si>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</si>
  <si>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</si>
  <si>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</si>
  <si>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</si>
  <si>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</si>
  <si>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</si>
  <si>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</si>
  <si>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</si>
  <si>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</si>
  <si>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</si>
  <si>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</si>
  <si>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</si>
  <si>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</si>
  <si>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</si>
  <si>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</si>
  <si>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</si>
  <si>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</si>
  <si>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</si>
  <si>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</si>
  <si>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</si>
  <si>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</si>
  <si>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</si>
  <si>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</si>
  <si>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</si>
  <si>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</si>
  <si>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</si>
  <si>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</si>
  <si>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</si>
  <si>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</si>
  <si>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</si>
  <si>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</si>
  <si>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</si>
  <si>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</si>
  <si>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</si>
  <si>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</si>
  <si>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</si>
  <si>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</si>
  <si>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</si>
  <si>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</si>
  <si>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</si>
  <si>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</si>
  <si>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</si>
  <si>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</si>
  <si>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</si>
  <si>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</si>
  <si>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</si>
  <si>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</si>
  <si>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</si>
  <si>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</si>
  <si>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</si>
  <si>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</si>
  <si>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</si>
  <si>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</si>
  <si>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</si>
  <si>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</si>
  <si>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</si>
  <si>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</si>
  <si>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</si>
  <si>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</si>
  <si>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</si>
  <si>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</si>
  <si>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</si>
  <si>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</si>
  <si>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</si>
  <si>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</si>
  <si>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</si>
  <si>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</si>
  <si>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</si>
  <si>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</si>
  <si>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</si>
  <si>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</si>
  <si>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</si>
  <si>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</si>
  <si>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</si>
  <si>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</si>
  <si>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</si>
  <si>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</si>
  <si>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</si>
  <si>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</si>
  <si>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</si>
  <si>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</si>
  <si>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</si>
  <si>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</si>
  <si>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</si>
  <si>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</si>
  <si>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</si>
  <si>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</si>
  <si>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</si>
  <si>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</si>
  <si>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</si>
  <si>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</si>
  <si>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</si>
  <si>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</si>
  <si>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</si>
  <si>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</si>
  <si>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</si>
  <si>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</si>
  <si>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</si>
  <si>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</si>
  <si>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</si>
  <si>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</si>
  <si>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</si>
  <si>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</si>
  <si>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</si>
  <si>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</si>
  <si>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</si>
  <si>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</si>
  <si>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</si>
  <si>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</si>
  <si>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</si>
  <si>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</si>
  <si>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</si>
  <si>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</si>
  <si>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</si>
  <si>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</si>
  <si>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</si>
  <si>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</si>
  <si>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</si>
  <si>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</si>
  <si>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</si>
  <si>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</si>
  <si>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</si>
  <si>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</si>
  <si>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</si>
  <si>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</si>
  <si>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</si>
  <si>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</si>
  <si>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</si>
  <si>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</si>
  <si>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</si>
  <si>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</si>
  <si>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</si>
  <si>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</si>
  <si>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</si>
  <si>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</si>
  <si>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</si>
  <si>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</si>
  <si>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</si>
  <si>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</si>
  <si>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</si>
  <si>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</si>
  <si>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</si>
  <si>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</si>
  <si>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</si>
  <si>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</si>
  <si>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</si>
  <si>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</si>
  <si>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</si>
  <si>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</si>
  <si>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</si>
  <si>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</si>
  <si>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</si>
  <si>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</si>
  <si>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</si>
  <si>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</si>
  <si>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</si>
  <si>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</si>
  <si>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</si>
  <si>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</si>
  <si>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</si>
  <si>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</si>
  <si>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</si>
  <si>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</si>
  <si>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</si>
  <si>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</si>
  <si>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</si>
  <si>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</si>
  <si>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</si>
  <si>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</si>
  <si>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</si>
  <si>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</si>
  <si>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</si>
  <si>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</si>
  <si>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</si>
  <si>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</si>
  <si>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</si>
  <si>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</si>
  <si>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</si>
  <si>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</si>
  <si>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</si>
  <si>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</si>
  <si>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</si>
  <si>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</si>
  <si>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</si>
  <si>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</si>
  <si>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</si>
  <si>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</si>
  <si>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</si>
  <si>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</si>
  <si>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</si>
  <si>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</si>
  <si>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</si>
  <si>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</si>
  <si>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</si>
  <si>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</si>
  <si>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</si>
  <si>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</si>
  <si>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</si>
  <si>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</si>
  <si>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</si>
  <si>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</si>
  <si>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</si>
  <si>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</si>
  <si>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</si>
  <si>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</si>
  <si>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</si>
  <si>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</si>
  <si>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</si>
  <si>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</si>
  <si>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</si>
  <si>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</si>
  <si>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</si>
  <si>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</si>
  <si>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</si>
  <si>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</si>
  <si>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</si>
  <si>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</si>
  <si>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</si>
  <si>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</si>
  <si>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</si>
  <si>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</si>
  <si>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</si>
  <si>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</si>
  <si>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</si>
  <si>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</si>
  <si>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</si>
  <si>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</si>
  <si>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</si>
  <si>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</si>
  <si>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</si>
  <si>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</si>
  <si>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</si>
  <si>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</si>
  <si>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</si>
  <si>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</si>
  <si>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</si>
  <si>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</si>
  <si>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</si>
  <si>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</si>
  <si>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</si>
  <si>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</si>
  <si>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</si>
  <si>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</si>
  <si>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</si>
  <si>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</si>
  <si>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</si>
  <si>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</si>
  <si>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</si>
  <si>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</si>
  <si>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</si>
  <si>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</si>
  <si>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</si>
  <si>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</si>
  <si>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</si>
  <si>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</si>
  <si>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</si>
  <si>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</si>
  <si>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</si>
  <si>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</si>
  <si>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</si>
  <si>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</si>
  <si>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</si>
  <si>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</si>
  <si>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</si>
  <si>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</si>
  <si>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</si>
  <si>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</si>
  <si>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</si>
  <si>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</si>
  <si>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</si>
  <si>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</si>
  <si>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</si>
  <si>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</si>
  <si>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</si>
  <si>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</si>
  <si>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</si>
  <si>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</si>
  <si>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</si>
  <si>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</si>
  <si>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</si>
  <si>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</si>
  <si>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</si>
  <si>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</si>
  <si>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</si>
  <si>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</si>
  <si>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</si>
  <si>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</si>
  <si>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</si>
  <si>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</si>
  <si>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</si>
  <si>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</si>
  <si>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</si>
  <si>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</si>
  <si>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</si>
  <si>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</si>
  <si>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</si>
  <si>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</si>
  <si>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</si>
  <si>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</si>
  <si>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</si>
  <si>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</si>
  <si>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</si>
  <si>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</si>
  <si>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</si>
  <si>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</si>
  <si>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</si>
  <si>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</si>
  <si>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</si>
  <si>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</si>
  <si>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</si>
  <si>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</si>
  <si>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</si>
  <si>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</si>
  <si>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</si>
  <si>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</si>
  <si>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</si>
  <si>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</si>
  <si>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</si>
  <si>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</si>
  <si>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</si>
  <si>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</si>
  <si>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</si>
  <si>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</si>
  <si>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</si>
  <si>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</si>
  <si>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</si>
  <si>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</si>
  <si>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</si>
  <si>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</si>
  <si>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</si>
  <si>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</si>
  <si>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</si>
  <si>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</si>
  <si>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</si>
  <si>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</si>
  <si>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</si>
  <si>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</si>
  <si>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</si>
  <si>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</si>
  <si>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</si>
  <si>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</si>
  <si>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</si>
  <si>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</si>
  <si>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</si>
  <si>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</si>
  <si>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</si>
  <si>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</si>
  <si>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</si>
  <si>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</si>
  <si>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</si>
  <si>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</si>
  <si>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</si>
  <si>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</si>
  <si>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</si>
  <si>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</si>
  <si>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</si>
  <si>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</si>
  <si>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</si>
  <si>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</si>
  <si>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</si>
  <si>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</si>
  <si>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</si>
  <si>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</si>
  <si>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</si>
  <si>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</si>
  <si>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</si>
  <si>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</si>
  <si>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</si>
  <si>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</si>
  <si>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</si>
  <si>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</si>
  <si>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</si>
  <si>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</si>
  <si>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</si>
  <si>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</si>
  <si>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</si>
  <si>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</si>
  <si>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</si>
  <si>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</si>
  <si>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</si>
  <si>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</si>
  <si>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</si>
  <si>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</si>
  <si>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</si>
  <si>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</si>
  <si>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</si>
  <si>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</si>
  <si>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</si>
  <si>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</si>
  <si>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</si>
  <si>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</si>
  <si>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</si>
  <si>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</si>
  <si>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</si>
  <si>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</si>
  <si>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</si>
  <si>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</si>
  <si>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</si>
  <si>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</si>
  <si>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</si>
  <si>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</si>
  <si>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</si>
  <si>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</si>
  <si>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</si>
  <si>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</si>
  <si>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</si>
  <si>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</si>
  <si>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</si>
  <si>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</si>
  <si>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</si>
  <si>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</si>
  <si>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</si>
  <si>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</si>
  <si>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</si>
  <si>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</si>
  <si>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</si>
  <si>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</si>
  <si>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</si>
  <si>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</si>
  <si>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</si>
  <si>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</si>
  <si>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</si>
  <si>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</si>
  <si>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</si>
  <si>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</si>
  <si>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</si>
  <si>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</si>
  <si>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</si>
  <si>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</si>
  <si>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</si>
  <si>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</si>
  <si>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</si>
  <si>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</si>
  <si>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</si>
  <si>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</si>
  <si>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</si>
  <si>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</si>
  <si>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</si>
  <si>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</si>
  <si>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</si>
  <si>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</si>
  <si>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</si>
  <si>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</si>
  <si>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</si>
  <si>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</si>
  <si>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</si>
  <si>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</si>
  <si>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</si>
  <si>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</si>
  <si>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</si>
  <si>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</si>
  <si>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</si>
  <si>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</si>
  <si>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</si>
  <si>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</si>
  <si>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</si>
  <si>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</si>
  <si>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</si>
  <si>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</si>
  <si>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</si>
  <si>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</si>
  <si>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</si>
  <si>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</si>
  <si>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</si>
  <si>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</si>
  <si>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</si>
  <si>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</si>
  <si>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</si>
  <si>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</si>
  <si>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</si>
  <si>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</si>
  <si>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</si>
  <si>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</si>
  <si>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</si>
  <si>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</si>
  <si>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</si>
  <si>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</si>
  <si>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</si>
  <si>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</si>
  <si>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</si>
  <si>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</si>
  <si>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</si>
  <si>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</si>
  <si>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</si>
  <si>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</si>
  <si>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</si>
  <si>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</si>
  <si>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</si>
  <si>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</si>
  <si>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</si>
  <si>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</si>
  <si>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</si>
  <si>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</si>
  <si>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</si>
  <si>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</si>
  <si>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</si>
  <si>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</si>
  <si>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</si>
  <si>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</si>
  <si>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</si>
  <si>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</si>
  <si>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</si>
  <si>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</si>
  <si>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</si>
  <si>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</si>
  <si>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</si>
  <si>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</si>
  <si>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</si>
  <si>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</si>
  <si>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</si>
  <si>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</si>
  <si>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</si>
  <si>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</si>
  <si>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</si>
  <si>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</si>
  <si>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</si>
  <si>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</si>
  <si>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</si>
  <si>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</si>
  <si>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</si>
  <si>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</si>
  <si>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</si>
  <si>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</si>
  <si>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</si>
  <si>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</si>
  <si>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</si>
  <si>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</si>
  <si>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</si>
  <si>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</si>
  <si>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</si>
  <si>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</si>
  <si>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</si>
  <si>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</si>
  <si>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</si>
  <si>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</si>
  <si>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</si>
  <si>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</si>
  <si>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</si>
  <si>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</si>
  <si>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</si>
  <si>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</si>
  <si>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</si>
  <si>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</si>
  <si>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</si>
  <si>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</si>
  <si>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</si>
  <si>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</si>
  <si>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</si>
  <si>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</si>
  <si>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</si>
  <si>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</si>
  <si>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</si>
  <si>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</si>
  <si>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</si>
  <si>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</si>
  <si>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</si>
  <si>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</si>
  <si>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</si>
  <si>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</si>
  <si>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</si>
  <si>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</si>
  <si>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</si>
  <si>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</si>
  <si>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</si>
  <si>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</si>
  <si>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</si>
  <si>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</si>
  <si>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</si>
  <si>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</si>
  <si>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</si>
  <si>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</si>
  <si>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</si>
  <si>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</si>
  <si>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</si>
  <si>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</si>
  <si>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</si>
  <si>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</si>
  <si>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</si>
  <si>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</si>
  <si>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</si>
  <si>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</si>
  <si>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</si>
  <si>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</si>
  <si>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</si>
  <si>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</si>
  <si>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</si>
  <si>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</si>
  <si>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</si>
  <si>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</si>
  <si>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</si>
  <si>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</si>
  <si>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</si>
  <si>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</si>
  <si>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</si>
  <si>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</si>
  <si>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</si>
  <si>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</si>
  <si>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</si>
  <si>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</si>
  <si>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</si>
  <si>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</si>
  <si>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</si>
  <si>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</si>
  <si>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</si>
  <si>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</si>
  <si>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</si>
  <si>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</si>
  <si>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</si>
  <si>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</si>
  <si>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</si>
  <si>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</si>
  <si>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</si>
  <si>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</si>
  <si>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</si>
  <si>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</si>
  <si>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</si>
  <si>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</si>
  <si>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</si>
  <si>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</si>
  <si>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</si>
  <si>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</si>
  <si>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</si>
  <si>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</si>
  <si>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</si>
  <si>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</si>
  <si>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</si>
  <si>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</si>
  <si>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</si>
  <si>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</si>
  <si>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</si>
  <si>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</si>
  <si>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</si>
  <si>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</si>
  <si>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</si>
  <si>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</si>
  <si>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</si>
  <si>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</si>
  <si>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</si>
  <si>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</si>
  <si>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</si>
  <si>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</si>
  <si>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</si>
  <si>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</si>
  <si>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</si>
  <si>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</si>
  <si>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</si>
  <si>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</si>
  <si>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</si>
  <si>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</si>
  <si>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</si>
  <si>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</si>
  <si>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</si>
  <si>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</si>
  <si>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</si>
  <si>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</si>
  <si>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</si>
  <si>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</si>
  <si>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</si>
  <si>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</si>
  <si>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</si>
  <si>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</si>
  <si>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</si>
  <si>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</si>
  <si>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</si>
  <si>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</si>
  <si>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</si>
  <si>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</si>
  <si>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</si>
  <si>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</si>
  <si>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</si>
  <si>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</si>
  <si>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</si>
  <si>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</si>
  <si>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</si>
  <si>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</si>
  <si>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</si>
  <si>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</si>
  <si>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</si>
  <si>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</si>
  <si>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</si>
  <si>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</si>
  <si>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</si>
  <si>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</si>
  <si>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</si>
  <si>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</si>
  <si>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</si>
  <si>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</si>
  <si>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</si>
  <si>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</si>
  <si>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</si>
  <si>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</si>
  <si>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</si>
  <si>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</si>
  <si>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</si>
  <si>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</si>
  <si>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</si>
  <si>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</si>
  <si>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</si>
  <si>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</si>
  <si>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</si>
  <si>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</si>
  <si>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</si>
  <si>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</si>
  <si>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</si>
  <si>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</si>
  <si>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</si>
  <si>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</si>
  <si>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</si>
  <si>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</si>
  <si>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</si>
  <si>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</si>
  <si>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</si>
  <si>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</si>
  <si>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</si>
  <si>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</si>
  <si>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</si>
  <si>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</si>
  <si>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</si>
  <si>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</si>
  <si>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</si>
  <si>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</si>
  <si>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</si>
  <si>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</si>
  <si>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</si>
  <si>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</si>
  <si>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</si>
  <si>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</si>
  <si>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</si>
  <si>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</si>
  <si>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</si>
  <si>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</si>
  <si>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</si>
  <si>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</si>
  <si>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</si>
  <si>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</si>
  <si>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</si>
  <si>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</si>
  <si>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</si>
  <si>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</si>
  <si>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</si>
  <si>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</si>
  <si>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</si>
  <si>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</si>
  <si>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</si>
  <si>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</si>
  <si>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</si>
  <si>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</si>
  <si>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</si>
  <si>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</si>
  <si>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</si>
  <si>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</si>
  <si>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</si>
  <si>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</si>
  <si>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</si>
  <si>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</si>
  <si>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</si>
  <si>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</si>
  <si>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</si>
  <si>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</si>
  <si>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</si>
  <si>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</si>
  <si>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</si>
  <si>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</si>
  <si>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</si>
  <si>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</si>
  <si>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</si>
  <si>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</si>
  <si>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</si>
  <si>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</si>
  <si>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</si>
  <si>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</si>
  <si>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</si>
  <si>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</si>
  <si>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</si>
  <si>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</si>
  <si>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</si>
  <si>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</si>
  <si>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</si>
  <si>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</si>
  <si>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</si>
  <si>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</si>
  <si>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</si>
  <si>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</si>
  <si>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</si>
  <si>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</si>
  <si>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</si>
  <si>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</si>
  <si>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</si>
  <si>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</si>
  <si>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</si>
  <si>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</si>
  <si>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</si>
  <si>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</si>
  <si>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</si>
  <si>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</si>
  <si>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</si>
  <si>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</si>
  <si>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</si>
  <si>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</si>
  <si>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</si>
  <si>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</si>
  <si>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</si>
  <si>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</si>
  <si>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</si>
  <si>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</si>
  <si>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</si>
  <si>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</si>
  <si>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</si>
  <si>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</si>
  <si>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</si>
  <si>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</si>
  <si>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</si>
  <si>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</si>
  <si>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</si>
  <si>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</si>
  <si>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</si>
  <si>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</si>
  <si>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</si>
  <si>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</si>
  <si>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</si>
  <si>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</si>
  <si>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</si>
  <si>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</si>
  <si>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</si>
  <si>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</si>
  <si>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</si>
  <si>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</si>
  <si>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</si>
  <si>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</si>
  <si>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</si>
  <si>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</si>
  <si>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</si>
  <si>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</si>
  <si>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</si>
  <si>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</si>
  <si>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</si>
  <si>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</si>
  <si>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</si>
  <si>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</si>
  <si>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</si>
  <si>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</si>
  <si>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</si>
  <si>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</si>
  <si>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</si>
  <si>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</si>
  <si>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</si>
  <si>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</si>
  <si>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</si>
  <si>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</si>
  <si>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</si>
  <si>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</si>
  <si>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</si>
  <si>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</si>
  <si>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</si>
  <si>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</si>
  <si>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</si>
  <si>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</si>
  <si>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</si>
  <si>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</si>
  <si>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</si>
  <si>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</si>
  <si>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</si>
  <si>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</si>
  <si>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</si>
  <si>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</si>
  <si>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</si>
  <si>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</si>
  <si>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</si>
  <si>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</si>
  <si>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</si>
  <si>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</si>
  <si>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</si>
  <si>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</si>
  <si>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</si>
  <si>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</si>
  <si>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</si>
  <si>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</si>
  <si>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</si>
  <si>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</si>
  <si>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</si>
  <si>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</si>
  <si>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</si>
  <si>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</si>
  <si>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</si>
  <si>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</si>
  <si>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</si>
  <si>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</si>
  <si>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</si>
  <si>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</si>
  <si>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</si>
  <si>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</si>
  <si>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</si>
  <si>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</si>
  <si>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</si>
  <si>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</si>
  <si>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</si>
  <si>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</si>
  <si>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</si>
  <si>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</si>
  <si>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</si>
  <si>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</si>
  <si>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</si>
  <si>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</si>
  <si>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</si>
  <si>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</si>
  <si>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</si>
  <si>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</si>
  <si>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</si>
  <si>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</si>
  <si>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</si>
  <si>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</si>
  <si>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</si>
  <si>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</si>
  <si>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</si>
  <si>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</si>
  <si>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</si>
  <si>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</si>
  <si>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</si>
  <si>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</si>
  <si>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</si>
  <si>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</si>
  <si>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</si>
  <si>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</si>
  <si>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</si>
  <si>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</si>
  <si>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</si>
  <si>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</si>
  <si>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</si>
  <si>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</si>
  <si>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</si>
  <si>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</si>
  <si>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</si>
  <si>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</si>
  <si>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</si>
  <si>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</si>
  <si>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</si>
  <si>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</si>
  <si>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</si>
  <si>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</si>
  <si>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</si>
  <si>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</si>
  <si>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</si>
  <si>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</si>
  <si>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</si>
  <si>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</si>
  <si>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</si>
  <si>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</si>
  <si>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</si>
  <si>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</si>
  <si>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</si>
  <si>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</si>
  <si>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</si>
  <si>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</si>
  <si>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</si>
  <si>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</si>
  <si>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</si>
  <si>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</si>
  <si>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</si>
  <si>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</si>
  <si>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</si>
  <si>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</si>
  <si>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</si>
  <si>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</si>
  <si>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</si>
  <si>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</si>
  <si>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</si>
  <si>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</si>
  <si>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</si>
  <si>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</si>
  <si>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</si>
  <si>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</si>
  <si>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</si>
  <si>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</si>
  <si>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</si>
  <si>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</si>
  <si>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</si>
  <si>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</si>
  <si>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</si>
  <si>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</si>
  <si>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</si>
  <si>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</si>
  <si>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</si>
  <si>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</si>
  <si>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</si>
  <si>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</si>
  <si>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</si>
  <si>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</si>
  <si>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</si>
  <si>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</si>
  <si>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</si>
  <si>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</si>
  <si>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</si>
  <si>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</si>
  <si>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</si>
  <si>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</si>
  <si>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</si>
  <si>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</si>
  <si>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</si>
  <si>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</si>
  <si>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</si>
  <si>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</si>
  <si>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</si>
  <si>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</si>
  <si>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</si>
  <si>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</si>
  <si>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</si>
  <si>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</si>
  <si>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</si>
  <si>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</si>
  <si>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</si>
  <si>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</si>
  <si>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</si>
  <si>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</si>
  <si>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</si>
  <si>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</si>
  <si>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</si>
  <si>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</si>
  <si>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</si>
  <si>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</si>
  <si>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</si>
  <si>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</si>
  <si>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</si>
  <si>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</si>
  <si>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</si>
  <si>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</si>
  <si>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</si>
  <si>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</si>
  <si>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</si>
  <si>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</si>
  <si>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</si>
  <si>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</si>
  <si>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</si>
  <si>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</si>
  <si>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</si>
  <si>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</si>
  <si>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</si>
  <si>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</si>
  <si>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</si>
  <si>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</si>
  <si>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</si>
  <si>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</si>
  <si>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</si>
  <si>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</si>
  <si>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</si>
  <si>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</si>
  <si>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</si>
  <si>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</si>
  <si>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</si>
  <si>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</si>
  <si>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</si>
  <si>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</si>
  <si>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</si>
  <si>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</si>
  <si>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</si>
  <si>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</si>
  <si>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</si>
  <si>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</si>
  <si>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</si>
  <si>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</si>
  <si>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</si>
  <si>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</si>
  <si>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</si>
  <si>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</si>
  <si>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</si>
  <si>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</si>
  <si>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</si>
  <si>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</si>
  <si>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</si>
  <si>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</si>
  <si>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</si>
  <si>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</si>
  <si>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</si>
  <si>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</si>
  <si>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</si>
  <si>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</si>
  <si>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</si>
  <si>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</si>
  <si>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</si>
  <si>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</si>
  <si>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</si>
  <si>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</si>
  <si>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</si>
  <si>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</si>
  <si>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</si>
  <si>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</si>
  <si>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</si>
  <si>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</si>
  <si>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</si>
  <si>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</si>
  <si>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</si>
  <si>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</si>
  <si>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</si>
  <si>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</si>
  <si>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</si>
  <si>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</si>
  <si>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</si>
  <si>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</si>
  <si>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</si>
  <si>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</si>
  <si>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</si>
  <si>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</si>
  <si>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</si>
  <si>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</si>
  <si>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</si>
  <si>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</si>
  <si>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</si>
  <si>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</si>
  <si>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</si>
  <si>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</si>
  <si>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</si>
  <si>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</si>
  <si>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</si>
  <si>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</si>
  <si>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</si>
  <si>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</si>
  <si>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</si>
  <si>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</si>
  <si>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</si>
  <si>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</si>
  <si>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</si>
  <si>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</si>
  <si>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</si>
  <si>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</si>
  <si>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</si>
  <si>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</si>
  <si>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</si>
  <si>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</si>
  <si>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</si>
  <si>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</si>
  <si>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</si>
  <si>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</si>
  <si>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</si>
  <si>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</si>
  <si>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</si>
  <si>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</si>
  <si>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</si>
  <si>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</si>
  <si>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</si>
  <si>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</si>
  <si>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</si>
  <si>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</si>
  <si>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</si>
  <si>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</si>
  <si>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</si>
  <si>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</si>
  <si>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</si>
  <si>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</si>
  <si>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</si>
  <si>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</si>
  <si>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</si>
  <si>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</si>
  <si>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</si>
  <si>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</si>
  <si>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</si>
  <si>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</si>
  <si>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</si>
  <si>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</si>
  <si>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</si>
  <si>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</si>
  <si>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</si>
  <si>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</si>
  <si>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</si>
  <si>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</si>
  <si>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</si>
  <si>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</si>
  <si>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</si>
  <si>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</si>
  <si>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</si>
  <si>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</si>
  <si>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</si>
  <si>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</si>
  <si>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</si>
  <si>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</si>
  <si>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</si>
  <si>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</si>
  <si>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</si>
  <si>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</si>
  <si>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</si>
  <si>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</si>
  <si>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</si>
  <si>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</si>
  <si>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</si>
  <si>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</si>
  <si>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</si>
  <si>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</si>
  <si>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</si>
  <si>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</si>
  <si>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</si>
  <si>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</si>
  <si>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</si>
  <si>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</si>
  <si>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</si>
  <si>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</si>
  <si>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</si>
  <si>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</si>
  <si>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</si>
  <si>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</si>
  <si>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</si>
  <si>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</si>
  <si>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</si>
  <si>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</si>
  <si>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</si>
  <si>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</si>
  <si>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</si>
  <si>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</si>
  <si>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</si>
  <si>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</si>
  <si>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</si>
  <si>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</si>
  <si>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</si>
  <si>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</si>
  <si>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</si>
  <si>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</si>
  <si>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</si>
  <si>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</si>
  <si>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</si>
  <si>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</si>
  <si>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</si>
  <si>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</si>
  <si>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</si>
  <si>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</si>
  <si>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</si>
  <si>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</si>
  <si>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</si>
  <si>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</si>
  <si>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</si>
  <si>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</si>
  <si>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</si>
  <si>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</si>
  <si>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</si>
  <si>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</si>
  <si>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</si>
  <si>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</si>
  <si>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</si>
  <si>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</si>
  <si>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</si>
  <si>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</si>
  <si>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</si>
  <si>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</si>
  <si>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</si>
  <si>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</si>
  <si>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</si>
  <si>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</si>
  <si>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</si>
  <si>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</si>
  <si>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</si>
  <si>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</si>
  <si>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</si>
  <si>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</si>
  <si>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</si>
  <si>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</si>
  <si>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</si>
  <si>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</si>
  <si>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</si>
  <si>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</si>
  <si>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</si>
  <si>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</si>
  <si>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</si>
  <si>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</si>
  <si>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</si>
  <si>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</si>
  <si>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</si>
  <si>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</si>
  <si>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</si>
  <si>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</si>
  <si>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</si>
  <si>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</si>
  <si>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</si>
  <si>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</si>
  <si>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</si>
  <si>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</si>
  <si>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</si>
  <si>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</si>
  <si>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</si>
  <si>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</si>
  <si>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</si>
  <si>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</si>
  <si>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</si>
  <si>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</si>
  <si>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</si>
  <si>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</si>
  <si>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</si>
  <si>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</si>
  <si>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</si>
  <si>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</si>
  <si>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</si>
  <si>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</si>
  <si>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</si>
  <si>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</si>
  <si>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</si>
  <si>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</si>
  <si>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</si>
  <si>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</si>
  <si>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</si>
  <si>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</si>
  <si>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</si>
  <si>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</si>
  <si>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</si>
  <si>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</si>
  <si>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</si>
  <si>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</si>
  <si>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</si>
  <si>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</si>
  <si>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</si>
  <si>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</si>
  <si>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</si>
  <si>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</si>
  <si>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</si>
  <si>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</si>
  <si>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</si>
  <si>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</si>
  <si>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</si>
  <si>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</si>
  <si>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</si>
  <si>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</si>
  <si>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</si>
  <si>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</si>
  <si>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</si>
  <si>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</si>
  <si>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</si>
  <si>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</si>
  <si>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</si>
  <si>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</si>
  <si>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</si>
  <si>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</si>
  <si>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</si>
  <si>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</si>
  <si>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</si>
  <si>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</si>
  <si>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</si>
  <si>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</si>
  <si>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</si>
  <si>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</si>
  <si>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</si>
  <si>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</si>
  <si>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</si>
  <si>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</si>
  <si>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</si>
  <si>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</si>
  <si>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</si>
  <si>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</si>
  <si>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</si>
  <si>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</si>
  <si>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</si>
  <si>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</si>
  <si>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</si>
  <si>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</si>
  <si>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</si>
  <si>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</si>
  <si>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</si>
  <si>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</si>
  <si>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</si>
  <si>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</si>
  <si>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</si>
  <si>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</si>
  <si>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</si>
  <si>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</si>
  <si>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</si>
  <si>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</si>
  <si>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</si>
  <si>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</si>
  <si>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</si>
  <si>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</si>
  <si>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</si>
  <si>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</si>
  <si>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</si>
  <si>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</si>
  <si>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</si>
  <si>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</si>
  <si>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</si>
  <si>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</si>
  <si>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</si>
  <si>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</si>
  <si>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</si>
  <si>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</si>
  <si>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</si>
  <si>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</si>
  <si>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</si>
  <si>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</si>
  <si>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</si>
  <si>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</si>
  <si>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</si>
  <si>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</si>
  <si>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</si>
  <si>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</si>
  <si>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</si>
  <si>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</si>
  <si>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</si>
  <si>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</si>
  <si>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</si>
  <si>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</si>
  <si>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</si>
  <si>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</si>
  <si>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</si>
  <si>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</si>
  <si>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</si>
  <si>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</si>
  <si>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</si>
  <si>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</si>
  <si>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</si>
  <si>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</si>
  <si>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</si>
  <si>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</si>
  <si>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</si>
  <si>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</si>
  <si>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</si>
  <si>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</si>
  <si>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</si>
  <si>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</si>
  <si>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</si>
  <si>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</si>
  <si>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</si>
  <si>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</si>
  <si>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</si>
  <si>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</si>
  <si>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</si>
  <si>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</si>
  <si>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</si>
  <si>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</si>
  <si>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</si>
  <si>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</si>
  <si>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</si>
  <si>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</si>
  <si>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</si>
  <si>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</si>
  <si>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</si>
  <si>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</si>
  <si>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</si>
  <si>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</si>
  <si>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</si>
  <si>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</si>
  <si>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</si>
  <si>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</si>
  <si>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</si>
  <si>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</si>
  <si>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</si>
  <si>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</si>
  <si>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</si>
  <si>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</si>
  <si>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</si>
  <si>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</si>
  <si>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</si>
  <si>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</si>
  <si>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</si>
  <si>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</si>
  <si>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</si>
  <si>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</si>
  <si>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</si>
  <si>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</si>
  <si>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</si>
  <si>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</si>
  <si>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</si>
  <si>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</si>
  <si>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</si>
  <si>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</si>
  <si>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</si>
  <si>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</si>
  <si>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</si>
  <si>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</si>
  <si>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</si>
  <si>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</si>
  <si>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</si>
  <si>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</si>
  <si>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</si>
  <si>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</si>
  <si>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</si>
  <si>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</si>
  <si>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</si>
  <si>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</si>
  <si>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</si>
  <si>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</si>
  <si>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</si>
  <si>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</si>
  <si>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</si>
  <si>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</si>
  <si>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</si>
  <si>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</si>
  <si>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</si>
  <si>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</si>
  <si>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</si>
  <si>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</si>
  <si>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</si>
  <si>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</si>
  <si>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</si>
  <si>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</si>
  <si>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</si>
  <si>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</si>
  <si>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</si>
  <si>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</si>
  <si>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</si>
  <si>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</si>
  <si>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</si>
  <si>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</si>
  <si>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</si>
  <si>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</si>
  <si>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</si>
  <si>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</si>
  <si>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</si>
  <si>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</si>
  <si>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</si>
  <si>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</si>
  <si>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</si>
  <si>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</si>
  <si>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</si>
  <si>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</si>
  <si>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</si>
  <si>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</si>
  <si>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</si>
  <si>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</si>
  <si>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</si>
  <si>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</si>
  <si>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</si>
  <si>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</si>
  <si>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</si>
  <si>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</si>
  <si>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</si>
  <si>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</si>
  <si>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</si>
  <si>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</si>
  <si>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</si>
  <si>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</si>
  <si>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</si>
  <si>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</si>
  <si>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</si>
  <si>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</si>
  <si>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</si>
  <si>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</si>
  <si>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</si>
  <si>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</si>
  <si>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</si>
  <si>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</si>
  <si>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</si>
  <si>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</si>
  <si>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</si>
  <si>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</si>
  <si>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</si>
  <si>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</si>
  <si>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</si>
  <si>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</si>
  <si>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</si>
  <si>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</si>
  <si>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</si>
  <si>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</si>
  <si>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</si>
  <si>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</si>
  <si>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</si>
  <si>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</si>
  <si>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</si>
  <si>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</si>
  <si>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</si>
  <si>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</si>
  <si>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</si>
  <si>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</si>
  <si>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</si>
  <si>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</si>
  <si>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</si>
  <si>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</si>
  <si>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</si>
  <si>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</si>
  <si>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</si>
  <si>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</si>
  <si>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</si>
  <si>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</si>
  <si>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</si>
  <si>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</si>
  <si>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</si>
  <si>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</si>
  <si>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</si>
  <si>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</si>
  <si>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</si>
  <si>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</si>
  <si>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</si>
  <si>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</si>
  <si>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</si>
  <si>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</si>
  <si>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</si>
  <si>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</si>
  <si>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</si>
  <si>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</si>
  <si>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</si>
  <si>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</si>
  <si>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</si>
  <si>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</si>
  <si>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</si>
  <si>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</si>
  <si>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</si>
  <si>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</si>
  <si>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</si>
  <si>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</si>
  <si>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</si>
  <si>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</si>
  <si>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</si>
  <si>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</si>
  <si>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</si>
  <si>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</si>
  <si>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</si>
  <si>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</si>
  <si>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</si>
  <si>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</si>
  <si>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</si>
  <si>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</si>
  <si>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</si>
  <si>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</si>
  <si>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</si>
  <si>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</si>
  <si>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</si>
  <si>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</si>
  <si>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</si>
  <si>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</si>
  <si>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</si>
  <si>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</si>
  <si>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</si>
  <si>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</si>
  <si>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</si>
  <si>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</si>
  <si>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</si>
  <si>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</si>
  <si>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</si>
  <si>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</si>
  <si>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</si>
  <si>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</si>
  <si>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</si>
  <si>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</si>
  <si>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</si>
  <si>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</si>
  <si>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</si>
  <si>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</si>
  <si>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</si>
  <si>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</si>
  <si>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</si>
  <si>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</si>
  <si>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</si>
  <si>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</si>
  <si>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</si>
  <si>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</si>
  <si>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</si>
  <si>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</si>
  <si>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</si>
  <si>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</si>
  <si>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</si>
  <si>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</si>
  <si>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</si>
  <si>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</si>
  <si>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</si>
  <si>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</si>
  <si>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</si>
  <si>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</si>
  <si>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</si>
  <si>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</si>
  <si>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</si>
  <si>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</si>
  <si>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</si>
  <si>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</si>
  <si>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</si>
  <si>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</si>
  <si>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</si>
  <si>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</si>
  <si>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</si>
  <si>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</si>
  <si>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</si>
  <si>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</si>
  <si>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</si>
  <si>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</si>
  <si>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</si>
  <si>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</si>
  <si>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</si>
  <si>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</si>
  <si>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</si>
  <si>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</si>
  <si>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</si>
  <si>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</si>
  <si>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</si>
  <si>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</si>
  <si>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</si>
  <si>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</si>
  <si>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</si>
  <si>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</si>
  <si>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</si>
  <si>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</si>
  <si>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</si>
  <si>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</si>
  <si>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</si>
  <si>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</si>
  <si>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</si>
  <si>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</si>
  <si>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</si>
  <si>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</si>
  <si>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</si>
  <si>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</si>
  <si>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</si>
  <si>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</si>
  <si>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</si>
  <si>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</si>
  <si>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</si>
  <si>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</si>
  <si>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</si>
  <si>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</si>
  <si>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</si>
  <si>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</si>
  <si>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</si>
  <si>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</si>
  <si>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</si>
  <si>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</si>
  <si>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</si>
  <si>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</si>
  <si>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</si>
  <si>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</si>
  <si>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</si>
  <si>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</si>
  <si>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</si>
  <si>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</si>
  <si>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</si>
  <si>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</si>
  <si>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</si>
  <si>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</si>
  <si>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</si>
  <si>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</si>
  <si>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</si>
  <si>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</si>
  <si>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</si>
  <si>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</si>
  <si>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</si>
  <si>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</si>
  <si>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</si>
  <si>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</si>
  <si>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</si>
  <si>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</si>
  <si>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</si>
  <si>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</si>
  <si>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</si>
  <si>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</si>
  <si>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</si>
  <si>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</si>
  <si>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</si>
  <si>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</si>
  <si>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</si>
  <si>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</si>
  <si>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</si>
  <si>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</si>
  <si>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</si>
  <si>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</si>
  <si>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</si>
  <si>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</si>
  <si>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</si>
  <si>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</si>
  <si>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</si>
  <si>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</si>
  <si>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</si>
  <si>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</si>
  <si>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</si>
  <si>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</si>
  <si>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</si>
  <si>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</si>
  <si>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</si>
  <si>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</si>
  <si>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</si>
  <si>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</si>
  <si>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</si>
  <si>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</si>
  <si>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</si>
  <si>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</si>
  <si>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</si>
  <si>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</si>
  <si>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</si>
  <si>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</si>
  <si>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</si>
  <si>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</si>
  <si>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</si>
  <si>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</si>
  <si>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</si>
  <si>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</si>
  <si>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</si>
  <si>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</si>
  <si>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</si>
  <si>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</si>
  <si>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</si>
  <si>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</si>
  <si>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</si>
  <si>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</si>
  <si>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</si>
  <si>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</si>
  <si>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</si>
  <si>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</si>
  <si>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</si>
  <si>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</si>
  <si>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</si>
  <si>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</si>
  <si>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</si>
  <si>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</si>
  <si>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</si>
  <si>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</si>
  <si>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</si>
  <si>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</si>
  <si>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</si>
  <si>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</si>
  <si>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</si>
  <si>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</si>
  <si>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</si>
  <si>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</si>
  <si>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</si>
  <si>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</si>
  <si>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</si>
  <si>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</si>
  <si>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</si>
  <si>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</si>
  <si>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</si>
  <si>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</si>
  <si>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</si>
  <si>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</si>
  <si>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</si>
  <si>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</si>
  <si>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</si>
  <si>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</si>
  <si>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</si>
  <si>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</si>
  <si>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</si>
  <si>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</si>
  <si>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</si>
  <si>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</si>
  <si>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</si>
  <si>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</si>
  <si>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</si>
  <si>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</si>
  <si>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</si>
  <si>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</si>
  <si>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</si>
  <si>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</si>
  <si>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</si>
  <si>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</si>
  <si>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</si>
  <si>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</si>
  <si>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</si>
  <si>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</si>
  <si>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</si>
  <si>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</si>
  <si>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</si>
  <si>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</si>
  <si>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</si>
  <si>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</si>
  <si>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</si>
  <si>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</si>
  <si>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</si>
  <si>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</si>
  <si>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</si>
  <si>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</si>
  <si>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</si>
  <si>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</si>
  <si>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</si>
  <si>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</si>
  <si>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</si>
  <si>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</si>
  <si>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</si>
  <si>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</si>
  <si>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</si>
  <si>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</si>
  <si>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</si>
  <si>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</si>
  <si>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</si>
  <si>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</si>
  <si>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</si>
  <si>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</si>
  <si>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</si>
  <si>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</si>
  <si>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</si>
  <si>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</si>
  <si>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</si>
  <si>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</si>
  <si>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</si>
  <si>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</si>
  <si>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</si>
  <si>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</si>
  <si>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</si>
  <si>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</si>
  <si>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</si>
  <si>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</si>
  <si>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</si>
  <si>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</si>
  <si>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</si>
  <si>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</si>
  <si>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</si>
  <si>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</si>
  <si>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</si>
  <si>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</si>
  <si>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</si>
  <si>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</si>
  <si>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</si>
  <si>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</si>
  <si>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</si>
  <si>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</si>
  <si>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</si>
  <si>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</si>
  <si>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</si>
  <si>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</si>
  <si>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</si>
  <si>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</si>
  <si>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</si>
  <si>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</si>
  <si>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</si>
  <si>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</si>
  <si>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</si>
  <si>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</si>
  <si>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</si>
  <si>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</si>
  <si>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</si>
  <si>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</si>
  <si>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</si>
  <si>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</si>
  <si>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</si>
  <si>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</si>
  <si>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</si>
  <si>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</si>
  <si>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</si>
  <si>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</si>
  <si>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</si>
  <si>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</si>
  <si>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</si>
  <si>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</si>
  <si>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</si>
  <si>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</si>
  <si>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</si>
  <si>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</si>
  <si>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</si>
  <si>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</si>
  <si>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</si>
  <si>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</si>
  <si>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</si>
  <si>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</si>
  <si>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</si>
  <si>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</si>
  <si>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</si>
  <si>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</si>
  <si>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</si>
  <si>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</si>
  <si>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</si>
  <si>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</si>
  <si>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</si>
  <si>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</si>
  <si>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</si>
  <si>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</si>
  <si>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</si>
  <si>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</si>
  <si>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</si>
  <si>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</si>
  <si>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</si>
  <si>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</si>
  <si>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</si>
  <si>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</si>
  <si>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</si>
  <si>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</si>
  <si>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</si>
  <si>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</si>
  <si>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</si>
  <si>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</si>
  <si>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</si>
  <si>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</si>
  <si>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</si>
  <si>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</si>
  <si>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</si>
  <si>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</si>
  <si>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</si>
  <si>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</si>
  <si>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</si>
  <si>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</si>
  <si>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</si>
  <si>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</si>
  <si>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</si>
  <si>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</si>
  <si>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</si>
  <si>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</si>
  <si>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</si>
  <si>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</si>
  <si>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</si>
  <si>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</si>
  <si>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</si>
  <si>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</si>
  <si>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</si>
  <si>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</si>
  <si>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</si>
  <si>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</si>
  <si>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</si>
  <si>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</si>
  <si>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</si>
  <si>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</si>
  <si>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</si>
  <si>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</si>
  <si>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</si>
  <si>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</si>
  <si>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</si>
  <si>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</si>
  <si>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</si>
  <si>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</si>
  <si>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</si>
  <si>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</si>
  <si>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</si>
  <si>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</si>
  <si>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</si>
  <si>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</si>
  <si>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</si>
  <si>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</si>
  <si>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</si>
  <si>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</si>
  <si>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</si>
  <si>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</si>
  <si>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</si>
  <si>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</si>
  <si>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</si>
  <si>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</si>
  <si>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</si>
  <si>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</si>
  <si>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</si>
  <si>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</si>
  <si>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</si>
  <si>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</si>
  <si>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</si>
  <si>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</si>
  <si>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</si>
  <si>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</si>
  <si>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</si>
  <si>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</si>
  <si>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</si>
  <si>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</si>
  <si>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</si>
  <si>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</si>
  <si>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</si>
  <si>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</si>
  <si>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</si>
  <si>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</si>
  <si>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</si>
  <si>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</si>
  <si>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</si>
  <si>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</si>
  <si>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</si>
  <si>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</si>
  <si>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</si>
  <si>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</si>
  <si>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</si>
  <si>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</si>
  <si>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</si>
  <si>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</si>
  <si>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</si>
  <si>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</si>
  <si>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</si>
  <si>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</si>
  <si>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</si>
  <si>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</si>
  <si>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</si>
  <si>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</si>
  <si>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</si>
  <si>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</si>
  <si>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</si>
  <si>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</si>
  <si>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</si>
  <si>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</si>
  <si>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</si>
  <si>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</si>
  <si>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</si>
  <si>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</si>
  <si>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</si>
  <si>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</si>
  <si>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</si>
  <si>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</si>
  <si>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</si>
  <si>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</si>
  <si>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</si>
  <si>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</si>
  <si>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</si>
  <si>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</si>
  <si>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</si>
  <si>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</si>
  <si>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</si>
  <si>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</si>
  <si>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</si>
  <si>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</si>
  <si>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</si>
  <si>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</si>
  <si>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</si>
  <si>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</si>
  <si>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</si>
  <si>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</si>
  <si>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</si>
  <si>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</si>
  <si>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</si>
  <si>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</si>
  <si>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</si>
  <si>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</si>
  <si>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</si>
  <si>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</si>
  <si>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</si>
  <si>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</si>
  <si>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</si>
  <si>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</si>
  <si>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</si>
  <si>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</si>
  <si>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</si>
  <si>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</si>
  <si>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</si>
  <si>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</si>
  <si>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</si>
  <si>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</si>
  <si>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</si>
  <si>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</si>
  <si>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</si>
  <si>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</si>
  <si>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</si>
  <si>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</si>
  <si>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</si>
  <si>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</si>
  <si>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</si>
  <si>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</si>
  <si>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</si>
  <si>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</si>
  <si>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</si>
  <si>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</si>
  <si>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</si>
  <si>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</si>
  <si>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</si>
  <si>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</si>
  <si>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</si>
  <si>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</si>
  <si>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</si>
  <si>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</si>
  <si>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</si>
  <si>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</si>
  <si>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</si>
  <si>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</si>
  <si>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</si>
  <si>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</si>
  <si>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</si>
  <si>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</si>
  <si>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</si>
  <si>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</si>
  <si>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</si>
  <si>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</si>
  <si>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</si>
  <si>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</si>
  <si>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</si>
  <si>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</si>
  <si>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</si>
  <si>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</si>
  <si>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</si>
  <si>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</si>
  <si>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</si>
  <si>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</si>
  <si>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</si>
  <si>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</si>
  <si>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</si>
  <si>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</si>
  <si>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</si>
  <si>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</si>
  <si>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</si>
  <si>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</si>
  <si>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</si>
  <si>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</si>
  <si>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</si>
  <si>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</si>
  <si>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</si>
  <si>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</si>
  <si>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</si>
  <si>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</si>
  <si>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</si>
  <si>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</si>
  <si>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</si>
  <si>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</si>
  <si>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</si>
  <si>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</si>
  <si>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</si>
  <si>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</si>
  <si>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</si>
  <si>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</si>
  <si>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</si>
  <si>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</si>
  <si>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</si>
  <si>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</si>
  <si>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</si>
  <si>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</si>
  <si>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</si>
  <si>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</si>
  <si>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</si>
  <si>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</si>
  <si>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</si>
  <si>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</si>
  <si>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</si>
  <si>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</si>
  <si>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</si>
  <si>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</si>
  <si>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</si>
  <si>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</si>
  <si>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</si>
  <si>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</si>
  <si>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</si>
  <si>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</si>
  <si>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</si>
  <si>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</si>
  <si>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</si>
  <si>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</si>
  <si>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</si>
  <si>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</si>
  <si>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</si>
  <si>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</si>
  <si>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</si>
  <si>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</si>
  <si>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</si>
  <si>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</si>
  <si>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</si>
  <si>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</si>
  <si>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</si>
  <si>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</si>
  <si>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</si>
  <si>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</si>
  <si>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</si>
  <si>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</si>
  <si>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</si>
  <si>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</si>
  <si>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</si>
  <si>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</si>
  <si>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</si>
  <si>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</si>
  <si>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</si>
  <si>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</si>
  <si>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</si>
  <si>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</si>
  <si>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</si>
  <si>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</si>
  <si>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</si>
  <si>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</si>
  <si>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</si>
  <si>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</si>
  <si>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</si>
  <si>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</si>
  <si>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</si>
  <si>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</si>
  <si>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</si>
  <si>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</si>
  <si>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</si>
  <si>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</si>
  <si>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</si>
  <si>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</si>
  <si>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</si>
  <si>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</si>
  <si>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</si>
  <si>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</si>
  <si>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</si>
  <si>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</si>
  <si>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</si>
  <si>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</si>
  <si>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</si>
  <si>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</si>
  <si>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</si>
  <si>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</si>
  <si>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</si>
  <si>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</si>
  <si>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</si>
  <si>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</si>
  <si>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</si>
  <si>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</si>
  <si>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</si>
  <si>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</si>
  <si>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</si>
  <si>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</si>
  <si>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</si>
  <si>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</si>
  <si>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</si>
  <si>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</si>
  <si>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</si>
  <si>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</si>
  <si>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</si>
  <si>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</si>
  <si>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</si>
  <si>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</si>
  <si>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</si>
  <si>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</si>
  <si>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</si>
  <si>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</si>
  <si>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</si>
  <si>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</si>
  <si>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</si>
  <si>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</si>
  <si>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</si>
  <si>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</si>
  <si>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</si>
  <si>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</si>
  <si>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</si>
  <si>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</si>
  <si>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</si>
  <si>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</si>
  <si>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</si>
  <si>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</si>
  <si>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</si>
  <si>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</si>
  <si>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</si>
  <si>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</si>
  <si>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</si>
  <si>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</si>
  <si>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</si>
  <si>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</si>
  <si>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</si>
  <si>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</si>
  <si>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</si>
  <si>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</si>
  <si>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</si>
  <si>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</si>
  <si>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</si>
  <si>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</si>
  <si>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</si>
  <si>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</si>
  <si>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</si>
  <si>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</si>
  <si>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</si>
  <si>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</si>
  <si>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</si>
  <si>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</si>
  <si>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</si>
  <si>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</si>
  <si>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</si>
  <si>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</si>
  <si>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</si>
  <si>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</si>
  <si>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</si>
  <si>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</si>
  <si>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</si>
  <si>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</si>
  <si>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</si>
  <si>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</si>
  <si>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</si>
  <si>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</si>
  <si>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</si>
  <si>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</si>
  <si>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</si>
  <si>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</si>
  <si>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</si>
  <si>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</si>
  <si>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</si>
  <si>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</si>
  <si>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</si>
  <si>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</si>
  <si>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</si>
  <si>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</si>
  <si>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</si>
  <si>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</si>
  <si>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</si>
  <si>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</si>
  <si>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</si>
  <si>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</si>
  <si>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</si>
  <si>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</si>
  <si>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</si>
  <si>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</si>
  <si>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</si>
  <si>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</si>
  <si>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</si>
  <si>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</si>
  <si>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</si>
  <si>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</si>
  <si>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</si>
  <si>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</si>
  <si>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</si>
  <si>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</si>
  <si>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</si>
  <si>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</si>
  <si>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</si>
  <si>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</si>
  <si>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</si>
  <si>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</si>
  <si>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</si>
  <si>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</si>
  <si>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</si>
  <si>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</si>
  <si>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</si>
  <si>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</si>
  <si>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</si>
  <si>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</si>
  <si>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</si>
  <si>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</si>
  <si>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</si>
  <si>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</si>
  <si>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</si>
  <si>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</si>
  <si>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</si>
  <si>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</si>
  <si>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</si>
  <si>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</si>
  <si>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</si>
  <si>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</si>
  <si>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</si>
  <si>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</si>
  <si>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</si>
  <si>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</si>
  <si>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</si>
  <si>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</si>
  <si>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</si>
  <si>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</si>
  <si>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</si>
  <si>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</si>
  <si>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</si>
  <si>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</si>
  <si>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</si>
  <si>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</si>
  <si>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</si>
  <si>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</si>
  <si>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</si>
  <si>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</si>
  <si>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</si>
  <si>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</si>
  <si>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</si>
  <si>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</si>
  <si>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</si>
  <si>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</si>
  <si>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</si>
  <si>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</si>
  <si>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</si>
  <si>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</si>
  <si>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</si>
  <si>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</si>
  <si>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</si>
  <si>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</si>
  <si>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</si>
  <si>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</si>
  <si>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</si>
  <si>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</si>
  <si>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</si>
  <si>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</si>
  <si>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</si>
  <si>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</si>
  <si>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</si>
  <si>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</si>
  <si>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</si>
  <si>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</si>
  <si>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</si>
  <si>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</si>
  <si>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</si>
  <si>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</si>
  <si>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</si>
  <si>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</si>
  <si>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</si>
  <si>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</si>
  <si>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</si>
  <si>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</si>
  <si>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</si>
  <si>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</si>
  <si>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</si>
  <si>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</si>
  <si>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</si>
  <si>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</si>
  <si>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</si>
  <si>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</si>
  <si>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</si>
  <si>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</si>
  <si>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</si>
  <si>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</si>
  <si>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</si>
  <si>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</si>
  <si>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</si>
  <si>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</si>
  <si>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</si>
  <si>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</si>
  <si>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</si>
  <si>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</si>
  <si>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</si>
  <si>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</si>
  <si>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</si>
  <si>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</si>
  <si>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</si>
  <si>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</si>
  <si>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</si>
  <si>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</si>
  <si>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</si>
  <si>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</si>
  <si>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</si>
  <si>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</si>
  <si>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</si>
  <si>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</si>
  <si>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</si>
  <si>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</si>
  <si>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</si>
  <si>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</si>
  <si>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</si>
  <si>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</si>
  <si>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</si>
  <si>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</si>
  <si>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</si>
  <si>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</si>
  <si>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</si>
  <si>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</si>
  <si>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</si>
  <si>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</si>
  <si>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</si>
  <si>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</si>
  <si>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</si>
  <si>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</si>
  <si>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</si>
  <si>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</si>
  <si>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</si>
  <si>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</si>
  <si>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</si>
  <si>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</si>
  <si>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</si>
  <si>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</si>
  <si>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</si>
  <si>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</si>
  <si>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</si>
  <si>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</si>
  <si>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</si>
  <si>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</si>
  <si>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</si>
  <si>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</si>
  <si>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</si>
  <si>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</si>
  <si>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</si>
  <si>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</si>
  <si>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</si>
  <si>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</si>
  <si>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</si>
  <si>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</si>
  <si>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</si>
  <si>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</si>
  <si>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</si>
  <si>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</si>
  <si>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</si>
  <si>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</si>
  <si>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</si>
  <si>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</si>
  <si>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</si>
  <si>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</si>
  <si>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</si>
  <si>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</si>
  <si>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</si>
  <si>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</si>
  <si>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</si>
  <si>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</si>
  <si>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</si>
  <si>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</si>
  <si>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</si>
  <si>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</si>
  <si>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</si>
  <si>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</si>
  <si>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</si>
  <si>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</si>
  <si>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</si>
  <si>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</si>
  <si>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</si>
  <si>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</si>
  <si>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</si>
  <si>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</si>
  <si>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</si>
  <si>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</si>
  <si>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</si>
  <si>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</si>
  <si>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</si>
  <si>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</si>
  <si>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</si>
  <si>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</si>
  <si>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</si>
  <si>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</si>
  <si>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</si>
  <si>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</si>
  <si>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</si>
  <si>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</si>
  <si>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</si>
  <si>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</si>
  <si>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</si>
  <si>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</si>
  <si>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</si>
  <si>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</si>
  <si>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</si>
  <si>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</si>
  <si>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</si>
  <si>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</si>
  <si>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</si>
  <si>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</si>
  <si>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</si>
  <si>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</si>
  <si>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</si>
  <si>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</si>
  <si>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</si>
  <si>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</si>
  <si>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</si>
  <si>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</si>
  <si>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</si>
  <si>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</si>
  <si>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</si>
  <si>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</si>
  <si>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</si>
  <si>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</si>
  <si>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</si>
  <si>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</si>
  <si>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</si>
  <si>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</si>
  <si>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</si>
  <si>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</si>
  <si>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</si>
  <si>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</si>
  <si>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</si>
  <si>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</si>
  <si>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</si>
  <si>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</si>
  <si>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</si>
  <si>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</si>
  <si>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</si>
  <si>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</si>
  <si>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</si>
  <si>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</si>
  <si>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</si>
  <si>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</si>
  <si>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</si>
  <si>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</si>
  <si>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</si>
  <si>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</si>
  <si>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</si>
  <si>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</si>
  <si>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</si>
  <si>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</si>
  <si>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</si>
  <si>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</si>
  <si>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</si>
  <si>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</si>
  <si>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</si>
  <si>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</si>
  <si>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</si>
  <si>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</si>
  <si>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</si>
  <si>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</si>
  <si>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</si>
  <si>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</si>
  <si>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</si>
  <si>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</si>
  <si>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</si>
  <si>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</si>
  <si>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</si>
  <si>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</si>
  <si>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</si>
  <si>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</si>
  <si>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</si>
  <si>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</si>
  <si>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</si>
  <si>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</si>
  <si>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</si>
  <si>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</si>
  <si>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</si>
  <si>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</si>
  <si>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CATOGORY</t>
  </si>
  <si>
    <t>PROFIT</t>
  </si>
  <si>
    <t>STATE</t>
  </si>
  <si>
    <t>SALES</t>
  </si>
  <si>
    <t>Sum of Quantity</t>
  </si>
  <si>
    <t>Count of Order ID</t>
  </si>
  <si>
    <t xml:space="preserve">Sum of PROFIT MARGINE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</si>
</sst>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Green]\▲0.00%;[Red]\ \▼0.00%"/>
    <numFmt numFmtId="165" formatCode="[$$-409]#,##0.00"/>
    <numFmt numFmtId="171" formatCode="&quot;#&quot;0"/>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s>
  <fills count="3">
    <fill>
      <patternFill patternType="none"/>
    </fill>
    <fill>
      <patternFill patternType="gray125"/>
    </fill>
    <fill>
      <patternFill patternType="solid">
        <fgColor rgb="FFFFFF00"/>
        <bgColor indexed="64"/>
      </patternFill>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44">
    <xf numFmtId="0" fontId="0" fillId="0" borderId="0" xfId="0" applyFont="1" applyAlignment="1"/>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3" fillId="0" borderId="0" xfId="0" applyFont="1"/>
    <xf numFmtId="0" fontId="0" fillId="0" borderId="1" xfId="0" applyFont="1" applyBorder="1" applyAlignment="1"/>
    <xf numFmtId="0" fontId="0" fillId="0" borderId="1" xfId="0" pivotButton="1" applyFont="1" applyBorder="1" applyAlignment="1"/>
    <xf numFmtId="0" fontId="0" fillId="0" borderId="4" xfId="0" applyFont="1" applyBorder="1" applyAlignment="1"/>
    <xf numFmtId="14" fontId="0" fillId="0" borderId="1" xfId="0" applyNumberFormat="1" applyFont="1" applyBorder="1" applyAlignment="1">
      <alignment horizontal="left"/>
    </xf>
    <xf numFmtId="0" fontId="0" fillId="0" borderId="4" xfId="0" applyNumberFormat="1" applyFont="1" applyBorder="1" applyAlignment="1"/>
    <xf numFmtId="14" fontId="0" fillId="0" borderId="2" xfId="0" applyNumberFormat="1" applyFont="1" applyBorder="1" applyAlignment="1">
      <alignment horizontal="left"/>
    </xf>
    <xf numFmtId="0" fontId="0" fillId="0" borderId="5" xfId="0" applyNumberFormat="1" applyFont="1" applyBorder="1" applyAlignment="1"/>
    <xf numFmtId="14" fontId="0" fillId="0" borderId="7" xfId="0" applyNumberFormat="1" applyFont="1" applyBorder="1" applyAlignment="1">
      <alignment horizontal="left"/>
    </xf>
    <xf numFmtId="0" fontId="0" fillId="0" borderId="6" xfId="0" applyNumberFormat="1" applyFont="1" applyBorder="1" applyAlignment="1"/>
    <xf numFmtId="0" fontId="0" fillId="0" borderId="8" xfId="0" applyFont="1" applyBorder="1" applyAlignment="1"/>
    <xf numFmtId="0" fontId="0" fillId="0" borderId="1" xfId="0" applyNumberFormat="1" applyFont="1" applyBorder="1" applyAlignment="1"/>
    <xf numFmtId="0" fontId="0" fillId="0" borderId="8" xfId="0" applyNumberFormat="1" applyFont="1" applyBorder="1" applyAlignment="1"/>
    <xf numFmtId="0" fontId="0" fillId="0" borderId="2" xfId="0" applyNumberFormat="1" applyFont="1" applyBorder="1" applyAlignment="1"/>
    <xf numFmtId="0" fontId="0" fillId="0" borderId="9" xfId="0" applyNumberFormat="1" applyFont="1" applyBorder="1" applyAlignment="1"/>
    <xf numFmtId="0" fontId="0" fillId="0" borderId="10" xfId="0" applyNumberFormat="1" applyFont="1" applyBorder="1" applyAlignment="1"/>
    <xf numFmtId="165" fontId="0" fillId="0" borderId="1" xfId="0" applyNumberFormat="1" applyFont="1" applyBorder="1" applyAlignment="1"/>
    <xf numFmtId="165" fontId="0" fillId="0" borderId="2" xfId="0" applyNumberFormat="1" applyFont="1" applyBorder="1" applyAlignment="1"/>
    <xf numFmtId="165" fontId="0" fillId="0" borderId="7" xfId="0" applyNumberFormat="1" applyFont="1" applyBorder="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7" xfId="0" applyFont="1" applyBorder="1" applyAlignment="1">
      <alignment horizontal="left"/>
    </xf>
    <xf numFmtId="0" fontId="1" fillId="0" borderId="0" xfId="0" applyFont="1" applyAlignment="1"/>
    <xf numFmtId="0" fontId="1" fillId="2" borderId="0" xfId="0" applyFont="1" applyFill="1" applyAlignment="1"/>
    <xf numFmtId="0" fontId="1" fillId="2" borderId="0" xfId="0" applyFont="1" applyFill="1" applyBorder="1" applyAlignment="1"/>
    <xf numFmtId="165" fontId="0" fillId="0" borderId="0" xfId="0" applyNumberFormat="1" applyFont="1" applyAlignment="1"/>
    <xf numFmtId="10" fontId="0" fillId="0" borderId="4" xfId="0" applyNumberFormat="1" applyFont="1" applyBorder="1" applyAlignment="1"/>
    <xf numFmtId="10" fontId="0" fillId="0" borderId="5" xfId="0" applyNumberFormat="1" applyFont="1" applyBorder="1" applyAlignment="1"/>
    <xf numFmtId="10" fontId="0" fillId="0" borderId="6" xfId="0" applyNumberFormat="1" applyFont="1" applyBorder="1" applyAlignment="1"/>
    <xf numFmtId="171" fontId="0" fillId="0" borderId="0" xfId="0" applyNumberFormat="1" applyFont="1" applyAlignment="1"/>
    <xf numFmtId="10" fontId="0" fillId="0" borderId="0" xfId="1" applyNumberFormat="1" applyFont="1" applyAlignment="1"/>
    <xf numFmtId="0" fontId="0" fillId="0" borderId="11" xfId="0" applyFont="1" applyBorder="1" applyAlignment="1"/>
    <xf numFmtId="0" fontId="0" fillId="0" borderId="11" xfId="0" applyNumberFormat="1" applyFont="1" applyBorder="1" applyAlignment="1"/>
    <xf numFmtId="0" fontId="0" fillId="0" borderId="12" xfId="0" applyNumberFormat="1" applyFont="1" applyBorder="1" applyAlignment="1"/>
    <xf numFmtId="0" fontId="0" fillId="0" borderId="3" xfId="0" applyFont="1" applyBorder="1" applyAlignment="1">
      <alignment horizontal="left"/>
    </xf>
    <xf numFmtId="0" fontId="0" fillId="0" borderId="3"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164" fontId="0" fillId="0" borderId="0" xfId="0" applyNumberFormat="1" applyFont="1" applyAlignment="1"/>
  </cellXfs>
  <cellStyles count="2">
    <cellStyle name="Normal" xfId="0" builtinId="0"/>
    <cellStyle name="Percent" xfId="1" builtinId="5"/>
  </cellStyles>
  <dxfs count="21">
    <dxf>
      <numFmt numFmtId="0" formatCode="General"/>
    </dxf>
    <dxf>
      <numFmt numFmtId="14" formatCode="0.00%"/>
    </dxf>
    <dxf>
      <numFmt numFmtId="0" formatCode="General"/>
    </dxf>
    <dxf>
      <numFmt numFmtId="14" formatCode="0.00%"/>
    </dxf>
    <dxf>
      <numFmt numFmtId="0" formatCode="General"/>
    </dxf>
    <dxf>
      <numFmt numFmtId="14" formatCode="0.00%"/>
    </dxf>
    <dxf>
      <numFmt numFmtId="0" formatCode="General"/>
    </dxf>
    <dxf>
      <numFmt numFmtId="14" formatCode="0.00%"/>
    </dxf>
    <dxf>
      <numFmt numFmtId="0" formatCode="General"/>
    </dxf>
    <dxf>
      <numFmt numFmtId="14" formatCode="0.00%"/>
    </dxf>
    <dxf>
      <numFmt numFmtId="0" formatCode="General"/>
    </dxf>
    <dxf>
      <numFmt numFmtId="14" formatCode="0.00%"/>
    </dxf>
    <dxf>
      <numFmt numFmtId="0" formatCode="General"/>
    </dxf>
    <dxf>
      <numFmt numFmtId="14" formatCode="0.00%"/>
    </dxf>
    <dxf>
      <fill>
        <patternFill patternType="none">
          <fgColor auto="1"/>
          <bgColor auto="1"/>
        </patternFill>
      </fill>
    </dxf>
    <dxf>
      <fill>
        <patternFill patternType="none">
          <bgColor auto="1"/>
        </patternFill>
      </fill>
    </dxf>
    <dxf>
      <numFmt numFmtId="14" formatCode="0.00%"/>
    </dxf>
    <dxf>
      <numFmt numFmtId="0" formatCode="Genera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4">
    <tableStyle name="Data-style" pivot="0" count="3" xr9:uid="{00000000-0011-0000-FFFF-FFFF00000000}">
      <tableStyleElement type="headerRow" dxfId="20"/>
      <tableStyleElement type="firstRowStripe" dxfId="19"/>
      <tableStyleElement type="secondRowStripe" dxfId="18"/>
    </tableStyle>
    <tableStyle name="Slicer Style 1" pivot="0" table="0" count="1" xr9:uid="{0CC1FCF9-3B57-48E5-9862-62360296FF0A}">
      <tableStyleElement type="wholeTable" dxfId="15"/>
    </tableStyle>
    <tableStyle name="Slicer Style 2" pivot="0" table="0" count="0" xr9:uid="{8668064A-B2EA-442F-947A-8C9B594B6551}"/>
    <tableStyle name="Slicer Style 3" pivot="0" table="0" count="1" xr9:uid="{36C88143-FDB1-4F86-991C-18E0ADDDC363}">
      <tableStyleElement type="wholeTable" dxfId="14"/>
    </tableStyle>
  </tableStyles>
  <extLst>
    <ext xmlns:x14="http://schemas.microsoft.com/office/spreadsheetml/2009/9/main" uri="{EB79DEF2-80B8-43e5-95BD-54CBDDF9020C}">
      <x14:slicerStyles defaultSlicerStyle="SlicerStyleLight1">
        <x14:slicerStyle name="Slicer Style 1"/>
        <x14:slicerStyle name="Slicer Style 2"/>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'COMBO CHART'!$B$3</c:f>
              <c:strCache>
                <c:ptCount val="1"/>
                <c:pt idx="0">
                  <c:v>Sum of Sales</c:v>
                </c:pt>
              </c:strCache>
            </c:strRef>
          </c:tx>
          <c:spPr>
            <a:solidFill>
              <a:schemeClr val="accent1"/>
            </a:solidFill>
            <a:ln>
              <a:noFill/>
            </a:ln>
            <a:effectLst/>
            <a:sp3d/>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[$$-409]#,##0.00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21B6-45C4-BBF2-186A6925A834}"/>
            </c:ext>
          </c:extLst>
        </c:ser>
        <c:ser>
          <c:idx val="1"/>
          <c:order val="1"/>
          <c:tx>
            <c:strRef>
              <c:f>'COMBO CHART'!$C$3</c:f>
              <c:strCache>
                <c:ptCount val="1"/>
                <c:pt idx="0">
                  <c:v>Sum of Profit</c:v>
                </c:pt>
              </c:strCache>
            </c:strRef>
          </c:tx>
          <c:spPr>
            <a:solidFill>
              <a:schemeClr val="accent2"/>
            </a:solidFill>
            <a:ln>
              <a:noFill/>
            </a:ln>
            <a:effectLst/>
            <a:sp3d/>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21B6-45C4-BBF2-186A6925A834}"/>
            </c:ext>
          </c:extLst>
        </c:ser>
        <c:dLbls>
          <c:showLegendKey val="0"/>
          <c:showVal val="0"/>
          <c:showCatName val="0"/>
          <c:showSerName val="0"/>
          <c:showPercent val="0"/>
          <c:showBubbleSize val="0"/>
        </c:dLbls>
        <c:gapWidth val="150"/>
        <c:shape val="box"/>
        <c:axId val="1561900111"/>
        <c:axId val="1561893455"/>
        <c:axId val="0"/>
      </c:bar3DChart>
      <c:catAx>
        <c:axId val="15619001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893455"/>
        <c:crosses val="autoZero"/>
        <c:auto val="1"/>
        <c:lblAlgn val="ctr"/>
        <c:lblOffset val="100"/>
        <c:noMultiLvlLbl val="0"/>
      </c:catAx>
      <c:valAx>
        <c:axId val="1561893455"/>
        <c:scaling>
          <c:orientation val="minMax"/>
        </c:scaling>
        <c:delete val="0"/>
        <c:axPos val="l"/>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900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 !PivotTable3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637882764654418"/>
          <c:y val="0.26328484981044037"/>
          <c:w val="0.58013559572659057"/>
          <c:h val="0.71509769612131813"/>
        </c:manualLayout>
      </c:layout>
      <c:doughnutChart>
        <c:varyColors val="1"/>
        <c:ser>
          <c:idx val="0"/>
          <c:order val="0"/>
          <c:tx>
            <c:strRef>
              <c:f>'PIE CHART '!$B$3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'PIE CHART '!$A$4:$A$7</c:f>
              <c:strCache>
                <c:ptCount val="3"/>
                <c:pt idx="0">
                  <c:v>Furniture</c:v>
                </c:pt>
                <c:pt idx="1">
                  <c:v>Office Supplies</c:v>
                </c:pt>
                <c:pt idx="2">
                  <c:v>Technology</c:v>
                </c:pt>
              </c:strCache>
            </c:strRef>
          </c:cat>
          <c:val>
            <c:numRef>
              <c:f>'PIE CHART '!$B$4:$B$7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824A-4498-AD1F-1591D294735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7.1730971128609003E-2"/>
          <c:y val="3.0959827938174402E-2"/>
          <c:w val="0.83382458442694651"/>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Analysis.xlsx]TOP5!PivotTable5</c:name>
    <c:fmtId val="0"/>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'TOP5'!$B$3</c:f>
              <c:strCache>
                <c:ptCount val="1"/>
                <c:pt idx="0">
                  <c:v>Total</c:v>
                </c:pt>
              </c:strCache>
            </c:strRef>
          </c:tx>
          <c:spPr>
            <a:solidFill>
              <a:schemeClr val="accent1"/>
            </a:solidFill>
            <a:ln>
              <a:noFill/>
            </a:ln>
            <a:effectLst/>
            <a:sp3d/>
          </c:spPr>
          <c:invertIfNegative val="0"/>
          <c:cat>
            <c:strRef>
              <c:f>'TOP5'!$A$4:$A$9</c:f>
              <c:strCache>
                <c:ptCount val="5"/>
                <c:pt idx="0">
                  <c:v>Phones</c:v>
                </c:pt>
                <c:pt idx="1">
                  <c:v>Chairs</c:v>
                </c:pt>
                <c:pt idx="2">
                  <c:v>Storage</c:v>
                </c:pt>
                <c:pt idx="3">
                  <c:v>Tables</c:v>
                </c:pt>
                <c:pt idx="4">
                  <c:v>Binders</c:v>
                </c:pt>
              </c:strCache>
            </c:strRef>
          </c:cat>
          <c:val>
            <c:numRef>
              <c:f>'TOP5'!$B$4:$B$9</c:f>
              <c:numCache>
                <c:formatCode>General</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CD93-4D83-94CC-FD8BBE752DEC}"/>
            </c:ext>
          </c:extLst>
        </c:ser>
        <c:dLbls>
          <c:showLegendKey val="0"/>
          <c:showVal val="0"/>
          <c:showCatName val="0"/>
          <c:showSerName val="0"/>
          <c:showPercent val="0"/>
          <c:showBubbleSize val="0"/>
        </c:dLbls>
        <c:gapWidth val="150"/>
        <c:shape val="box"/>
        <c:axId val="1694158095"/>
        <c:axId val="1694151855"/>
        <c:axId val="0"/>
      </c:bar3DChart>
      <c:catAx>
        <c:axId val="16941580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4151855"/>
        <c:crosses val="autoZero"/>
        <c:auto val="1"/>
        <c:lblAlgn val="ctr"/>
        <c:lblOffset val="100"/>
        <c:noMultiLvlLbl val="0"/>
      </c:catAx>
      <c:valAx>
        <c:axId val="16941518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4158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0061631184990772E-2"/>
          <c:y val="0.28854937392544483"/>
          <c:w val="0.87222222222222212"/>
          <c:h val="0.57407407407407407"/>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7473-4648-9F74-0E7329EA4A09}"/>
            </c:ext>
          </c:extLst>
        </c:ser>
        <c:dLbls>
          <c:showLegendKey val="0"/>
          <c:showVal val="0"/>
          <c:showCatName val="0"/>
          <c:showSerName val="0"/>
          <c:showPercent val="0"/>
          <c:showBubbleSize val="0"/>
        </c:dLbls>
        <c:smooth val="0"/>
        <c:axId val="1695878527"/>
        <c:axId val="1695870623"/>
      </c:lineChart>
      <c:catAx>
        <c:axId val="1695878527"/>
        <c:scaling>
          <c:orientation val="minMax"/>
        </c:scaling>
        <c:delete val="1"/>
        <c:axPos val="b"/>
        <c:numFmt formatCode="General" sourceLinked="1"/>
        <c:majorTickMark val="none"/>
        <c:minorTickMark val="none"/>
        <c:tickLblPos val="nextTo"/>
        <c:crossAx val="1695870623"/>
        <c:crosses val="autoZero"/>
        <c:auto val="1"/>
        <c:lblAlgn val="ctr"/>
        <c:lblOffset val="100"/>
        <c:noMultiLvlLbl val="0"/>
      </c:catAx>
      <c:valAx>
        <c:axId val="1695870623"/>
        <c:scaling>
          <c:orientation val="minMax"/>
        </c:scaling>
        <c:delete val="1"/>
        <c:axPos val="l"/>
        <c:numFmt formatCode="General" sourceLinked="1"/>
        <c:majorTickMark val="none"/>
        <c:minorTickMark val="none"/>
        <c:tickLblPos val="nextTo"/>
        <c:crossAx val="169587852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484848484848481E-2"/>
          <c:y val="0.28318557760381147"/>
          <c:w val="0.83333333333333337"/>
          <c:h val="0.48082644105967892"/>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17D8-4778-895E-F2C341CFCA38}"/>
            </c:ext>
          </c:extLst>
        </c:ser>
        <c:dLbls>
          <c:showLegendKey val="0"/>
          <c:showVal val="0"/>
          <c:showCatName val="0"/>
          <c:showSerName val="0"/>
          <c:showPercent val="0"/>
          <c:showBubbleSize val="0"/>
        </c:dLbls>
        <c:smooth val="0"/>
        <c:axId val="1694164751"/>
        <c:axId val="1694140623"/>
      </c:lineChart>
      <c:catAx>
        <c:axId val="1694164751"/>
        <c:scaling>
          <c:orientation val="minMax"/>
        </c:scaling>
        <c:delete val="1"/>
        <c:axPos val="b"/>
        <c:numFmt formatCode="General" sourceLinked="1"/>
        <c:majorTickMark val="none"/>
        <c:minorTickMark val="none"/>
        <c:tickLblPos val="nextTo"/>
        <c:crossAx val="1694140623"/>
        <c:crosses val="autoZero"/>
        <c:auto val="1"/>
        <c:lblAlgn val="ctr"/>
        <c:lblOffset val="100"/>
        <c:noMultiLvlLbl val="0"/>
      </c:catAx>
      <c:valAx>
        <c:axId val="1694140623"/>
        <c:scaling>
          <c:orientation val="minMax"/>
        </c:scaling>
        <c:delete val="1"/>
        <c:axPos val="l"/>
        <c:numFmt formatCode="General" sourceLinked="1"/>
        <c:majorTickMark val="none"/>
        <c:minorTickMark val="none"/>
        <c:tickLblPos val="nextTo"/>
        <c:crossAx val="169416475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2984-4D97-B5A0-AC7478430CE2}"/>
            </c:ext>
          </c:extLst>
        </c:ser>
        <c:dLbls>
          <c:showLegendKey val="0"/>
          <c:showVal val="0"/>
          <c:showCatName val="0"/>
          <c:showSerName val="0"/>
          <c:showPercent val="0"/>
          <c:showBubbleSize val="0"/>
        </c:dLbls>
        <c:smooth val="0"/>
        <c:axId val="1695854399"/>
        <c:axId val="1695871455"/>
      </c:lineChart>
      <c:catAx>
        <c:axId val="1695854399"/>
        <c:scaling>
          <c:orientation val="minMax"/>
        </c:scaling>
        <c:delete val="1"/>
        <c:axPos val="b"/>
        <c:numFmt formatCode="General" sourceLinked="1"/>
        <c:majorTickMark val="none"/>
        <c:minorTickMark val="none"/>
        <c:tickLblPos val="nextTo"/>
        <c:crossAx val="1695871455"/>
        <c:crosses val="autoZero"/>
        <c:auto val="1"/>
        <c:lblAlgn val="ctr"/>
        <c:lblOffset val="100"/>
        <c:noMultiLvlLbl val="0"/>
      </c:catAx>
      <c:valAx>
        <c:axId val="1695871455"/>
        <c:scaling>
          <c:orientation val="minMax"/>
        </c:scaling>
        <c:delete val="1"/>
        <c:axPos val="l"/>
        <c:numFmt formatCode="General" sourceLinked="1"/>
        <c:majorTickMark val="none"/>
        <c:minorTickMark val="none"/>
        <c:tickLblPos val="nextTo"/>
        <c:crossAx val="1695854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78DD-4426-B606-81389085F325}"/>
            </c:ext>
          </c:extLst>
        </c:ser>
        <c:dLbls>
          <c:showLegendKey val="0"/>
          <c:showVal val="0"/>
          <c:showCatName val="0"/>
          <c:showSerName val="0"/>
          <c:showPercent val="0"/>
          <c:showBubbleSize val="0"/>
        </c:dLbls>
        <c:smooth val="0"/>
        <c:axId val="1694151439"/>
        <c:axId val="1694143119"/>
      </c:lineChart>
      <c:catAx>
        <c:axId val="1694151439"/>
        <c:scaling>
          <c:orientation val="minMax"/>
        </c:scaling>
        <c:delete val="1"/>
        <c:axPos val="b"/>
        <c:numFmt formatCode="General" sourceLinked="1"/>
        <c:majorTickMark val="none"/>
        <c:minorTickMark val="none"/>
        <c:tickLblPos val="nextTo"/>
        <c:crossAx val="1694143119"/>
        <c:crosses val="autoZero"/>
        <c:auto val="1"/>
        <c:lblAlgn val="ctr"/>
        <c:lblOffset val="100"/>
        <c:noMultiLvlLbl val="0"/>
      </c:catAx>
      <c:valAx>
        <c:axId val="1694143119"/>
        <c:scaling>
          <c:orientation val="minMax"/>
        </c:scaling>
        <c:delete val="1"/>
        <c:axPos val="l"/>
        <c:numFmt formatCode="General" sourceLinked="1"/>
        <c:majorTickMark val="none"/>
        <c:minorTickMark val="none"/>
        <c:tickLblPos val="nextTo"/>
        <c:crossAx val="1694151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D9C2-4A57-9FE3-B496C574186F}"/>
            </c:ext>
          </c:extLst>
        </c:ser>
        <c:dLbls>
          <c:showLegendKey val="0"/>
          <c:showVal val="0"/>
          <c:showCatName val="0"/>
          <c:showSerName val="0"/>
          <c:showPercent val="0"/>
          <c:showBubbleSize val="0"/>
        </c:dLbls>
        <c:smooth val="0"/>
        <c:axId val="1692686879"/>
        <c:axId val="1692686463"/>
      </c:lineChart>
      <c:catAx>
        <c:axId val="1692686879"/>
        <c:scaling>
          <c:orientation val="minMax"/>
        </c:scaling>
        <c:delete val="1"/>
        <c:axPos val="b"/>
        <c:numFmt formatCode="General" sourceLinked="1"/>
        <c:majorTickMark val="none"/>
        <c:minorTickMark val="none"/>
        <c:tickLblPos val="nextTo"/>
        <c:crossAx val="1692686463"/>
        <c:crosses val="autoZero"/>
        <c:auto val="1"/>
        <c:lblAlgn val="ctr"/>
        <c:lblOffset val="100"/>
        <c:noMultiLvlLbl val="0"/>
      </c:catAx>
      <c:valAx>
        <c:axId val="1692686463"/>
        <c:scaling>
          <c:orientation val="minMax"/>
        </c:scaling>
        <c:delete val="1"/>
        <c:axPos val="l"/>
        <c:numFmt formatCode="General" sourceLinked="1"/>
        <c:majorTickMark val="none"/>
        <c:minorTickMark val="none"/>
        <c:tickLblPos val="nextTo"/>
        <c:crossAx val="1692686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92D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4745008139805309E-2"/>
          <c:y val="0.18293892264866021"/>
          <c:w val="0.87222222222222212"/>
          <c:h val="0.57407407407407407"/>
        </c:manualLayout>
      </c:layout>
      <c:lineChart>
        <c:grouping val="standard"/>
        <c:varyColors val="0"/>
        <c:ser>
          <c:idx val="0"/>
          <c:order val="0"/>
          <c:tx>
            <c:strRef>
              <c:f>KPI!$B$3</c:f>
              <c:strCache>
                <c:ptCount val="1"/>
                <c:pt idx="0">
                  <c:v>Total</c:v>
                </c:pt>
              </c:strCache>
            </c:strRef>
          </c:tx>
          <c:spPr>
            <a:ln w="28575" cap="rnd">
              <a:solidFill>
                <a:srgbClr val="92D050"/>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160F-41F4-B9D8-150E7B608CEE}"/>
            </c:ext>
          </c:extLst>
        </c:ser>
        <c:dLbls>
          <c:showLegendKey val="0"/>
          <c:showVal val="0"/>
          <c:showCatName val="0"/>
          <c:showSerName val="0"/>
          <c:showPercent val="0"/>
          <c:showBubbleSize val="0"/>
        </c:dLbls>
        <c:smooth val="0"/>
        <c:axId val="1695878527"/>
        <c:axId val="1695870623"/>
      </c:lineChart>
      <c:catAx>
        <c:axId val="1695878527"/>
        <c:scaling>
          <c:orientation val="minMax"/>
        </c:scaling>
        <c:delete val="1"/>
        <c:axPos val="b"/>
        <c:numFmt formatCode="General" sourceLinked="1"/>
        <c:majorTickMark val="none"/>
        <c:minorTickMark val="none"/>
        <c:tickLblPos val="nextTo"/>
        <c:crossAx val="1695870623"/>
        <c:crosses val="autoZero"/>
        <c:auto val="1"/>
        <c:lblAlgn val="ctr"/>
        <c:lblOffset val="100"/>
        <c:noMultiLvlLbl val="0"/>
      </c:catAx>
      <c:valAx>
        <c:axId val="1695870623"/>
        <c:scaling>
          <c:orientation val="minMax"/>
        </c:scaling>
        <c:delete val="1"/>
        <c:axPos val="l"/>
        <c:numFmt formatCode="General" sourceLinked="1"/>
        <c:majorTickMark val="none"/>
        <c:minorTickMark val="none"/>
        <c:tickLblPos val="nextTo"/>
        <c:crossAx val="169587852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92D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303030303030304E-2"/>
          <c:y val="0.25958677947016051"/>
          <c:w val="0.83333333333333337"/>
          <c:h val="0.48082644105967892"/>
        </c:manualLayout>
      </c:layout>
      <c:lineChart>
        <c:grouping val="standard"/>
        <c:varyColors val="0"/>
        <c:ser>
          <c:idx val="0"/>
          <c:order val="0"/>
          <c:tx>
            <c:strRef>
              <c:f>KPI!$E$3</c:f>
              <c:strCache>
                <c:ptCount val="1"/>
                <c:pt idx="0">
                  <c:v>Total</c:v>
                </c:pt>
              </c:strCache>
            </c:strRef>
          </c:tx>
          <c:spPr>
            <a:ln w="28575" cap="rnd">
              <a:solidFill>
                <a:srgbClr val="92D050"/>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B282-497B-BF43-CD5D318D31A9}"/>
            </c:ext>
          </c:extLst>
        </c:ser>
        <c:dLbls>
          <c:showLegendKey val="0"/>
          <c:showVal val="0"/>
          <c:showCatName val="0"/>
          <c:showSerName val="0"/>
          <c:showPercent val="0"/>
          <c:showBubbleSize val="0"/>
        </c:dLbls>
        <c:smooth val="0"/>
        <c:axId val="1694164751"/>
        <c:axId val="1694140623"/>
      </c:lineChart>
      <c:catAx>
        <c:axId val="1694164751"/>
        <c:scaling>
          <c:orientation val="minMax"/>
        </c:scaling>
        <c:delete val="1"/>
        <c:axPos val="b"/>
        <c:numFmt formatCode="General" sourceLinked="1"/>
        <c:majorTickMark val="none"/>
        <c:minorTickMark val="none"/>
        <c:tickLblPos val="nextTo"/>
        <c:crossAx val="1694140623"/>
        <c:crosses val="autoZero"/>
        <c:auto val="1"/>
        <c:lblAlgn val="ctr"/>
        <c:lblOffset val="100"/>
        <c:noMultiLvlLbl val="0"/>
      </c:catAx>
      <c:valAx>
        <c:axId val="1694140623"/>
        <c:scaling>
          <c:orientation val="minMax"/>
        </c:scaling>
        <c:delete val="1"/>
        <c:axPos val="l"/>
        <c:numFmt formatCode="General" sourceLinked="1"/>
        <c:majorTickMark val="none"/>
        <c:minorTickMark val="none"/>
        <c:tickLblPos val="nextTo"/>
        <c:crossAx val="169416475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92D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777777777777783E-2"/>
          <c:y val="0.24464808240209743"/>
          <c:w val="0.80444444444444441"/>
          <c:h val="0.46177421871538565"/>
        </c:manualLayout>
      </c:layout>
      <c:lineChart>
        <c:grouping val="standard"/>
        <c:varyColors val="0"/>
        <c:ser>
          <c:idx val="0"/>
          <c:order val="0"/>
          <c:tx>
            <c:strRef>
              <c:f>KPI!$H$3</c:f>
              <c:strCache>
                <c:ptCount val="1"/>
                <c:pt idx="0">
                  <c:v>Total</c:v>
                </c:pt>
              </c:strCache>
            </c:strRef>
          </c:tx>
          <c:spPr>
            <a:ln w="28575" cap="rnd">
              <a:solidFill>
                <a:srgbClr val="92D050"/>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7B97-492A-BFE2-F775DAB301BF}"/>
            </c:ext>
          </c:extLst>
        </c:ser>
        <c:dLbls>
          <c:showLegendKey val="0"/>
          <c:showVal val="0"/>
          <c:showCatName val="0"/>
          <c:showSerName val="0"/>
          <c:showPercent val="0"/>
          <c:showBubbleSize val="0"/>
        </c:dLbls>
        <c:smooth val="0"/>
        <c:axId val="1695854399"/>
        <c:axId val="1695871455"/>
      </c:lineChart>
      <c:catAx>
        <c:axId val="1695854399"/>
        <c:scaling>
          <c:orientation val="minMax"/>
        </c:scaling>
        <c:delete val="1"/>
        <c:axPos val="b"/>
        <c:numFmt formatCode="General" sourceLinked="1"/>
        <c:majorTickMark val="none"/>
        <c:minorTickMark val="none"/>
        <c:tickLblPos val="nextTo"/>
        <c:crossAx val="1695871455"/>
        <c:crosses val="autoZero"/>
        <c:auto val="1"/>
        <c:lblAlgn val="ctr"/>
        <c:lblOffset val="100"/>
        <c:noMultiLvlLbl val="0"/>
      </c:catAx>
      <c:valAx>
        <c:axId val="1695871455"/>
        <c:scaling>
          <c:orientation val="minMax"/>
        </c:scaling>
        <c:delete val="1"/>
        <c:axPos val="l"/>
        <c:numFmt formatCode="General" sourceLinked="1"/>
        <c:majorTickMark val="none"/>
        <c:minorTickMark val="none"/>
        <c:tickLblPos val="nextTo"/>
        <c:crossAx val="1695854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92D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777777777777783E-2"/>
          <c:y val="0.31541183031430553"/>
          <c:w val="0.80444444444444441"/>
          <c:h val="0.36917633937138894"/>
        </c:manualLayout>
      </c:layout>
      <c:lineChart>
        <c:grouping val="standard"/>
        <c:varyColors val="0"/>
        <c:ser>
          <c:idx val="0"/>
          <c:order val="0"/>
          <c:tx>
            <c:strRef>
              <c:f>KPI!$K$3</c:f>
              <c:strCache>
                <c:ptCount val="1"/>
                <c:pt idx="0">
                  <c:v>Total</c:v>
                </c:pt>
              </c:strCache>
            </c:strRef>
          </c:tx>
          <c:spPr>
            <a:ln w="28575" cap="rnd">
              <a:solidFill>
                <a:srgbClr val="92D050"/>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3D37-4266-8A1F-CB970401FDDD}"/>
            </c:ext>
          </c:extLst>
        </c:ser>
        <c:dLbls>
          <c:showLegendKey val="0"/>
          <c:showVal val="0"/>
          <c:showCatName val="0"/>
          <c:showSerName val="0"/>
          <c:showPercent val="0"/>
          <c:showBubbleSize val="0"/>
        </c:dLbls>
        <c:smooth val="0"/>
        <c:axId val="1694151439"/>
        <c:axId val="1694143119"/>
      </c:lineChart>
      <c:catAx>
        <c:axId val="1694151439"/>
        <c:scaling>
          <c:orientation val="minMax"/>
        </c:scaling>
        <c:delete val="1"/>
        <c:axPos val="b"/>
        <c:numFmt formatCode="General" sourceLinked="1"/>
        <c:majorTickMark val="none"/>
        <c:minorTickMark val="none"/>
        <c:tickLblPos val="nextTo"/>
        <c:crossAx val="1694143119"/>
        <c:crosses val="autoZero"/>
        <c:auto val="1"/>
        <c:lblAlgn val="ctr"/>
        <c:lblOffset val="100"/>
        <c:noMultiLvlLbl val="0"/>
      </c:catAx>
      <c:valAx>
        <c:axId val="1694143119"/>
        <c:scaling>
          <c:orientation val="minMax"/>
        </c:scaling>
        <c:delete val="1"/>
        <c:axPos val="l"/>
        <c:numFmt formatCode="General" sourceLinked="1"/>
        <c:majorTickMark val="none"/>
        <c:minorTickMark val="none"/>
        <c:tickLblPos val="nextTo"/>
        <c:crossAx val="1694151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92D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rgbClr val="92D050"/>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29DE-4B7D-AC50-392F583EBA48}"/>
            </c:ext>
          </c:extLst>
        </c:ser>
        <c:dLbls>
          <c:showLegendKey val="0"/>
          <c:showVal val="0"/>
          <c:showCatName val="0"/>
          <c:showSerName val="0"/>
          <c:showPercent val="0"/>
          <c:showBubbleSize val="0"/>
        </c:dLbls>
        <c:smooth val="0"/>
        <c:axId val="1692686879"/>
        <c:axId val="1692686463"/>
      </c:lineChart>
      <c:catAx>
        <c:axId val="1692686879"/>
        <c:scaling>
          <c:orientation val="minMax"/>
        </c:scaling>
        <c:delete val="1"/>
        <c:axPos val="b"/>
        <c:numFmt formatCode="General" sourceLinked="1"/>
        <c:majorTickMark val="none"/>
        <c:minorTickMark val="none"/>
        <c:tickLblPos val="nextTo"/>
        <c:crossAx val="1692686463"/>
        <c:crosses val="autoZero"/>
        <c:auto val="1"/>
        <c:lblAlgn val="ctr"/>
        <c:lblOffset val="100"/>
        <c:noMultiLvlLbl val="0"/>
      </c:catAx>
      <c:valAx>
        <c:axId val="1692686463"/>
        <c:scaling>
          <c:orientation val="minMax"/>
        </c:scaling>
        <c:delete val="1"/>
        <c:axPos val="l"/>
        <c:numFmt formatCode="General" sourceLinked="1"/>
        <c:majorTickMark val="none"/>
        <c:minorTickMark val="none"/>
        <c:tickLblPos val="nextTo"/>
        <c:crossAx val="1692686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3"/>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92D050"/>
          </a:solidFill>
          <a:ln>
            <a:solidFill>
              <a:schemeClr val="bg1"/>
            </a:solidFill>
          </a:ln>
          <a:effectLst/>
          <a:sp3d>
            <a:contourClr>
              <a:schemeClr val="bg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'COMBO CHART'!$B$3</c:f>
              <c:strCache>
                <c:ptCount val="1"/>
                <c:pt idx="0">
                  <c:v>Sum of Sales</c:v>
                </c:pt>
              </c:strCache>
            </c:strRef>
          </c:tx>
          <c:spPr>
            <a:solidFill>
              <a:srgbClr val="92D050"/>
            </a:solidFill>
            <a:ln>
              <a:solidFill>
                <a:schemeClr val="bg1"/>
              </a:solidFill>
            </a:ln>
            <a:effectLst/>
            <a:sp3d>
              <a:contourClr>
                <a:schemeClr val="bg1"/>
              </a:contourClr>
            </a:sp3d>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[$$-409]#,##0.00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F1F3-4F6D-AA91-C409DB61C413}"/>
            </c:ext>
          </c:extLst>
        </c:ser>
        <c:ser>
          <c:idx val="1"/>
          <c:order val="1"/>
          <c:tx>
            <c:strRef>
              <c:f>'COMBO CHART'!$C$3</c:f>
              <c:strCache>
                <c:ptCount val="1"/>
                <c:pt idx="0">
                  <c:v>Sum of Profit</c:v>
                </c:pt>
              </c:strCache>
            </c:strRef>
          </c:tx>
          <c:spPr>
            <a:solidFill>
              <a:schemeClr val="bg2"/>
            </a:solidFill>
            <a:ln>
              <a:noFill/>
            </a:ln>
            <a:effectLst/>
            <a:sp3d/>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F1F3-4F6D-AA91-C409DB61C413}"/>
            </c:ext>
          </c:extLst>
        </c:ser>
        <c:dLbls>
          <c:showLegendKey val="0"/>
          <c:showVal val="0"/>
          <c:showCatName val="0"/>
          <c:showSerName val="0"/>
          <c:showPercent val="0"/>
          <c:showBubbleSize val="0"/>
        </c:dLbls>
        <c:gapWidth val="150"/>
        <c:shape val="box"/>
        <c:axId val="1561900111"/>
        <c:axId val="1561893455"/>
        <c:axId val="0"/>
      </c:bar3DChart>
      <c:catAx>
        <c:axId val="15619001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61893455"/>
        <c:crosses val="autoZero"/>
        <c:auto val="1"/>
        <c:lblAlgn val="ctr"/>
        <c:lblOffset val="100"/>
        <c:noMultiLvlLbl val="0"/>
      </c:catAx>
      <c:valAx>
        <c:axId val="1561893455"/>
        <c:scaling>
          <c:orientation val="minMax"/>
        </c:scaling>
        <c:delete val="0"/>
        <c:axPos val="l"/>
        <c:majorGridlines>
          <c:spPr>
            <a:ln w="9525" cap="flat" cmpd="sng" algn="ctr">
              <a:no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61900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 !PivotTable3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pivotFmt>
      <c:pivotFmt>
        <c:idx val="7"/>
        <c:spPr>
          <a:solidFill>
            <a:schemeClr val="bg2"/>
          </a:solidFill>
          <a:ln w="19050">
            <a:solidFill>
              <a:schemeClr val="lt1"/>
            </a:solidFill>
          </a:ln>
          <a:effectLst/>
        </c:spPr>
      </c:pivotFmt>
      <c:pivotFmt>
        <c:idx val="8"/>
        <c:spPr>
          <a:solidFill>
            <a:schemeClr val="accent6">
              <a:lumMod val="75000"/>
            </a:schemeClr>
          </a:solidFill>
          <a:ln w="19050">
            <a:solidFill>
              <a:schemeClr val="lt1"/>
            </a:solidFill>
          </a:ln>
          <a:effectLst/>
        </c:spPr>
      </c:pivotFmt>
    </c:pivotFmts>
    <c:plotArea>
      <c:layout>
        <c:manualLayout>
          <c:layoutTarget val="inner"/>
          <c:xMode val="edge"/>
          <c:yMode val="edge"/>
          <c:x val="0.18637882764654418"/>
          <c:y val="0.26328484981044037"/>
          <c:w val="0.58013559572659057"/>
          <c:h val="0.71509769612131813"/>
        </c:manualLayout>
      </c:layout>
      <c:doughnutChart>
        <c:varyColors val="1"/>
        <c:ser>
          <c:idx val="0"/>
          <c:order val="0"/>
          <c:tx>
            <c:strRef>
              <c:f>'PIE CHART '!$B$3</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0C06-456B-82D9-302733E58189}"/>
              </c:ext>
            </c:extLst>
          </c:dPt>
          <c:dPt>
            <c:idx val="1"/>
            <c:bubble3D val="0"/>
            <c:spPr>
              <a:solidFill>
                <a:schemeClr val="bg2"/>
              </a:solidFill>
              <a:ln w="19050">
                <a:solidFill>
                  <a:schemeClr val="lt1"/>
                </a:solidFill>
              </a:ln>
              <a:effectLst/>
            </c:spPr>
            <c:extLst>
              <c:ext xmlns:c16="http://schemas.microsoft.com/office/drawing/2014/chart" uri="{C3380CC4-5D6E-409C-BE32-E72D297353CC}">
                <c16:uniqueId val="{00000003-0C06-456B-82D9-302733E58189}"/>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0C06-456B-82D9-302733E58189}"/>
              </c:ext>
            </c:extLst>
          </c:dPt>
          <c:cat>
            <c:strRef>
              <c:f>'PIE CHART '!$A$4:$A$7</c:f>
              <c:strCache>
                <c:ptCount val="3"/>
                <c:pt idx="0">
                  <c:v>Furniture</c:v>
                </c:pt>
                <c:pt idx="1">
                  <c:v>Office Supplies</c:v>
                </c:pt>
                <c:pt idx="2">
                  <c:v>Technology</c:v>
                </c:pt>
              </c:strCache>
            </c:strRef>
          </c:cat>
          <c:val>
            <c:numRef>
              <c:f>'PIE CHART '!$B$4:$B$7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0C06-456B-82D9-302733E5818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7.1730971128609003E-2"/>
          <c:y val="3.0959827938174402E-2"/>
          <c:w val="0.83382458442694651"/>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Analysis.xlsx]TOP5!PivotTable5</c:name>
    <c:fmtId val="2"/>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8699464219865078"/>
          <c:y val="3.5874439461883408E-2"/>
          <c:w val="0.60332053534630481"/>
          <c:h val="0.79552605251697794"/>
        </c:manualLayout>
      </c:layout>
      <c:bar3DChart>
        <c:barDir val="bar"/>
        <c:grouping val="stacked"/>
        <c:varyColors val="0"/>
        <c:ser>
          <c:idx val="0"/>
          <c:order val="0"/>
          <c:tx>
            <c:strRef>
              <c:f>'TOP5'!$B$3</c:f>
              <c:strCache>
                <c:ptCount val="1"/>
                <c:pt idx="0">
                  <c:v>Total</c:v>
                </c:pt>
              </c:strCache>
            </c:strRef>
          </c:tx>
          <c:spPr>
            <a:solidFill>
              <a:schemeClr val="accent6">
                <a:lumMod val="60000"/>
                <a:lumOff val="40000"/>
              </a:schemeClr>
            </a:solidFill>
            <a:ln>
              <a:noFill/>
            </a:ln>
            <a:effectLst/>
            <a:sp3d/>
          </c:spPr>
          <c:invertIfNegative val="0"/>
          <c:cat>
            <c:strRef>
              <c:f>'TOP5'!$A$4:$A$9</c:f>
              <c:strCache>
                <c:ptCount val="5"/>
                <c:pt idx="0">
                  <c:v>Phones</c:v>
                </c:pt>
                <c:pt idx="1">
                  <c:v>Chairs</c:v>
                </c:pt>
                <c:pt idx="2">
                  <c:v>Storage</c:v>
                </c:pt>
                <c:pt idx="3">
                  <c:v>Tables</c:v>
                </c:pt>
                <c:pt idx="4">
                  <c:v>Binders</c:v>
                </c:pt>
              </c:strCache>
            </c:strRef>
          </c:cat>
          <c:val>
            <c:numRef>
              <c:f>'TOP5'!$B$4:$B$9</c:f>
              <c:numCache>
                <c:formatCode>General</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DD21-44E3-93E2-A361CE417638}"/>
            </c:ext>
          </c:extLst>
        </c:ser>
        <c:dLbls>
          <c:showLegendKey val="0"/>
          <c:showVal val="0"/>
          <c:showCatName val="0"/>
          <c:showSerName val="0"/>
          <c:showPercent val="0"/>
          <c:showBubbleSize val="0"/>
        </c:dLbls>
        <c:gapWidth val="150"/>
        <c:shape val="box"/>
        <c:axId val="1694158095"/>
        <c:axId val="1694151855"/>
        <c:axId val="0"/>
      </c:bar3DChart>
      <c:catAx>
        <c:axId val="16941580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694151855"/>
        <c:crosses val="autoZero"/>
        <c:auto val="1"/>
        <c:lblAlgn val="ctr"/>
        <c:lblOffset val="100"/>
        <c:noMultiLvlLbl val="0"/>
      </c:catAx>
      <c:valAx>
        <c:axId val="1694151855"/>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694158095"/>
        <c:crosses val="autoZero"/>
        <c:crossBetween val="between"/>
      </c:valAx>
      <c:spPr>
        <a:noFill/>
        <a:ln>
          <a:noFill/>
        </a:ln>
        <a:effectLst/>
      </c:spPr>
    </c:plotArea>
    <c:legend>
      <c:legendPos val="r"/>
      <c:layout>
        <c:manualLayout>
          <c:xMode val="edge"/>
          <c:yMode val="edge"/>
          <c:x val="0.77077431436772881"/>
          <c:y val="0.27017878370584841"/>
          <c:w val="0.12637903733107742"/>
          <c:h val="0.100897567176300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763BBEC8-9A9A-45EC-A18B-60CF49E30668}">
          <cx:tx>
            <cx:txData>
              <cx:f>_xlchart.v1.1</cx:f>
              <cx:v>PROFIT</cx:v>
            </cx:txData>
          </cx:tx>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_xlchart.v5.7</cx:f>
        <cx:nf>_xlchart.v5.6</cx:nf>
      </cx:numDim>
    </cx:data>
  </cx:chartData>
  <cx:chart>
    <cx:plotArea>
      <cx:plotAreaRegion>
        <cx:series layoutId="regionMap" uniqueId="{28688EBA-BC8B-4EC1-9BB0-CF888CE8894E}">
          <cx:tx>
            <cx:txData>
              <cx:f>_xlchart.v5.6</cx:f>
              <cx:v>SALES</cx:v>
            </cx:txData>
          </cx:tx>
          <cx:dataId val="0"/>
          <cx:layoutPr>
            <cx:geography cultureLanguage="en-US" cultureRegion="US" attribution="Powered by Bing">
              <cx:geoCache provider="{E9337A44-BEBE-4D9F-B70C-5C5E7DAFC167}">
                <cx:binary>1H1pc9u4Eu1fSeXzowcbsdy6c6uGpDbbUmLHzvaFJS/hBhLct1//Wt5ic5Qb3xq/eiXN1EwcCWID
B919egH87+v+X9f6dlu+61OdVf+67v98H9Z1/q8//qiuw9t0Wx2l0XVpKvOjPro26R/mx4/o+vaP
m3LbRVnwB0GY/XEdbsv6tn//n3/DtwW35tRcb+vIZGfNbTmc31aNrqv/8t7et95tb9Io86KqLqPr
Gv/53jVZdntdR9dN/f7dbVZH9XAx5Ld/vn/xwffv/ph+3d8e/U6DdHVzA2MZPrKFjW1KbXT3wu/f
aZMFD29bghwJKonExH586GabwsBXSnMny/bmprytKpjR3f8ng1+ID+9dvH93bZqs3q1cAIv45/vL
LKpvb959qrf1bfX+XVQZ9/4DrtnN4fLT3aT/eLn2//n35C9gGSZ/8wye6Zr97q096GhTbm/M4yr9
c2ioPFJK2jZiZC80GNlHNhOScvr40Edofi/Kr3B5HDkF5cNBgvJXGY0m2z4uzxtgwo6IogT0gam7
l3ipLhjjI86ZrbjNH9XpXlXvoXmFQPuReRo4Aeav7wcJzMVtvwVNfisrRvER41QyifFeVVHqiFJK
lBDkHjb5+Ox7WH4rzn5QHoZNILn4epCQfDJNHb5zt6XR0ZuqDD1SiCpGHrEBa/Xcw0h0JBVDAB2+
x4a/xOb1cu0HaTp+gtYn9yDR+ktvr7bpW1o2cPRguQhH6l6FpjDxI8kQKBF6UCH1EqZXCLQfn6eB
E2D+Oj0IYK7/K1V5buBefPJ/pGlUHdmI2gLZoB3PtQcsG8ISjBtj97BNtGdCnX4tz35wJsNfTOEw
eNnn2zI12VsyZnaEhE3gn4mGAFXmnHDFJb03ZBPG/ApJ9oPwNHCiIZ8PkymvAY7tW3oYJo7AMNlY
iQcdmACDkToCToYJp+yl0XqFKPsheRo4gWR9mJD8VSbbrHpTRsbAqyuJKLafGNcLu0WOGFXYtm15
b7cmyvIaifZD83PkBJu/zg/CobyQGsL+jSn/3/AyiB6posKm6B6hSSgj1BGWNpWc30cyaOJZXi/X
fpym41/MG6Z9mLzM3erohymz6C2pmTgiNuNc4QdqNsnRAHE+4lgQgdkDhX5p5V4n036Uno+dIOT+
dZD69JhRe2d+vHONbtKrN8UKkjYIkjJ452qeGzwBTgpzoiBMvVe3iSv6X8XaD9f+b5kA5x2manm3
ettty9vHzf0G2Rwgz0gKTuiDk4KY5gVmNqQVJGcUP2A2cVKvkegXOD3NZYrN7CCVag55w+jmDW0e
kUe2soGz0QkmEoiDFJQRSZ/i1OcZtldIsh+Sp4ETROaHEYe+kBpow+LWlMGbWjYIbxhUApjan2OT
9IgxRoGDPzA6YOHPgXmFQPuBeRr4Yooww8P0P+ttVW2vw6a6revqcYn+uS1j5AgoACy/eNCLCUkQ
kJhGkEOgEnjec1xeLc9+dCbDJxitDxOj1c02fMNKDmNH4PWRII/8DNLPz/0MxuyI28DFodTzEpzf
CrIflIdhEzBW3kH6lhPYrc11MjyuzD/XFSqObCIoAef+EghpHxEpAAbG95K014iyH5GfIyegnHw7
SFBWGqoEJnpLA4aOMCgIg4Ln3oyBhHiUSU5t+ZOsPbdjr5FoPzY/R06wWR2m6/+yrUJoTahN9nYq
Azk2hjFkoKXYmy3ABB3ZNhAExO7pAbif5+i8Tqb9+DwfO0Hoy4H6l+wmetMUKNQHIDughHrQHTVl
zRwMG5aIq4c2j0n0ufq9QPuxeRo4AWa1OUizdh5CR8m7VaW32c3jBv7n/gaabDiRRNkPYaSauB3g
ZjaWgA40Dty9JtT5tVLth+jl6AlO56uDxGlz2737ZsrkDTEiR4oqwnYVzrsXYPCcowkbMERQf3vs
/JimQ18h0X58fs5lgs3mQKmB6bZvigsSjNviscA5wUVRqIwixDHaXwBd/Uaa/Zjcj5rgsTpMZ3Py
1qUdCRkYBp00QJTvXuDqn2uKkhDtQFEa6tVPVOE5Ffi9PPsxeRw3QeXk00FasFPTRNUbkwB0pCSw
L84fygATEqAw1OSwhO61B5YwIQGvEmk/Ns+GTuA5PUylWW+j7A0zzcw+olDBYfYznXiuM1wdEQyu
BUzdvc5MoPmtOPtheRg2gWR9mDnm9bYc3paX7Tpsd4kAe6Iogh8JhKHRUz2gMeFjr5HkV4A8zmGK
iXeQVmwdXYdRsH3LQBMaByCJqaCEdq8JE64MKRrIcEKks4t3dq8JD3uNRL/A5mkuU2wOkyOvIzgv
UJn6LckYBzOmMHRuPOT4p66fHWEFhRnokH5kgPcNtq+S5VewPE1jisthxpg7vr++7aPrN8wwU3YE
DbYUOgAemjUmLBkjfoQRNKZBn+1LZF4nzX5ono+dYLNZH6g9q6oI/s3z6HGZ/nn4T6G1lkCd+Slx
OXE3kNmE4wIEkv8PoeffTNqrhNqP0Xo3nccZTUBaHyZ1/hxBZfOtO2yg1AzKAY3od6+J+gh5xCHc
kezxKM6kEeA1Eu2H5+fICTafD5Q3w14zTfmW2gPhJBfQJviQWEbgWp5TZwUNAULAIajH7Noe7fmd
RPux2anO/cgJNuvDPA21ub0qt1XylnwAEpfQdkaFeHA7U2zUEQSku0M3+7s8XyPRfmx+jpxgsznM
4GZz227fsn8GCgIUyjEQcO6vpmHMwelAe6eAvPPu9Tda8Dt5foXL/bgpKp8Pkg7sCM5ym+ZQT3vL
vjNGj7iETLJ6PHQ7dTe7Q7nQlgbVnDtsdibveQbt1WL9CqMXs5pCtTxYqI5vy+p2eFyrf07cGJSk
gTIrmz60PE3Mm4C2DWB1cAT8PhRVk6zNDqffy/RrkB7HThE6PkyE7hrZvW3ytiEpFKbh7CfENQ+n
bibkGpCDJs7dmd1HkB73x31ket+G/nupfoHSizlNcTrMnM6HMHrDyBR0iMExD0gbPFQLJrYO+jkF
AkMof4HP76TZj8v9qAkeHw7Tsn0ZDFwEETxu2zcwa1DqhLwZ4b84mwOMDXo5MJAH9EAeHp99rzKv
EGg/Kk8DJ8B8+XaQBu1DoqFN8E0P4cKZHAlHOflDl8aOlb2IdQAYyOIgJB66cMDYPScGr5FoPzQ/
R06w+XBymNiUt8Gb9j/BKXY4CwX9Zw+dgVM3c9f/BIfY6YRIf/itIL8A5GHcFI7zg4Tj4naXxK1u
37CkRm04kA6RJTRx3rOvaaFgl6umcHDqFyT6VSLtx+bZ0Ak8F4eZkv4I8FSDbrdvmlUD1y8VHFt7
iP3vYszn1gyOREkq5a6P4AnB59bstVLtB+nl6AlOH/86SDX6dHdHx+/J6v94BxQUDygUnyHmvMdh
chJ0R6EJRVD44ZMA57Xy7Efo5egJQp8Okzxf1tvw0Sf/c6a2y+LAmQ5IBTwQgkkAenfdkICODsIn
Wc/fybEfkftREyQuLw5SV77cVvW7n+n1e8PyBpBAKYAR6IOGesHda6IscJ0Nh4QopA0ecgYQ7zw3
aq8Waz9Ck+ETqL4cZprtS1Rdm6yK3raNgENCwKZwn8396yWThpobHACBE4Zq/zHCV4n0C4h+zmYK
z+r/jyb9+tq7p6sBvW29nd3dKfjs5rv//u7d7OGyw8nQh92+V9PuFWF18+d7cDXA156uKtx9xws1
2XO94M9ht9uq/vO9BW3TAo5VYQ7n3jjd3VH4/l0HWr97i0LJFa7LQRSKdlgoDnQ92+Vq4MZDcoTs
3UFGONcLQsAf3r+DMs/dW7sGOri6TVLbFphAs9zTjY4fjR4goHhakYef32VN+tFEWV3BFzPwjvn9
53aywkMEhZZiROBeMgEGnCB4/3p7DsE8fBz/H5sMcFuMidolXLiIPRJGehaOmXLtuv468ORKojZ2
cjPWs6zplZvEvHL6fkiOJU5yF9XyQrYyObZ0naz7Rp+2klWOsPiGFCV1NLIyR8StcoeG9Y5ssnHO
aIq8IsipE8pCzXNlRa7ijXKFIme53yIPhX7mxEwmM1yI3gkwPNMKUOvGOINnogJ5cVJ9bbW6aOzI
OEVuiMvt+IpbOfJ0Ch9P8Ni6phXlKm/Lr1iGuTvaLXXi0bZmqS8+Wx06jym+akt4PLfzr9rApQlB
TZ3eiMgFd3eGQ1k5JIP58LyvZ6gsvnIcK6cuReZ0FkwPFpG4fZohr7XEqizlKsjqeuZXsDSt8mdB
nVJnjJMfJLF6h3NYSiPLykMFfKluYQlYElzCFGAZkFylUOzz/BI+1SKQoc2ZNQt9UjlNSMwyZmU+
NzrQHi84vJuws0429Ww3Mma+dCLVxM5IeOYEAyxBrmk9s2s8ngVGnymg1jNdwSN1MNonNitA/I6S
WVOAQDTniYfG4DKpVO/4opGeMtmPISvMsqAlcW1/SLwuGUjgKB1c+9rCsA7qAooD9YxmOncrFMdu
mMYAcC2lY1BL3DJW1YUv/eS0UNx3c0uP83xE47KTsHq0god2tlhJbF3cbZKoGKQ3sKLycgH7AA/0
LG1l5JZIXXQSty5J4D8pss/aCIQK4oStqFWqOY6byjNB2h8LVZNZm+92UQ2fhS6tTVThxCtMRWai
DWOX+7yHZYKN1eg0d1Pb3sB+/tGrhDrQlyod3UVXlAnAfoSfYt/unRZbmdfVsnJFa2BMCqtU4Vx6
ROTjGhWVcsuq/HqHdxrIzGk1bKu6g/kGIWwZoUqAvihCp+FSHyMc/AAlh13N4bMyhN0pBWwVs9OF
oKiHSx3Cj1zGVxSDIKB50mnzJNo0sFzQmnYxjIB8V4CeCNH5x51Mx3UoQDuUqL6KBL6QC0BYNrCZ
JGjj3WJkOShFZ8FH8yS9Sk1HZj4SxbEmlT1jPmxanVT+8ZApfJ5Wce6SvIudrhxal9Z5Ph9TQmZl
YpCXlgyWFLUgQxBWJ7Ky+kXACT6lhR+5RT2SWSJAKYeOnkZdnDlZY2CXZfBm32XJWhJQVIrAEMg2
1LNkCPQMgZ4g3UZnbWhv7tSLxuO4RLghs55p6TVG9o5pYuOgFOBmoUqOgxBlix7RZNbinRom0rh3
2FopTN/ys1Pe+jsTAlsgywvl0g7W5m6XjyIZ5yYv1aIKWDIbUq3mnIba6yzYzncbYLfDQcXPIjZm
CzqAGVMt6Dcb1bi8g7luOgp6ANuoT0g9a2Psb/PItpZ2CFMdLXhW1mBr6SsK1suOrqIB/tDh5EeQ
gHzg+MGuWKDNKa2VSzLsH6OyyU5FhPqN3dsL2cVXVhANjiW67NRPSDLTAjSiGZG1DGzQUzPa+HQQ
oZoLDpssS2l2alUKnp6B+RJxCq33YBzwmDlRzxYq1JWDrB6+DHetyyrKXVEj6pWlXTkFqcpVxyvp
iayVXh+laImMTWeWDsAoBhiMWwfQWSJRC78hZyG04S1GnA2LvAZjkrO2de0Cpu23IELXYNAikZtl
KsGCpULTe9tEVE9md0rbRrx1rcC6gO8OP9olbInSZmdkiIcF9y3p2LXZuZ0ONlPR5/OKR4Cf0cgL
C5Sd9pz1m0YkPxSzYWkG0IC7tYZDZomXpPCVDQZcWcaTGevryrPgPiFHM7twhLb8jwSPqcdNoRfS
L34UAv46beIZKH3uBBHYE2bpaI7L8loiy55lFg5cU4jPqWFmlljhR6trNsLUsUM7GRwPUR/EjqUr
jT3eDGhGks4gJ+st3nijHr8ntk5bByp2jM+gUb6ynHEs4ysSm97DeaxsN0Lkwg4S7VWyy+P1EFTN
cdQhgJAiP/AdP8CsmcWoiJ3QRPXHMGDcDxyOdSDmZdW3sTskNZr1gyqr2cjCHLu8KKzj3G+2Vm3M
TaXaaxYh0zgB7ZMfsqDWyMFKjGPlgvnvlnVWmrlKk17lTmkV1M3jEnQ+Zq3lBeCKPIKlv1adGa25
pllXbRISSrHKFKvSZT2MtfV1CFjrhk3Q6lM/VLR2ylJj7hZDUkQbu+VkmAUk863zrAH6EAoOEd4T
FdvDbIAhTXnN7rpVyrlAkH2jwLue8xqtLDIyUzZLEQ3DohzDH1ECzoVm8qIpDYVtBVrHItjp//25
ENP+/bkMTpYQLtHunoOXz1UDI4Oq82aJuztjBzpIo+Qm66zE6fPkx39/GvR0/f1pgsOlPXBsH0EW
6+XTxi6wWDRmzVIPsEF2TEAlvjULrArdz+uBdj8s6D11vDb5UEZB+HAf+NOP/7kwKfx7d0P1z7/c
XSf+8ydobb6/h/y/fgquy9iVaarph3bSPH0XCPMg3Y55v/jhb1HAL3j+/bXmv3jzdUEAgQurYO88
bb2/RQF/axve8eqHUQ9BAARyDO6/FLbNFIUE1e6asocgQMG9Wbt7FyBrD2eRMLRY/gwCILEiGRxn
ZjbcMLML538GAXCPiYKCpMJQVN5dymD/L0EAhhtrXu4jpLCAHQsHp+FAAUYET/YRDROV1ixDJxmy
TFg0LjTxWl6PM38Z1bjPZwmjtXHAeeXlvLcopjMOBv+27zXQk3SMMidvhmrdDz5TQMjBc3/pR83Y
Z6w0BZZX4atAkuAy7RvhRgG3v7SM1esCBfXHsVOWP49MbAeOCS2xDjp402052J+FFYfJsqzj7ETE
PXjd3j7TZU2vrI75wwmqil46jJP6tI0Vyy5p4jfitBqLEbmN5l2TOiylzU08DqWTkap3fQ4GWcXA
Zoaq88akGjxaIuqGgjbfutjuQiCGbWqtExrZo1OUqcjnCWD7KfAhtHApyUwyy7UfXeJwKJwg7LLR
LaO45SsomlU3ojTFJ84asqpEHS5IH9/oQg2zSEQRsOQiAnrfErKISXQxJDT5yGPhx0v4CF0PIvZT
r+5pBEaY1qVTQvfUrMbWtk928ROK025VVsIC767orFDgSN1Whq03hqKwwdxb1TlG2l63yu5nuG4E
XjVKFeakHpX/eUyl+JQL278o64HIVenX1PLiKrf1ia5YVbii9OOvbVeGM4sS4SZcCFiDvHWKps+O
uTL6pM4FrGWTdpFDeOUjJxmG7qRu6kCCJ8/DmYj4eF5kATiZhR+k5TLBPAGaNHQOqbvlEHdj5gk5
tKHL/CKey8H3l8yk5Gs+0iF1xsoaL5QWmjl10IloySwkNeTRIH68DOByDIFmTcZIb826WquqWpAm
HlC1CgM7S5001naEt0E1lgEgp7Fj21rN0oq5pMjZZrT9btYjP5txleFV1I7nMvTBH4dMu0liutiN
7DJwmClSN+QKfFdTVxAXjBaNnMom3UyPfuuWvcydzBIXSW97qU1WQVOu7UFCENaNjojMhhVj4TZ2
smB96h+LJJsDD6kuLSs864HYOyU8Zh6Mfe2k7fANo26cCxH5c78dPiEdV6uiDMPZyIv4tEgttMpt
lsxrvyDHyspqJ6lwNausMHZS1kfHrNFm3kkTnVh6GFeo2IUwXJNLNZDvWS2ZW+BAOHFYWy6r43Zu
MlHXx/B7F+JVFXVXpSn1cRmx4KTgAujKmKJZmQ8LYym3YnkzZyNQr8QqvCi1MohTLGU5OY5DNwjD
W3ssvooex47yTe7wAo2OYmUiXcRk56lmCE4zu8+cKhryRRGPn+rIqhxsIuy0xPZdVsb4I0gfn8T2
YJWO39f5ClPa3OY6HzwZUlgcULZlkbdeIiCQzYKxXkJQtco6+1NB9Xkio9MR+wtVNsiNyXgR8Xph
UKWORdCdAydeZRDCeBIB94hh9QMeurJll1VRLOTQr2Ni9Y6ym35e5hrYvD9WTuCzz5yOkdNlaeXh
VN9qhkpIC3Tci3XYfIqsbC0LjF1VQ0BX1DYYwUiuWZ6WTpz2vQMd3diBo/fsDDVhNkv7MoNUR9vB
3sorDImOkC9IlVauFapmKUt9PYohAiqO1DEHc3nclNR3ep/Gm1DV8bKRNPRAK/BZEBZnbVzNLAmT
gl8ysOkli7d6Z82Sxhe5I+PKOslzws4jUvBjk9ehC4CV87zP1TdRhF+RVbWOJv2PsE7xMhBV41ZR
oYFOysG1LV8dN0NEZxWY9bOadkCKR65WSSzOfV6edW2N5mAm5ImJrU64VcLrL2BXGo+0wm+dnNbx
JiZNCyFhUi8QADVHpmg2dmCH57Tv1brs0flYWrXH4vRbFRDixqr5MPTpPNuFy32cC2fMqvOKZ2Bd
wtDxGxTPY5pQEM+wbciiTUJD8A6FD0EYVosori90lvA5SUf/U5d069wqSrfHdXwprPjSDlTkaKvd
VqP6ygOyIo3NYR83+TzVundC0s2rrlwZHi8UiX1YxYJtCA6KBaQtrjN7sGd2OVZLVJOL3BcJbODE
SC8NdXtiFx3ahJieNyo/1VX4mSdkdIgeZ8iwwQFLO+OW+s5UV0GIabvJzpbmlvwoK7qoorg/7wG6
1MnboHDBjMrvCRD+r9qW3CupAFWzmA8hVbsWQztri+QYSi/13G4LclLyWDpFm0cFxEAmdJNBy4Xu
m3EVmnpZ5/FxG/nJotYIkgzKyp2otebgzLQ7+ko4smMqdQxr2DWzAC+nNpbcDCNiZ2HKIFARZbHW
TWRBVN+aWR7b4VUO8Zfbkea0jwrwCZ2+xKxdZr5Zq3YExxorNSNl/akdqk0RifS67bOlksPXWCR6
1sJ8eJ+YxIW6X3TSDnSFyxTPWehLyO7Y9rjpbaZbx/aL3GvGEJ/YkR3MB4sOTtUE9JtvmvycIpxk
jlXWWT6TCVimFmLgj4HVVoljypC7Nfi1POqy5WDs2IOCVT7Pmrw5JUHmuxEh+VI1KHJ8al2GFmQ8
2rYLPMOVA8HipoPe8c9WprMPKMjb3mODZkHkDGPcnGexBYy7SsbjvqWXrEf5lVW2VrD006xJ5rbo
KNB/jbvSYcwM7RL8LGSnanWdWu1HHEKSr2ZdfV7Z2ccusyy3SKyzdAibD0kffalKWs6bnpvjYuRf
ZMX0RR8lx8SCKBzD9DyS6eI7mFe27PDgb+MRl7PO9ssV7S0yi00bLrjmkSNlnrhpwmCyVftNBUE1
y5C01kHbJZ9zVXeOaiv5gzd24DV2Thw7pHprpBg+ic7iTtLIbzSxIe8lU/FZiDHyLJ8jl4gwvsiC
DDl9h6qFEjp1KO2N17OdEgFgEBb3NJkXMgKDrEC8oKzSWRrf5GVyNSBLnCuVtV9o1c6QasKNRont
DS24bBHnOHVlVLLQHfOSQXBT6pNqHCER2jQMOEIWrDHRyzrxE9eyRT5rGmXOZUqKAMxt2JxB5CqX
o+DFF2tUS1MP/UULqZ45VhHkJtSYRKeQrb0pEnkN1lnPIUepvKb0m8soxic8o2qRq3Lw7M6KZn7O
wUFEins1gRROCB23mWuZmGwySiPXELs4jXE1OvBrlobTlHVq2RnceyIsrnWQYrfpdYQ/5nmLP4GB
rPoZbaiWDq+7UC8YZJLnLGUJOK/Kyr4VQtGTgA/2XAMX/Iy6kg6ukRoSYBYb6Kc0hNR1pm1+xaIs
dIqxDpTjh4VjYQ2EoYE1JwqM5WhDBpOl7bFoRsuJGuRllHzwIVChoLdZ2fjHodJeCszDDWXUBqGb
+jjtwpOy6cQ8Sdvgk7KAiOI1EC03zdrPpRpXnHQ3xud8UeHiCg4oF05a5/2s8QO+8jNDnLG3FWRZ
0AKQO7ZjVjsqanNPGxM7PWu+tzWrXTLmjZPlPvVsbXyn9AvwgYlZhizLncHPayeXWC9pTZgTlnF7
nKFu5pd0E4cxvYwYLxc65/IkClNzEtdh6iZCfRrGcK7bojwvw5YtEL5qdAikKfbNLE79SxyUqaML
4vkWox4P89yr7NKRbewfl3zIZqLQyzGDvZeWfeVIRbBrLEgrRaz1pO4LMCmR7cAtYK1TFa0jxyT8
3qn6lAPJnyMJy5yq/LI3mZlBT0nu2FF60vFo8GIsUw/ClRi2iMW0E4gc/KI2K2PYuepStuABvdZZ
cwnxuf3B4uNZnUKsQmp7mEPWlLllXns5G0KH5na5tsq+nZejRT7rrqycWqfpJWS4UpeQGNzdYDEn
xqXlUKPdOLQh/wBZJnOapONlWuT93FTA6yLjRzdJiT3ci/FsjGCn95o7A2Kpw3vpXwqsT4uwYZuS
qdptiuwHEGCor4QV5O9G44ZWQgDS9kMfVuF8hLuML0sWR55mTTAvWKZmjAHhIYW0ncGK9ToJwMAM
XZLOFbKLDZf+FarKwFNJzxdhl/RnxSCsuao4dgctgPngXH1AebzJ+qHZEGTc1BSdO1Zl4oQMDRsS
q2MLMjLuyA2FBH3bQr5ddKeSihsDMYfG1jcix22Q84XAVXMKoe4Ai5HMIT+/8mXSzkbLWujwhyWL
xoFqEzrFkP5eFkn5sYjoSdaHYCLDQrpNG6F5nkOI25KSLmjdLoixsUPj+AS6v8GJxugYJfLSFiEU
OKJx24vm2m+CK2MS2D+GnjX1Whj/0rRjDXn9LPhuWaR1G6ZXdTSObkDF6ajkV5kbr1TKLBJwkA4J
ZL7xfQK5xQzhU8bys7gDhmZVMXLrZqwiJ5EB2iS+6YCiWR8bXrTSSdJ+BLcQ+zBd8AYFJH7zcD5I
Wa1K2MHfhzK8pUkHe8TvBiekkP11Oqbr1gnt9Js2cWpmUYTTDbgtNkJljGogeaYUUCgss7OuJvWy
tfrCRTFPFnFkBaWbkxKFrknq/Bvp8C7f39oQ6OTFZddIvWrbsF0Bs05WSoTZgqmMzfNhDE461PB5
mTUXQzkGTmHUByWb+GMWWfiHHVXNyRhG/DinslwSDfXHxvjD3O5YecGywXiyJFuI4+N1kjEI8gP0
YRyD1m0rE5zSXlC3gV8ft4YzyGxWjH2/oKaXXtxCxNQKZs1rOOzvQVIMSECWLdqMMi/oLQisCsjn
wu+/CzzIb1hORtGHgDXS5XlMZyTU/geOa74UeriSaaOclIitCDSsGBDbddbobFnGw8ou29Epu3aD
UwPUogoF+GP1HapnkVdAidaL07B1rNzOgAqVI1Ta4Osr1bkN6E7Ae6B8EPnPGYkzyA4Q1/R9PA8N
0ivgjiuRZrGrIbE8B3Nlz8CiDwC9nc10Ei3iMP8AAZU8b2KLLSAchqwL7eNvbaIUsGmGoG7LQvBE
HUQMm6FSJ1mVQS4xiZlHfGE7TZK6VgshiMGkOBFDhRwe6GhZJQy7ZZnHTlJX6KROivq4MvRHMTbr
QenS2cUXZIw2GKz7rB+D9GNcAowm4U6sEsj/a925VgeVRChA115SSOukY/HHiKTESUy6Drj4bKSq
FsCxC7fPYftXfT/PMFoEHeQ8dG1DPGOHw7xJov/L3ZktV61sa/pV6gVUoS7V3Eqz8Zw22NhgwDcK
vMDq21RKSj19fWKvvTc2lB37xKmLUxdrQQCemkplDo38x/eP5KMCZUc5x/StbffBa8d3utNFNOhk
t6YO9a2evZbtNHFt1NRvx4zbq5BsHBmb2UJUFmZykbXVsF/LTpC46PPMSo1VUiWRqUZipLCGHUng
4+QXj7kvToHb3yxju5xyqe0d28hLQvQ9Nezm4Kplz3aLmWxpPx4nOUesBvP9ain7GCwzUsrKi9cd
ndPQWbe6ME5Bofbr5JVx31tU4A3q8J9710A6mec5ONiV9ZHYeWvrVHNH1N5Kb2b3FcxxOrAlHA2T
YkIXKVSBnZXk8zkDR4iE2zw21FA+FKnBgwzEsZ/7bOctzvqJI+Ru/DUcd0tn2TtHmodRCj9yh6Hw
YpJlY+dVvo7Y5BQf6yT7EVj9e7nal2XgfXMs+9BxiKNVH9UYPA2T7tjq5nrfWGsRyzrc9UUTW0VX
7NZ+eurGoYwro3zIeiPb967NRrMz4tJuW4SVAL1kLcJ01zToAZm1kroUyUPRFjdDRoCOpRq8Je5o
a39dq8k+G+T1XbSklR3NExvzqdcD/4g3eTeVdRSaXb9v5NIMu2z0o7n3LrvauhxMEXvFUpOMlZU6
oOSkZ15ZIipXy+95Q+teXRntOhxdaVeUbT13OOVVn9wERLUxaqU1iJr0uM+CaCErHz8arlfLQ00F
VB8Go5yH2LEy5DaPfYImfNgqPxRgi70dNYyRSCippMrQ5pWiCPQoy8UvR2pxoUS1iH4K0f/dmv3/
IDXeh21/TYznsIRnJ1z+5HF+/szfUrxlgta42/kGYFfWBuT8S4rfjuAx8aN62Eq2OLnp7f/kcSwO
Rtg68OOHpAGStx00+jeP43gYVeDsAvzfguYWZvifSPHuJrT/guNsHRh+di9l1+5QLXC3stYvOI5Z
Z52ZGKtxGSDzFYAN2Ja1+jJMiNvDuTBrP++jEmQoK46+pIYlrpywqud9WlMB9cdItNrt0rMbktc4
7xoDaNajekwkMgsEoWrI5VGVxbgkR+QykedXArkdpWXlTxN1kfQr1/pkimnueQ+nqlZLdmVNtdAr
gSjwDbAdg2A7gS7UZ5p9OyounbmiRt0n0Dtf7QZVOW69Ee3wruhX/Aj7wEXH/RBki8rCa0I0um3o
JlVEWZigJFTjNFGlSGZ15GuDDV0q2h519f/Jevj/robFqYZb/fP/XsP617kC/4bf/v6Zf1awTI6v
sk1Bf5a/ydJ/LZvA/9+eY9ManFXA7N9qUf9cNhx5CVDP/o+akkN5aTtv5O9lY7u48vGpbB1FYako
x/8ny+ZlsZcTS7Yd6+bh47cs1eerJp0XcyVhVhe2rdIRiiWs69i1s/DKVU4IBSGG5qr0FGcZhxlc
wy9j9Xdl9FeI7kURVpj2huoRTFi9FPA2WO/XNdv36YratYzHWdnT3te1t7dyu9ppP68v/guX4sBd
3FUufYy33uC/XmpwismyajEeXWvIj5VtzVBUWbd3eDP/F+6KoQxpbGFtHOJW6P4lEq3WUnaaGh0K
4pIfyRb63TCOZTyyo4Eh/ddk+8MAAjr+GvR+DuBmM3dNh0mBJPH8Uss0qrISDGCYJ2E0afsDyoT3
tEzeDoWuiP3WMbbgUm4JQBu/fnHm4B8uDs6zzWIr3A4v/PU+xyVLEqcbxyNqshdZxZKRwbg9bbdf
u8Xf58hmwUYJB+yg4Ou/uIpMAzSuPlHHIUS3YG42kli99P60L7q6qd+4KQDvFzclYDAo6ZKFbT17
t5v+5eGJfrKdjOrfERJwjLJy+OE79lOQtnVkVfWll/AueP0Gfx9GAeLPaxOQlC4o3osKcpKB6ARO
q46FKUTcJGHFwwrb/etX2Ybpl9cjM4WruFDtAdrJ1qnw+X25KrGasi/V0cknHTmGcQXqcK0tygaL
WYs37ulPo/jr1V48NAr5aZ+KSh2DabaipM2jdKpRpYqyA9Xb6oJl+fj6DdrkH7/dIUmAt51qFjIh
X4QynZVeMM8sOyvz3Gu3dav71FTJyWvX4EK1ablT/a0/6QDpyJXfvdEMzp1wLlQ6tMdJhdNeLfbM
XtPv/loWxzhpzw0jOxn7u3XQUeVnaWyV/fpGYLL+8Pyx39CSEDTZt3+bcYEE/2tHllE+K7eMXGMu
fUBhMe0NwzHZQrOD64J2piZQdnu7WtwHc/UX8CyUDX9cnTjt0vCac0TTN9aC+ONX29QXVrjgvxeL
oQgrr1xFNR6XMdvbSSZ2+ZAtcR944172qfy05E4Rm7OHEtpWa3NemmK4kkk9lbt6QQyZzCYqXVlE
vUbrdqwu2SVNANZlp/oyVfbw3vZW47TCeu16AEGqc4jlPfTgvZpz436cgiQOHeoyg2v4B9o759Hk
DMFetct5LBHvQA5VPCaIpkslLjO3/KTmAKwKrRfoYi0Pg6NywMTxug399YJSyhppF5puYXN6ZWba
/GwM/XQsmtKIE6GfSu3cjgFFnNBPy4vRy8ZrPrk5vD5bf18g29nv9C0Qrht6nFz9fDkuEgJRzNtD
l9l7o1RZnAfmycqXj2pNNkG+tv7jJckVOVEe97Hwt3jz/IohmmeAcj8ehyQ5WdLdV1b6FxrS1eAg
kJah9+X1O/w9bgcCAt8n78eOTmut59eTaTg1PJvxWOiqi+zJnU9pO5PQ2hQGXr/U79M0oMMAPdZw
73IGzuZj+zVmp0pMBYU13oLBJC5bo7foAK38Nwbwj1fBj0qawom8jOHzq9TsLupxZgANb6COTaHB
uFB9Gty8fjPW73GMu8FrHLCR4tAf8eI6ZW6slteh3SyL1e5a9NSDt9TpzpNNG7mJ9EkpmPggdOl5
CD4Pdnps3TJ/Kyy9AJt4YWx8FF0EAosOKezdnt9u37fumk++hMCofIDpsDokczEeqLrlARXY1T1Z
zRLuB7P9UbWzf1uOxXxMhTm9q9fVOYuSysTrQ/MStvrHd6IdWEAbyu140RevldQ1DCPJHHlsUtWc
zEHsQ1PNVLnH/n0iOwWKpLqvlWApV72hr1WX69iDC92FQdNC5sIgWMv0vgwWII35AWHPjvt87O50
o/KoG3NxISAlzo2u3hvm+FZy8ecbCNm34SGjAcNmJ/91pibWENY6mBnUTN+mA3yUmt30U0YUi7ve
L3aJtMy49r2RN9ZQn3W2fgty/6McYAdUl1CoD4Zpn5moUu3qtx8Dd/0BldOcnQCOee4QuFBADd4V
Y3UY8r5745Xwk2d7nkcwLX65gxezE2qIL9xqeaQkkZ6TNWzOI3DKrjDM3ZgPBHnFrrkozJND2Ral
inLI67PA+ePM3HzHgsVooSQ9H0ToJ3fWQsljYWQjql0ViEfSqhvfleyFQ/N7W03LZ9+2sr/kgMY/
pXHR2tkO2AF7AeVC25SUCDwXeSu35jrybdVRxDPN4yKwYrhFav3QjWURKv07H0JemEW7gz743AXF
cGFNwrwyBAW2tW2/Ybe48zQXSl1Lxd0cSvHGmP+euoE4mnTsIEPwTHZLz+9XcKhRmeAHgf2pPjfJ
0Z+KamesZhZBsDtv5Il/CNseuSI7T5rAkyu+2FHIqvRgmC157NLmKcyDhLc2Tgh3WcM3rrR90ouZ
xJXQi0JaYvjmy8S+T1LV+YlgJg3px9Jy0s8FcBjKhmY3IXRZVZHpGcE58azsjSn0h7evR0NODwcX
LyYS7+cjOqZ5bycFhXfl66/JGNwsfn9ruslT5Y+PbHm93etT9mfu+du9CrSu7Zhq4b2M6eFkyCXP
mbJsw5tb5ZD3aKq3uskwiEzrDzOBH86rZZfqjuTGxadAwX3YmWQrr3+VP04mtDreLChMv7nWcjVO
IgMqOQKMjTuz870IaCSLjLxNY5EVT69f7g8vTc8kc9xa0wtOVn8Rsb2wKFN0MB6yHjC6dFYSryrI
3tgj/nF8Ob8Ik942vHAbzx9oIa20tdxOHtkjD5BpS7abmiLEsRQYp1k6rM7JVTtD99V+BqyMUQOq
/TIZl+vqvRUjf9+UBxzYS7ZssoYwRbxYr7NWYs1kyZcB8tpnqZ8e5LC+05NOY3gGI+5k3Rwzf7Sj
tlTmG8vK+tMKJhtisMnbAxDo52MxplNCrcYcjtpy4Yz8wRA4kdLxWuYWEvzstZ4Xt4oPiAyNbSqa
vL4SO0RO6tF172clTic9v5syB9OEPY7KiqHO5PfXZ8YfvubWP8IjxvjkOdaLmZEZVDxE4/VHanTA
Ou467V3Zh3ty+fyNIfnDpTCS0nbcRGUO6PPyfERgUmTXD35/HNekfnId7X9YmwzK0PDM/8JtkYPS
l2Trv8gFX9xWh1Ns7KhuHYWdDx9CYXmHVvvJZTFsrbxfE0b+EMS4ErIIKaKPqPVizttrkhat4kq5
Y6a7BIbrrk57e8/bbY3MpXbBcDP9Rvj441Cyv3ZxTtBTYuvP/msCk6ZmM4aZ6I/a3vyEYpmjvIAM
HUzQhtfvj7oCH/YiapJpYPHeGsZD9b6YyUHptipdLaaIO5j9wdN6HOI8c+d1J+qkqWJvkPbOIyev
4t6ZZuPAzpHq4UrVuv5QB4LFlTtojKeE/ij3djdV2W5oSijLrtrwLioF2bd2FhuyHgiJ47CiaC0b
K8+oOaER4WZtAxydk5itw0xrdH0pgE2PuR78dd+6A5xWWmbWR0/ZqwW6sQj7UFj14u2dsMvsLyGl
y/qHVyCWpFHHDia7XDKoVCrm5ZB9klVr6VPVoK4dM3ABd2+YnXWuqbMbR6nKSb4XAHFAsaPSyQdP
WhUktKKMcKhBV0qAezcsm11TTm76LvAb4cOhOW1xUKKv7iYD8+h5aIz2whrKJol0OtgDQEZ+X0vP
caNFuW1xgvFN8VEqSIuDLnOd7utON8NVMbGdxOMbdnN1lHIOy90yCb3s2kkn5mVtgLCjO9Sdvetq
sSVXOY7sb75M0Ev8ZFziNcBJdNeJ3PCP7SgLfUOtfLprcncY99roQ//WbOsg3Ss9pepEEruAvC1h
ju8spUxJQQayQ8oiPDbYjdt9lWzyn2nYYRn1UgSfiqyv4qWq4Vekm01WVHSdwDSnPqDzHtQkus9J
Z1dfKiMwb8fGm6OkLpYLQxfV3unDa1VpeFl5WPCA3iY+IqqbpftybfKj7ZbzrgzhbVI1nZ1Jz9g6
5bei9NxIKDvZqWJxDrXjfHcdY95PjcYF5g7+0ZOzuQ/d3APSWCnSzhAgRROml7Dgy6M/9vPOVRTY
G3/6tvaeuJicZY2mRYM8VfccAQPp6vU3IqyHvWU2+Q1VojUGtLQug7rK3jkzz4PdAkh9ntwvqyOO
wrA+5HnWRZleklMSumW8FKUiqZB+XPGW2EkJplRWy6mHIIvyVQv+V17/5ANgQc7lsti71Sz7/TIO
FWw1nH7plyBYVMhznuxNEri3tZFhjpgDgKV1WGNtjGqX2No+rqSut0ladQ+YJ82rJoMK0WPv7RZz
HJ48o4f5GwHZAgTro9+24jRUIbXrJllOjplj+dB+sEekONvWcshFZx1Kob/Upuq/NHly4Qv3Llf6
i1hwH8xmiFCnki+1BzjDCqyD06T85jAZPcyCMD5S6EvOMnHynZe2AQ5ZMNyKulzkFuG6y9g33OYD
JGmfDsGtVAvvRUdejTrxo2qBWdcGHa/6ubsInDG/yGVdXzR1MD25clSRzucVhauc8nHVsWr7ZnXY
mtvmkCb7Ng/Hj1DNGfAyk+dzbZsOMGPPPoKXKUGiSNX8tWPs3/czs6zQWJGD0jqZKtV7ox3bg2et
cOEYDvcLC2KfCFtoeRXoOZ3lV50NvuwjbSfuXO5WaQ9fDcs5mEUapJFh852PvmG3f0Glld2FU1a2
2tXB4E+RbvEyXRmGh+ey9AN8GpWehHFGnjUlIm2fXwxwQFhHyqbarUE9fcxQ9W/sqrA/wuWW+Wku
vGEvwrx/b812cKD7AX6NpUeMy3JpPnpmQj6Jvtvt/dWsLjtesn9hAEk9DKZpGxezyJ2rZZHenTuV
yVOIuK9isoCazffWv2DVwfKJOlP9NHQDdnxdS+uhWfxhxxZNXIeN3X3Nw2beyUzq40jG8jHQLkiO
5HO0US37drT789qyn86Xxj1xJJz8jApHGaSQ2XoYJ8VMwHvbf8nSoP8LV0t5KBcDB0Zv5xcFBdgK
CHgsDzm2mM/UUnHV+O0877xE1CMotWRxVLYBgG7i5E49T8QFCddJ9fhmfSTkPbvScDiU7Jvqi7rD
GhKNeTrd98mcrvsAg00QhenmcWxNF191TWnw1DUZCPBMHDmnYZHdUc6uotYflH2QDKdxj0OUW/S7
MswuU9igC7ix6X6yFzW/S5Mkvc6DHkuziam+pYvAlZu5fKrT5UfXzL27abSxZJGJ9Gevy7LrYpbd
A9KdvUc4E9fpwFLdN229HlYIj8PcLm59xC6UXldVN/kbKySuWUQ9i4qniwjfn0sK59c+FvzHYUqH
D+46WB9lznjnRamPq8baHGQMqjG4+hJWr/8AfNk9im2HGTfeurlR+iLHrCzyC7HUG+CvlhtrcPsz
Xovwap1k9zjqbvgyZYzr6vv9Xy0Yak/JPWNY+wZvUIoacVThKL/jDBDX7tobczS1YXq9UKTvyHfr
Wn9fC8cFAe7s2QEgdWYr0VcWr+VuN4dFCjEU9BjSmgxKLFAqwY7SmtbHzgInzQXQYedl6XtPqPbB
S+m9MKoM0MY21gQLQ0ASKRQe7nQM+rMezGSXGmq6HGpuns6py6fAKIiLaZJf/GwX0ZlGeq3C3lsh
AgQZOEw5FQunr05DmdRJNIaIOLu8pD9BVo/8AzzhQZSmczXuirXDf7yyzpGxGvlZa0TrwJ+wz6XY
IpJEV3gBxm2WqwxMuCtscZcDyd27Laa2eG75khBb5W0AZ/DNwURzZ4QrzpWumbNr7dWNFUmYiS8V
uN9N4El1b3ZLeZtvj9sekuBKYNa/7d2JC5XAO1sLOBgd7I/XrmTUgiLTN2Zq6CdzbfOjsbiiiRDt
k1sbJ/SpNzN6Czgzn9iu5S0p+/IpNKnIrPPkGucVzgILXZ3pJ79D5osTlSVthN4CYtl4xtzEntHS
R8Qt1tqIc8NLbt2MLVfUKdnrUz1NXsa9M5NW3CuEXs9lphGzsuuqLForrq21vTGcAhF30hXP2pT4
AE+e0wZNHMrxqQ0M9kyTWRdxX8/9E7C6de+m3bybsGP+oBmJUjFLr/9AtFifWrvohtizG13St0Oo
H1Dqq+CZ4b8zuo5h8XiTy6M5l9YQeaS8H1e7Mm7D0SSa+d70Y+mC/sOY4MJQvd29HyHCvi5F0n+w
xiC9Trw+P44hHQswXTsn4lg47HXA+m6MdPzc53ljfhiMQBLjW+jFU6tbBg+I9x174uTQqQRyG5bA
RzcdHUVB2AkeVhmM75O6S49TVU0XwFg8Gl6bVw4dKlQk/DS/8VzZHTr6uHzCxwhnjhd8TFv+SHbQ
38nUOY8iTMXB7ao1hq/G3+4sTSwmxztajFdERdPdlePAOhydWt9aoOE3JCFz1LhFcm9XqQva1t7B
tLzD9wTzunGdyTgMu1mFxfse/Qfv13QuauyzHS6pa3OurfeZXxM3MJfRwSI33i20r7luQMTuvMRu
T+GSq5SgW68ROOAISCjMk8jH86R1tctZm+/MdB6umtRv6IPR6IhUnxQwpPyHhPotBFM7lX6z3Jbt
5HyfKvfc56ZFSAv4nyMB5DyLxhWjewlN6n4m3zYBv5f2MZy3OlM7HjKU5VOftD7VsoyEdCpa/Rl4
Mb01m2w++Et34bVVvwtxSKRRTrOYYF6/of/VX8vaX33eOQySbbgpgZ4dTuxrjZ+jKEt5Kg3TiabE
MK/L2qWvg1Lisk4UBpvKrj/wGx9RPjE+qh4HijOH6a2SXESJxL9RZthECNM6YlPqfsPP4d17cqwu
8ty/X6CkjsilGXkgqVxU57qN2nzO3uUBwg0U6ylxVusxM5P5MAWGeRzpArELcuXsYAkN1N5sjOYS
qTDV2rskuXA/F644Yl9sDywnAnBbsDtNvT48hlUYPk2lsj8vnWu9D+twhVqo3Y8dTGm8kMMeBLGL
W5PVvSV8/4OeeEpikkt/8MkLo2Ec0n26LN2PlVKTHXfpmL/vC6ZB3tB1I6JXR0dY6+D+3bqQcLDg
/RQQonAd7Vj5Hgm9mxbfCr3QDwWXEyRuVUTCNa5aXSwfVtP+jNeyPrAUD7mz0o2FGhsJma/e165I
PlVlS5rhTnhlfZNmT8GY3wYmFHJZO8Gl1DnRy8z2majKqHQGcV13ooX8n/E1rg0Ivdbt9M4TBq+d
OjAwNLtec+7SpbiuCifDDl6sILTD0LAtrYyCZUQNbXoXJmPxpbZd7ygsBHiktZY31roZJ3GZLTdh
4vRXGjF7644z5WWkhqI8h3Nu3mKaPw+Fv1wk04j/WZbv4M/aS9nMPlG/rSiOziN+NDmCrhU68mRx
YS1G+AU3esQ+59vQNiquM7HGfUcDksJvIDqnabS+LBrms7X9R2v1fiR4uR/IWKuHStYtQUsan/xK
GAdnUul+9FX9QXtkLJUeLIre4QjAvyQZTilzuZjsesrPhtPO7m7yTelfwDFD5Dau114bc1qmUaP9
9hr5ZrN5BEXaUgaoCEKtJYqHui6aD/gm6g+4R8oqyjUBtMjm8XslbfOxkUX2vU9MPLm2wQf2UABn
MRTtHS0ogvnLQMbDc8vZ5NSZB449GZ5zqrqAN0q4dF95W6KdrZUFiUsLEeeEE8T+SH7MzrSsM/ec
lov8XtMp/7tUEhFBalU/lW6DqiDXMXkwZWE9ltnAmx5r43KDFT95sMuBTbib5HhLujWR3w3RGTWd
lKbQh6sWzV3VLwQGmS1zi593nNqDG84oGmCGTI/MViQ4bVO1d5mnSkGO2SYPwhL8TNgt1bDzYcfF
jl4FTKPG0WO5myTfcl8IcKnN3sRdbdbwOipyt5GX+SpG9o1mM1lZPHdznh5IXvnk1QiW9uTOyI+7
zA21cTT0lgKMVEgTrBl1eFVkptvsvIEOAnH1s3GAsfKqizFVJg/TMOGwSlW+dcxKRf1kK8VVVe9o
aze7Tvjwj8EUGAJV5FCepCePNCHTfGtd2oj9RHt0QpHGTu9JDHo/RQHHcps7AT/WHKu8QO6BLMjZ
YGIDuegsVKBruxeLdRjFKi71MLZ3Yoao4BFSb43npOf+6FaAHjJ0ZllcSiiG6VjjpMnwZI7T0+Sh
jUbKFl32zjOs7GOpJ/vYqKb5XFuh/wEPFU7argvMj7RKkvpiQYZPrjGXL/B1k8n0ICvnW+dNwsPz
9NIY1P9aUcU8E9Yu2n+md+gyjOJkjPz7lcYL33N2L3nElw2vtJzkj7yQRXUM1dBTwAjrvDiaZW4v
cWWyfiIaMdAmrEH/O8+5hGxnHpLRicztipPpDYgoA7UVekH1ePVZ6hw9x8/CVS9xrcykjBqaBeCF
WmlDcZ1Njhn3WwpZ+Y094kyzs09WYdp7/FfmmZr0cDHXim5jabDQr6bM79c1mz/NNk1sfuqB/91M
9v9UBvWvVjU0crj9keb/bm3+syPKpuz+Sxj+rYvKpwZfxvf/dTd+G3/If3Yj/dfP/U2herDWFLs4
aJu+Pj9B7H9SqKiqHE//83Q0+iKCNyCO/81u04ERIXs7fGvrvogSLP/RSNEK6JZu82Zhewje4dv+
f0Kgvijnble0MORvSLnPSR7woM8l5QpXfWPNpcAjkYwK13Pn0u4uNrspX++FUF35zTVosYVMp6V2
cZEuAgjJaBPzMW0GtzHwkC6lf0aX1grBzmj6izmsK/muEnUHGN3SZmLbd44FDlvD83i3ximSuvXD
X1qtbqts8atvQSC65C+nJqa8Tz1K505UW6ygKnbZt9bXmWWOc7NLKzFsFNss6vrK8vE9kO3UtaUv
bczTxRNtATb14ZdHevMPzftXUPa51s8JJyaH10NYwgrx+GzzhdbvW3WuMi8LfiRz2xT9xVi7lXtR
uZMc/ItVkvdg68u7Kn8iCOR2cnj98i/qa1wf6GKraNEWiifFl3n+jNg9B5I6X/69sOi7gve6JSqT
R4W2QReSgbx2GHdDNqYulUTXWDtc2dRZ6PFouas3O2c4qmYzlbe9M5DriaDn717/klvp4d/VAgA6
qBysdxuzgiuEafn8Oy5ZbuCtc4zvHk5ykI909VO/PyB+jmB0zTB6Hk3EzGR8g8F98Wy262I3AKkC
T4FLeXld3G2t3xpO8D2lEZ702Dd2lfySuYndpETjXOXXTZIB+EVZ1tq291aZ5Lfb9jdwNKCMDgTF
Gnp+26mYcsNcMue74Vc0LozFTGnqGwvJGE8t79zqPT7A1nrnlL1Wd6U0TZQLjsSqGJTXH8Dzuuf2
AALwS1wgnEBucrryC2Io87OkopnM8N31ZpbcQVveauHlH2YFbgZK4HoPg2II+kiCxHkPramnIdxP
ObLV/MZTeV6o4ssIUEqycXhQwPLfirD4O8xCU/L4KwnXRgzHtu/qBH01qWWojzrAZGjvXr9/y3n5
KAQ6BauEhQqi5LzsKZaGayHCbjQeOXDMr40LqMltQdRLm8k2VnMBNBXnNY43DFih7TAQIjczdVd3
XqFjWuQNzV1YI5o2u160g31LGtzIx9e/5hZPf10n0Eem65quoG3tBqm/iCVqTgKqaevyuLB/YhKY
qjR5PuYyO8KIlsGZjLvOpskii2ac2+2XHCHmjefz22BZdPYlOYbZQ6lwCW3P521Aw8RRS6/dzPgG
Mbwgeq0od9octbh0aCNYfpOpGspvdSHY3sUD2xtLXKClGRPFH9p8/oz8IFKoCflKCxEX8L59i9my
Xk5r6yfJDywS2MwqCtbPv+jizE0XovA/ysT2jHpfjLKr1A2dA/Kuiede93w5w68n/q7Vfd3Scqdc
tXE3d11ywpxWITCCxJn6ss76Zkyihq5mGH2UMI3q1qvDdCXdcsKFkGgbhbaas7mGFZ9a5smMLvn6
838BGBKpaEFDQ4YNJQJFYbI+vyFmZtNPzdQ9kOyKQkCbcwpaHyUJ7a6G2Fp9g9Ce6H9Ez0q5/B0N
Iggn0Bt00KFlxeh4PZmr8/Yacl9GcfgYkhH6s+Ea29bui2lBsi7xS7bdQzewivq9I8vAfQfLRenV
kUozHGEyVet9nS1a+zT4HTBlxgT82btN+zUxLoYaafB+MJT03ge5tyUI7NFpUnosldgeTyudkCmk
J19Mtx1b4/V+hXSey8isqu2llTP6mxOrCbHVRw49/9b7gI5EPDtHFJpf5Er/tWDXCYkk4SH781Pl
kuYkGP3Py4cBAugcBe1S8BEtyQPfnI5HW24wdqIuv1EFafruEE6DNd25Do2irwbk3yHCjzzYGE7T
pF4uUpeX69cmaBL3fjIni0nmByl5xtQ3LSnK63PjZdRk9H/iGBxTBChMx73nU8NJNL2sw656WK2a
1gLRwp6wA7Jui5ayiOpnAsXrV3wZjWzIBdrm8d6mMR52pxdXlIMps7l25q/OqrbJCAO/hT9b+iUv
b2/qhfeQFM7KJJxtNcr0HSgJTYHfSB62dPZZVISVQQDlXYHbBFfSb6YdZAm6cnn1fe029Uhr2lYJ
40fbZz3RKCthAvbQgG1+Q7+XlIjTZaJFfApGe2JDSithmu2MdtpfVkng3S3OUAV02pktb4ImN+gb
1Au2rpdMIri9AtaMTbgL2rYt9sxkHtJlgOzilBTluK38CQ/HNb4Rv8OtUQ7OMh1fH/iXcQ2IGZcL
R0tgrSHF/w3wLb0ka+Ze+p8m1ZgksWIYbJLYCSvhTGNAeMSLzJoXpu1Shg6/bJLDFupw8G+rQhWz
ndwldNnhD+0+X2lXl3e2s4XInu26dehp1C1zSsO6ZNUlM80znOj/sHcm3W3jXN7/Lr1nH87DojcS
JXmUp9iVZMMTxylwJggSnD59/xDnefuJq0/V6f1bi9KxI0skCFxc3PsfnBXF5RcVOT3L6O9v6QMF
BNgXwGm2TaIaTxDkyIdQ3Xtts3Vl6z7HY+6xtkYpzAWMlqfN0v25jnHpXrm2LF/MEidWmpCiwAdV
36zcIY13lsD8qusr3HbrpIz8i2JGvqSHxDB34TnrF95VAEPmY1aBZvqxsiLlHSXQXCjxK/sFt/sP
t/Yhy+TWkKzkKM5SAbBIvvf7yhwR6Ipq3a3PnphMpBpVz9RCGLfovo92XLk0S8eu314itzX7Y2N1
FNspQTQ1beWtQWxBHBPP0vMzWapiOOao9Jh9wA+JJohFJEwxf66liW6asHlRIGJNWBvJSPjCYsxs
fuKM5TAUjfAZinGMcmvcQ/QpWRI5ml/89D4+JhQas+L/d7D9X05BH9YoBDAIHuxf8GTQbP1LquvM
mx9SNLQ+TU3UER3e01sEdJep2nOyzEX7T2Hhw3ZkvhIhUWCSbEs2tKUP2xG4X7JWuUSfBg2C5tu4
jiMTir2f8fFL6XcBss5Wh95NWCPAqC7qKWtJWQh6jNKslnq8j8IhzspjNvoxwYAFOT0qnJTYARqL
hT8uLRvVr8cmwAQwlEsdt6wVVpF5HNQTzYOg/uvwkqxlMj0Cm+m4kqCq2JsQjzPn1L8fbSC/v8dE
bt5sAgQJ4P9kQR9PNqSDA+YBy/opz9eQOjRkQw+VaCSVy3OISLBaD32uQkk/G8JJmVOo7ov+yq61
twQ7SbZjXSvRWP5t1uQIifS0lcV3u6jtiznTfogYYdvVbz64X/XYdGGjvs2bU893/kRTkMYCoBlD
ByJ/HPRxnoN4Oqs+zygBho3doJluKydB+UAlzr5cRhSodoiT9BvV0HZSqJmIpZpYDNOm5rXeLRaC
SuURYSLtP4X1uPpiby+OnjVyVXPuAN5YMzFejnlEZraPtnreNo61TEV5uVRrRutskGV4pCQr0F5q
rGX7BJ7SLV5QoRFZ6vmji/YO59OOyrkYh4S+o0v3Bi6cuACRO6Kmj2LUdZa0oM2d2cndIzy8OLcP
Et0O/3kNJlFZz0lnL8unBTnT8dYaxtYy6ORIvwFNDtXzFk0CLojsOicfHhLqdNUpK6huHLfOj5tu
l1Sd5+b7CK29Pn51mjJu33JXdoiwMVXW/keix3m291VNP7O8oPPYB6jEV3ZQh6essarwjO6tVVWn
KZTuUOc/8hhRVUZ5cZCR8W/Bu0xMaWTTaPk8eKE9hvahbX0pI0RTsyKvjWRl1YtDOYlxnm4QVxNF
cYQp2hXhY0CDr7sMS6BW8ZG5EoKNkdNms63XQ1zMyQ6xvrAf0zxTGyIwsxisvDjNyIqHHVylGUm4
FLk+HXzuLI107CWTY7ay/eyRtjhnLcm6sJtYvXgJ72rgk7ygs2V+aRVFzQugC5+v27rB7183jR4s
TcZQSeGadocVRfu1DCoN2aYFz1fTFJrMvmjTrud2hBewqXxbsjW0E+Tpc4rRdys1chndl5lVzvUx
qjzLlZeVXmEl3YWlFxTJrk8SU5OIFPor1UsEcMParn2/hkx3AJxMyL4lavd5cG15mYrqG6foC6e+
L8u5jLPDXBIIBBAjx+PaCVnmktbJqqnH2iJfiz61kZ9RVPNHRNfbz65wW74PXdckedYAXiDScfRm
ZOlRF+wgeyfMzYdw/aQsu75PTE7vg64xB4Pcab3wSOfEjJiHUQkvSPCM1lPbRCbk+xPStdGetmfH
BKBa7YZ0qlXD++T7reaU2xm+vgRMgppLMmR8W507HDKBWZrH40g074I/nHox49z6CVDZ1NKW4lFY
gDVz/0ffc6Dp4bMUZFp7/CzAsUCYywONnC+6i71+QecYkjrjhfhLd8r15jvLbYxYIpdS8KTl9hQy
s/gGj3/qXzNrMRMsVJZ58sj88Ls6aczQTJPDW9li437mGia8jbjHX/ejlOf1rxTccn4XLLILn6rA
Rzl/788JBaCdjHKHsfg1exBCTfjIqLTMzWUovPPSA77m+f3KcRP6EeYnbwiqW6Bwynr6NdTW+9v/
Ncjv76NS4Fa3kSsRJN47rZVPr1URykKdCpo63HRP5Z4vEa4nCvuJA7jokl3w/qC6bRqZapy8tRKX
wE7XLNg5FYSA8C5pdMco0XureYsrqbEBpU88sCe7yl5N0ivQ6uWXdSRs1OveR7CTrCDi2vs95S4g
PfiqHUhL52IF6s+f2e+P9n16hFlVMz6hX/AXh4CeIJ+4hCsqzEfhKPM1uZ+H/HLtejvKn+ni+Hq8
4k49M7zvE2nTK9w7hPChG9kHp1ADfwdpz2N2DWNuLv19QC0Uhfmhq73Oj0DXBm1VXm5Q7xZ5EqaI
ZB/mQtNUvQEHZCofw8zzhfjm9q9OKFqmDzDTxty8wg8jvBuoZZsPdCfz4k8i5qVubbMcmi0w19/q
EBLZs8ZxRhTHVsR8bt57jvAuqmGNnPGarryZK3RykjE6/RrypJwUlwOntuJD2AE6vryURcU+Pzlo
5tjPZG5lPKWyt8a22NuDyPjyoMw7jkxjLaltAnI0lRseU64vo06Y5azZX/ldtWp0To8VySIKTag7
1Et3MfqdaazViW/sFbJBcM4HF6Z5fz72Ay8kjUF9bnrN/9eGpt/XwJ4dSkU9tfz6PFVjRlFgViXf
7uSim15CQJ2cArJ1M3N/BkxOkXjxepcIE6u81vGhbthim8NiwXcfLoOErWr5YodLSbwRiB1WSJe/
l5MhsiFheNR5zXn3++oPvuddyDJnOE7ezzXTI+/IgA3ZXGXbi5fDlR6fe+xK5vACfI659SURA0Pk
yWWruKMKIGVwCDfbIcqNCoxym6LVbmYN9Sozxd/rp7THAX3vEJ4y9zsWhcuLYoLz/r6g+ogyZL1R
V058t2qTHSUL8FO3nsT2gu7n6pgz7BTogXn1XmTZnKBW2VG3vcqQvUYzhs/Y3ktvGRRuqoY9UtWU
KDM6rSGtbM5O7X6kuc05tKlCs55Gfy4owosKBNeYemFGD/08IEBmFMG90AyeLjxTKqAnXFGLL+tW
8Odqhf0ov8ykZ5l1NWeDUsU58UpTpMQdhvAD0cwLxwefMtaK8lhWWmt+DGcZ1ENK6QKF/l1EESj8
6gv0ExDNZK/m4W8W4L/sGLaN2TYahFQZNZDmaAoBlTOlo3LsqER7hV1409W8Ad+nX7rp2XpSJNNU
FTaJiOhX4i3zy5rlxgiUvm3uIZMtaGgsdJSpUtWwOU0tIMGER34NkzXvnVcoqmF9DsNertnRd7th
tP6E2lcu2YEdzauD3YCWfm/t49qJ1AsVSTgDn9AoKIUwpG8vXx7niNymf0umAkXgLxi/UJo4qUpP
DYJi7jZULxvK9D5AA3aHhcO+43TklFEUJNrRzPKmTNz9xC8tcFh4zpB/pr/u5P1Z9hJBwWAfBN5q
butnuAF6ZeJfsgoTTcj+zeIFbmze0f6s3mela36HwIzFO1AwM2/MPKoTzYGTu+ltFHUmWcqCbDE7
b+PqSAQ758isyqQx//JrypJTEokSoDT803sJ3oRTS+zVsqKRvHNcZcf3OocQ0O1mG7jFV39F4ti9
nPvWrHJhbaYcONAn4sUnLRsvMQxgfvtI0tZn6pbmyquCTuPXX18UqIQtrWeqWE/vJ7a2KLeoAhIv
tf9QvQcsVMXMJ/exY4rRFvRdc40qVL6fNqLpIRPnfaitJw02nHvGIapkKhWuMGlc7i98RzTV5rL0
zwVndRX7yC4LtFnk0jVtxrSdFzMno2xzK1rq+dA2zSEva1bj8X1AqAOboIdOm0mx/MGxyuvcRb0x
/ofC14cDPbUc4gMz2CW4hc5fysr5SA+BerX7lHddyFVHQiysBgMHAPbmmxVUozTIKExFb679H053
v5/tzNeHpldj45IIledjnRWaTGfNQ0Sp6j00ltSAzfjTUKmxQf67Y/uHAjqryY5sm++iZMX/Q3Os
/zdJlTlGnzAjlfzXHLGrBRBULzMf+HBCz4qIjJwsL7ooecLQanwe2a/g+PfX8nsJAaUc5o8htCM6
Bgeblubv15JNnkv5thRPCV218GsRoOvfH4cBJckD+or/PM5//UI0VygchDGaJDzrD/VNUD42ujE2
eNmlZaMQGGiNl9FaEeZ+rey/v8GPBG3ukNotEg8OwvgO7agPX7jUpY+VXs0h6z1izPlmivZr6K1B
cFz8IZ6Opcw29aBnby3TRrcmnnuK0GANm89+9A9X9PtMZ8w5Shn+J4aMMDTpDv4+5mtio3C/ev1j
/b6oZvI61viiK5CtxyKeCh5B7mP6BE8fpgtXgNKhuZBSer3e9lPPyf4YNF4XsJUTWiD197Ln7ayP
zDkXq+d6/X5+72fJ9zD79zfx8THy4KBz2ujmUJJ1/qJCxL7bj0CjpjPEThOZtp+JkER+XD8gEar9
f2C0/m/fFxhVGPMfLMkPYxYBauQB2/r8a9tbcCwod3ZHZO12Cjjn/6m0BjPXiY3qEQsD4yWI5h/q
XN6cUYmeivL8vi2RJJungdQ866IdIK/8EwXbfOD/dCGpz8LIZKIaUAqdYn7+fVLM67YUaguqi6i1
VBXso6aJvK+hYsH830Kd+SoenZHWgSrJIfPjvTWZ26xahOLiPRWZUKYg1ixu3/Dy99PkFxTj327M
aFTgBQRAxoZf/VeyqW3Tl4mKfDipzbXRenaDxaARNHx03f05bC099H03gI4eEL3NkOYPd2MgUAO9
ZrcGgoNNWiWp/Ny4PrUH+77JAjgOFyu5QdCdM4TsnWXdZy4tpy9D36Oze1DwC9v+0NR6c8e93dnh
0KDrG1BqQ8LX6bzwPnnv56GRNFneXdY2Tr+gKJ1PCZAZPYWFQ02kBKpxwUEjKpoUuKnkUfxKUCKL
P8uBN85mKpChx2wW4c8w9n7UqGab0D3njUvo5mho0oB5QqPQuuiwhqzPrQH5PZFihTo6e0Ntkjnr
PbeRNEdZ7baMHahXwChB6O/aQSUt9C0Z1aUGhfxe8ujZNnPYrT8TmZ8ZFJ21mfHd+ths4lE/ef0l
Z4sqxFMv7vhK3NhMpmDTrSgEAMRm4DxFPb8u62ePtDfxzuEKAF1eliHEQooBwwSvdI97hzmHJfM6
eH2aV7qh7EoFJqLLYKxgYhRuLXSlZrvZoZfP/nmf9ImMUJTsQz/oPwUr4nbdJ/oNpqNFDmi74RkW
JE2ET4Wk2ixSQEjACY656h2nhJhA0vnnytFziK+CcJndr06wrGN89ps5kw9tAp0ee4IWWB8nYQLH
Mu7VCHfFhbuz8mzTeXGNWBU2hVT79qRmThDvV3/N5psKagPYa9rRc8FpOokVfdEiRwXBt+txhrzV
VGueZj4Jd7trorZRn3ESiS29i99bbr9iUU8/XIQ3cUPcLo8Ql0KAsL/yLArfJk9cMc3h5X1q1D+z
wTZCWoKMOgERI3eTskMkjtQgOiyZFreCez5X1pR8Ioh38ZNsE6s+NgXE810O8eUpWAscKGDeZSf0
5L2Lwva2S9gE0wWVjO4xUiFCZgD3z1GBTQc140l9ypjUF74IAEez+vLXEnOaz8IuurTVNspUWa6M
p4FDScltg+tY2l+7iuXYzjK8CedCppGf5zxd21JHMNM+zhCFvtvKGl4/Wfl4iFfbq5mxYfM9l/oJ
czN5jVKVuG6mAQvZgRI02BdxMXU6SfNkjh8imff09WXxVgxwFetcCiDXbZsGWdJfxZvbHCEE0gVu
JQYe5KErwtZlGx1nPvIy5jz2Ctpbn9w1z976BDJltTg1mlZJGcA6sLsniY4eZgqUaHBJ9TrxPC9b
/K22WiDBnm4+zbFbHGx3tK98GybwrkNm7ManTHdU4wDrEU+tB4qHBXil0UveHFo9nGcc6TxObpkX
aI631sEZmvFxmHwKDoSCdFgXfeUNaq12QTPHe4i0WR5/LiY3WS9BIOjvg+uXzqHTEgq3gI607ia0
Gn7EYxA1eGJY6qpJgCOkPmYzD8vkVZyTmu46GEbkz7I4777Z5SBvlsi3r4fQMTM0M/QuHyuOq4V0
9taOqumS6rd1VaD0YsyKivrNmWcEUrctRkNkBFf4ZZb9/KO3rGXvFs72DWoxpgtJJoEP4uLIzM1r
OAMgphQk8W2ulqtQo2W3sx1ZnFcnIhBzpNpPs1d7VwhN1vJKLb06ulK711hULjsqvS/BvH5Hey47
+w7LZxr0mFJaxClFLM0UpcHaIasdje1Z5r76skr8CMDU4gOGY20FBgK+RyEw0rS053+jM93tPLdu
T3BCcNq1m/EBg7nqYcgBce+rcRTPPYZqn9Ui0f/uF42Mu6OQFy+5PjquMTU3Ft6Sb3t/ief7xB1y
MMfbBPWhkZtxiG5e2g59XCkn5yGhiXApXYVoPzySK3wy/G9DHC43JfV+rIkouPKl2YihkNVzItXi
JowtNP5qp0q+KYukJo3Jz2BSlEN/H85hdSTQozqRFFt0MTpdfg9OB2zHnKtnt2sl8nuLcyrlFH6D
G/88c05+3vpmi0/wM1ET6hvxY2VATkhSa30gDVyf0IgLoEb4PR3bSsAJzyc4XEmFRRZ5qINJxJA8
J6gVvHqL9D7B7Oxepw2tFc0Eh1XQubc+wAKw06Gb9ks/PpFfWsCs2+nGglr/dbM7rGtrmII40W7+
Gak4n71sISLZZRFTD4LJeBHRmNnLoS1PVaDVM9guj+tHZxvitncsQ2/4Ql2uv0/aHOWgtU6emkZt
12IoIVpHhFyOwU1xbn17vFLan+/xnFWfFLIP371qIji4/Tqd/bVh8VDTunO8UV8vKpovi3mBddzp
uD1lkLdSjscgLCl7JJebpbKbjPD2sOHn8hxTOvnSbzG8ZJFjsWOp6HZzrBEMU1gc6yQLsBquHW8/
Ngj5xTA3Pea7ao+bsLr7ihL8vVg62e9BhthHNZf9FzlqH8n/YNtu0OXU1wCVKqoDTfdJeBtmSDmO
0gcvquILh57ffpKbfxdPwqMyr6w3K3PBoN2sARJjGJw3C7ku3FlK2vFNFXhThLdvB0odvHkis5vZ
kuKeKguaXP7avtSj+sbfCAq9hfOCXrpOSx2V5yUpgV/CHC+ukk66X7WV6Xlf57ON9kqEN407Tf0p
d2scXJLcia79rFMxZhpNm1w1eSxT+rhQ9Sf63SlaeQ2Ob9uYTLvGy9pzZ9Hvv0azIGKsQ3se1U2P
F1l9dBblzJet3zd33uJbD1GbYLQbLirvMBSQ6rEUxdQcaPmu+XVTVB0eQAovrBPefY51grk5bI9r
jHBrfjKph50m/YJad8WodXBdrirO5KreOxGZyz5odDbdUi2Bz+RpR3yao63D4cauQzx5SOPT2SFF
vB45iI8vQcHpTxFHlBwDaJG2gDKYXUxjGF0F7mK35afNWzMXcvjS4yN0hQpwb1/GKCmspx5TYFTg
pyHQWNmICkNrV9QJ1ooW7DCsg/xkeSo8UDM7FwPAh251rO00h5wq9zZ0avsGbi10QFdRx7+NasJp
CkBuSzsqW1elOyIt4UTV1WitywDjabVQ9ofZhiv80qTUaZrKoLSkGzR34+iX8ZiuYYktHwX2oWM9
xLQ399pZ3ebgO5jV3ODeXYa7pqXMu9/GBdsCSIc0fiJdVheITgTdQdAovK0KyqRpuRTLhYdsV5yG
sZ1DrQlL5VxWQknakTpAv9+d6X6HmHWcrSBZsJ4oM/znIx8y136lZvfiSEu94RhZph6i3e6p6zJE
u8WUuxrr93DJrQ4TLQNFm3dRHj6ult9FJGY6Xot6TyQdeUNnW8VSfCcIoax5yHHt2wWidxDXgwvo
RPlBuksX4MGBdLh+ppnbZBdlH/vfxDR9hW4hnkUuv4pEBuWOY0LzNIPtOOAer042m4dNkAgV7a9o
u65Xtz4rr9DHKVcQjXqJ70EETFPumiZonlRbY5emkHDTceETX6ex+T6KDAfBDkGuHo4WFujsK3tn
GeY+3dhs/PtkyL0ndLOUQimCWg/zgQmDyUAxvzmdrB5k3w7xYYBPfjPg7/Oke4xB0FtFq+iSqjHe
ilazJJdNV/Z4c/X1seqz4KmtbOeQjHl3XWVotLjV4l+7kqZlJwaa19hxQTh1s+lbqyN92hbXRTIs
YhNO7WTqh4N0wu4MfnAGuqjmbJegywEfsxJovIXDJHeJ02SwBwBE6ssh5OYOK0Xupy1TxVtG37s3
EnNTqliUqAyulTqzy7P5FyEu00VJfsElZI/sOkiNREm4163MX8pCOF+pvC1HQDsJNopJc4xkVN5b
UI6xWAsxD2yb57oECSY4uB0jxMi+4CmPTyzaLd0X7KrVlXY97NcztZTxvqA4eoWMCTctbCrcxTLt
Oex6d1i86qsJjZnvVe5F7453SKnNN3i6A1CQfXfpUTJ+ofjuViamLRLHHbu/DZFuJm8lOJpJiG8d
jEU4rG1jdu3FHV47+J3FAZEcGqEUk7vwsg3aotsPqlhGek1bR7Ewmktn79XEkV1oFWVwW8vBfc2R
10DrouYadiXsqXhf8bkw/hHrQJ9EBpcNcjlROiIxArvOYvu+Qidh/ENyasN8T3qe/fXd+y2x4nm6
sMYK8zBZWhdFH7jPBjdwdFDg0DD7IP5CySxf9YQaLhHJwp5JZ6ChuizwbmjdqWtMcpwa7whSmptl
0PIVw/kFQ1nKjBNOfvXyfUT4Q51YlJzTNGxA/22iazVhdjtNh7acvCuK1IhhzQVmLBcGNvoDltqU
HZsoH6/xlVKcZUlHxrTOeszOrb4B82tvU/AyDnX9JZLTsq8Gb0hr2+rts54j54nuWpyACiKH++Vl
NpNUXRH9WkxW+xxpoX5JSD1BcVjd2ctnpMM0zE7EPxo7kAc42TAMQKQwifZ+3uSlX01HMYW0UprK
cIXHDKI4x1jojFAgXXJqr822z+2g2+rO7Zx5SDlVZBUhLUEmWe6Vo0W9niwbuxz/LtQe3tiVg5PT
txoVL2MQCPWvzI40zKrFvq3yLsRjntP24iPEuOXNgEYFG26wpjn9q7jeadDc/pq2KAY11fUaI5Vh
YzeyJI68ryeqQyjxAvNO9FFp2RefhUD1SaQzS4U2Cmwcr4WAicRIOB4FuVp7qXNtNX8OPYbtOPaA
f2raQ9DTa3vKbJfey0kClBrbVK2Y35b3pZYVz8G3gEvpEiQzPYAJmDu3/6OxEgxxlRzKdk3Ra1qC
zwFdpvzpvVhrSdNwwL7NlEZdJ1vkdYICLX0B8AKmW8E63KI34Wc2DlzgqjfWW+9gl/pFyzm3EJGK
KXRZnGyzEtdTTxGOxxedU1CIb0YSyuVsl4m9+nstBt1Xp43uFk+LLQ8Dl1cPIt7U4PE26rW99jS3
t+1gj7nusAf04jXZkzcGskAvCKBq4V3ZWvdrBw6pGMlxODuI/ggfsSQe41+fVqCQbl3AXKTuMiFi
rvh5DmPsn4oxatZVUoWdqKQWeyBVGtmig2gXv6gPEl3tDrUe1XbxzUbqFx8yqw7xKR2nLEFkwvH7
xD9E6+b5J/p+zYuMdf1sga4Z8c9KbKz0NGvnANqkebPbiiwL9HuuqkMXDglifQqcyrLb3J7m4xbq
9SfK/ipBN+U+AB17QR24uOnsDH9WN9S3pbOuzUF6DWCtKaERLK36qUyWObrsSeGindfKFXmrdq7a
kxptUIxLLGcUquypepPQ2ytCq+FZwkFGGHD0tvVxKKx5IUGwjL/myAkRrfcgOCEUOjZp1sTLK3of
yyp3jph75zGuCui0c9G235VNA3s3lPh12e1mTZxG8OTND6QTarjQeVBNb8JCutXChbRz2z3Wd+II
TwsW/7HRTgw4x+0Twxb3Uf3xkZ65cIYu+lKjPeAM+yhzUc+hoFgEnFAxkjo3SIbiFWsHevwM9AHY
xE5JUHZ7MB1467XaccEVUdw6C07eWHn35OG3Cw23BZWZKjpEVVhfWWLogLLrAHIF2DrZAN1wVz2k
cRtgTRhhfnKCt8CDiRaB1xnYOkyE677cawpmrxuABeZGljxoy+64z02iXSSX+5WHnRojleRQgq34
YQFeonhYSnGDzbU7fOVwOecPUdkok3Wh6n1BBhNeKT8KildCpLeevMkvHxGMzm6BSYo3oRxGHpGE
BbhapqmMbFuBnkBhz8/xEuj7WdU5twCNje5w1HSnmTkNWaEKkkfjlRylSdnNKF9PPnrgYGP+mD0f
HmFQDf4FahRofcwqeEKWtDuObmt/DtXgIAIODhGtmQ2E/rCtOyhH6xlOpVukrh5QLN/VLQB5PBqT
6VKECnTa0G7AQUU24zo+J7WBRnAa3ss2Wt0jHSL6rAgDF0MqJm8i9MKZpgqDNTjwQk8MGMoIlMRu
PY3PqkBlL07tQMjoCBBCfpqXaAR1PLbcJWiA6CsSdOg+NSTgd71lMt4h9uN2R06NE3JYZQlwlKov
cjTb4hLkFeWS+62hArDbQinDQzUBsEs9uykOW4//8k4EwOmAjTQynTz55zzgvOxm2L/PY7B+iYgW
0/UytgpPyn5COwsOsebrgqDnQFBQBWrc7tarM/c6zusqAiaUIaGknCxBAyh3X9caJ9bFksM9WL1y
DwbM/QYrRrf0GaJkxUB8QKUhmn2MH/W8lsOuVlj6HHRexDXxV3n1dem4GHyO4Ry8IOcglzOVq8qj
GNA1CPXjV2VEogQmUgAxzh0IE/sQzdjw7LfEhdUA9z/ASxX/7U9VsKh5z75JVkd+nuae6rEWpTN1
N3szZWjP7bJzXDfe5x6UhdhNuv7ioWjwWaHPtcuLltojiEqAUmJiytfqi7BmW5BbLdbeIvO4VRp6
z0DdBQUgbV2qkkVt5P+iu1GP3dUY4JXOiby6oS4QXViZHb9QMS4ipoEIX6W7eYfFt4fHSa3uZTUg
cIV6aTybbM1ugM60lHiiYYgvBvSNw3RLLExzG7j1yG64U/0IW7ZIFcWtVDHVsTL3An0gfXGucf9D
4qCcnc95ti6fUZVwdnLA6lTQmDk0cZ39CazYTv3AH59j0v2T42fOawcC/bPNnwQobDBwQP4/w7mJ
bxea/Cc5jay6WH8DoDzeS22v+ECPqCmxDrb7RFiINygHdSn2A9VyzBi8NI4Ap/DXN3Pvqj9Kih1p
vHBQ6buiRV8sd7oXK679pzKHG79HFdK6lLJ1aIWBtKw87/uqqf6rQyWpB6lXNij8V9H8hs8SfeZE
2zXyUflD5wd3I4KBRPkhjg02SfXwnwEJLGvZ9PQaaDh2d/4KlGY9zS5cDbzdOnsZc9TZ8qbcLgFy
r+NzVixz8D1o/a66KLu4Gf19hkTlaKXxFPizInhVoFnoaRnoS+IUoZ0CvHM20kY81Iu9qkJlL5ca
t24AeKG7oKHjt3P8NWwx1kWxRiKSUxPHgtwOUvI8cAqptYZCAGhBf3sCjkwaD6pqhQvNogHG7mMT
OuWy+2EjfR4NKQ1NgHqHQc5rZQxtC1GBFpIiMyBy5mBPG0SUYrP7h8mLR44whbeESmEcOGdTmdKI
jTn3QRkqFrzIy27QXTrMIeK3B1t6iC296mqbnHXHpxih9bnzScl2m8yJDBf4ngco8FKxNnfih8JO
6lMulinq/9CW2Fz0B3Ha4t/Awkfhco3gAQfm63IdsjpECChBuuT4D+05o6/+P805mn8QqLEGI8ek
K41d2YfmeGtz5ihxcP9ul7BIfnW93bAKaD8prxGgPed4Qv3AbnzlosKjaohI2OzZ7MKjhxLdc/mz
0fX31/V7t5fLiujTQ1dFApXmIb2i35uhRbBCTRJF9FZ10nCbUJ4wwA+MLmsmotXRLvuHRuXvPXnz
jdC4GQ3DHabl+1E8lqJhPNrwJX407984vaNqvKBVtOaHKPc1ILjJxg57nxclzcr3R/H/1Rw+rfLH
f/3Ht7cGSyzsTVXxffxdlQEEwb/Njr/oOdypH+KjAMTPP/mXD58T/idMObpSLpIO5EZMlvnHMP7X
f1iO8QYLmT4x+u0xiBuQOP/y4Qv/E/gJk58DDUTtf5dz8B18+CCwY6sQ+lBy/28+fFg//bbGyMZ9
QBJR4Aa26wH2+Gj8UQ0aOxedFPclk5gI4Dk23s9KoN1Fn8X3H4CDoobW1XarjlmWoH27mymp7CtU
Uebl3HvkkLuo6itT4K1G7zGPIcMuf0D/sCp7H1aomRESqwux4Wt9P9a9/dbYcqZGEw0t5hTKQcx/
52qnEwAbc7eKp1OX+MjaAqK4QhzI+dMTLfJKiaFHWEDBACDH4iqq/B6JArEh7RXVjwFx8CS2bksx
CkRsqypoqQKI19BAOONUSABJRbzzfKSNbOsVMHueNog5oa6TROcwn4pLjInLm6Xyi8sIHOjXudTu
wbclJVPVhvmjiuIqT4duWe8njF+SFIFCRF89yR3vUJEbKZr1tUwTO8+v+6zidE8PexRz+AoNYXwe
0Lorz1RyrXQoZHSHAYMPI6BADGFfhyvgVvQZ2d+ShTL2YI/FSplu5HDMk1g/Z2vX7ixqZUiaLpl4
IkrhIjZAgqn2K5d/WcARvN7mZfnsY2YcoMO82Jei9aZDEpLn7sHPNs4xQtxB7KLCk3+gREV7D1zl
sCd6N1fW0NpGuy/GmwOsQ3wXV3NEmotQck9xvcCXNlryYUvLYBjUT8/ULxx2+/CeO6HcxWG4WVKS
6CUtbI2xr62o71pl/ieR2Udb/b/ZO68dy600S7/KoO8pcNPvwcwAfXi8i3Miw+YNERmppCc3vXn6
+ahUVUlqdBfqvoCCUEplmEP7m7W+Faf7Bnn4dggZ6NpV3K27MnLv1WyxHyiiNFyj9yrvKd6i41Qy
0NTzStwZ5g4bWmvnGFgu4cR1bTvfBxTv6xEBBl4swVQ0msoc3k+IfwMrY6Gps0US5HTRWR676mik
1uApX9pMNr0NB8KCXdVHhbpZaRWVBwjCwqLSj6ewAPMYO7C58sY6D0GK8QGDEnocxszCMhE4zhy9
e9eEy3ta9C5AgCIe1q42SvWS1bwySads9PUUwXNekRKNy90cx+Ulb9DCHXGp1fLsqDD6DsB9Uj5j
txSSrTfl2rm347BhhToyCwW6fu6LNiLHrBg+DPBWikp16DaTQrt7GMMpsompNpi50N/r0R5MslHu
wR5kAsXr1Ap/YCnU7vU6d1G2x/EtHicx+1HVM68qa/AKuzLwCB831UQ0MVQtdjAqUH1/pmHrGO+S
Hu+XEWeTuibvha8jAIKPrAFIvjmAkBq/zrvcvYxorK5ZYy8qXLdbR6EZTlxxlrZAxxTkMM2Nr1pJ
2Me2DwL6LJtwtXqdZyC8jLgpMaKMVciSu3kkYjCZ77LTPjUCS7inwH6NvoeV276CMmngwsITYMAE
y+NtDOCyrsgOjZ7YGxvlDkFEze5VJxdkBVymbfc8iaYvjDygYFFGtHhRsgznS6ZHxnBwk8Ak/ETV
PwbNerY7B6QiTQ3OitTo1X4AF14eagrutac0gam90S8zWsA7BSD3I3VTgoM25GkGv5z4rKlKmG2b
3jHRvIkh7qCN43kUQ3lyTXrNNT8p3Xle0CyJToyzY85VuQ3VnKzx6Jl3TU16vzUR0K+JYzBOpUO0
vOklmtxoMSY93D4jqNOZthgxg8F5ToHifasrl/UwNe0zxqD+vdFHmv26tCzuNeq8tZbQmOTCocKt
wwXjiCG42TgRsRUn/oLFUEhjKrOyDUdN4crx5jw6Wo1mY22f6POVviIZyurXY8fQ1wAvE65spw7N
FWgCZr5VbZaboM0HdrslWy/rwqK481Y44bMnMYXmSz/MrxaXMDTrZqSrwFNn7MmAc+8OnLJ12AbT
ujVAObqyYMxXzK2xyTSMaISAD+NjETTWNcuNjgUfuA5xGeqyvMzt7CQ7rypp+NrxLURphJHMiQE3
izjIPL/v9ZYtfZ+M3SWn1bzOk2gec+Z1mEJ4f4V3MfZBbawSK5vmaZ+bbuvabBxYmgVHplMDch4v
Ff+up35Gqv6zekrYC63o73rk/1JPXeKGZ3Yd/6kI+/lFf4toJb1Y2gvCh53oAgb4vZyS9i+ui9uD
xRh/+LdCSv/FQQHq4PlE475UUn/nYhFojHbS0CmtERmb6J7/FS4Wpf9fCimgSwiGdBg2SGcxIf+l
K6jhE1eYnKLjzC4J50MWOkwW4aYa00o5Vv+uh7nLYtIuH2NEOdd5kIspJ9eFX8gu2QgX/1fSwiLZ
1MaYPkRem7Bq0IqEsVa9g7IPl4lJ4QrKjKrWtjd6JmsTuajmeU1veRdEpz4byrMeUo6uSiM7K2a2
N1JFvR3Y6mgXuIG7s9LMakk20YI1kQUOQ+yoPqR0PJeuWSLkkdVo7KqnlrEE4qPTxLPyNe6Mkl0B
ckF/dLklzagjhE8zWvx2rNTKyqKQWQayh07/lqYzQUtp5l3m1GRxVY9eu+EvhEgMnXGbLr6sIRjJ
ERBEEeo+wGDC9KbA2qe1oX0OZV39cFUsH8yk8MA15tTgoxFUfsSE6AY2v9u1plk/Yi4ajklKAb2a
UMDykk2MX9FU6Vg8EwDDGXpkQlNCAGF6EZ4aNWufhRNC0ROqNK7M/4sDJsy3njfPYzLwSkgjr3+O
VNt+gYoOZT7T5vobVt7wjcjzVMKAQd/iOCESx7lgwk5jdsj01I2R+cT1IbJl6voYtOuPahqHzjes
4dWh0udIF9m3LOZlJOe43QoKtM9Z77JzrNcP2hzaR7p9tEnBPJ9UkFG42m4Dd9YjMaMGi4kWYOqM
mpMapm9gYBk7cpQ6vhuxDlujYco2CTfw6zJ3+KBoK1aNCDoMlra2BzEY7caKB3FZWNFrihuS0Bgc
6waFJAPs3AERjarLZq2MeYIhJ3zC9FDVVnfpyERo/K7U8fxOgh1atGAagRTojT80RbTOZpxyK9bt
w484MWhD1WgWMLKzZt7h+ypusWOPDLQn9xzWFOf2PHUrBsr5RbVacjY0U0w+QlUI2NA1WeLbpQpf
AncGvSW70PpWjQPbqlTZ7Gyymr+l9Hw/qzl0kQUhygQDzVM9t+U9DCbIl562AWTf+9HU4xe1rzEL
oc8Cnv9BrxEgDAlzzTUar2lnFdFIolALEiKRbYGNOwnetNwJgexXRpVseBGJ79WgN90q0ofusZ+H
Mtj0UyreW0m2hR8WVXcX2MO+1giwEdwM4gP6R937/dSyohjczNtbZjo0q9qTJYyGielzjvAEc2nE
HJmcV/PF7HXaBT2yvnVORQ1B0UT2EB67bE+sl/c1oUm8MPqc9MMoU/nELrXUMDy7AZuCaJlPKsrK
rRcV+Qd5ePK5jq1vmj4oRmS1eRGdM/1qq3rCCYQLqlikBsUbuQaN8LM6aV1OVlG/t67FgG9yE8XY
jLCpXOu7HNWULc+RwRIZKeBdsAO1VnjpWpjFjJABc1kbD6mIn+MEW809ywh2izFFiuw289CCnSfG
4GgDhfVnM0o8joOV7Er2egkjnMn1Nal0mNZW/Gj0mr0j3CDFiCXbwEJyV5OynkZyQ39QrXpDV5Mv
0V8RCd+q7BDiUiA6dFkvyNJsH2s0EBxYN09e0zipyGkXrTnwRAu6QxCOhcd4CxdaT8ld7y0I3HtE
NOyJ0ac1D1ZTa58l8kY2QyLpb1M1cRmEMsTUCQOJGBYLcrDmRdVXZ5gQJbKMf0cKCqqNWI980w4N
CBnTnmoiUFn7PkSTDKj/DIU4BsrgsXNbiQ5DV19wlZCsgS/+hGEq9vMsZZhZuEdLTdiZiyK7y6jJ
1n0YB4ck5bFJWFa1Y8b/FBZ2t2sWcURMSjg9Yg26bKWlqE5l2zubCg7D99nsR8xmwqnWJQpStFlR
b6wy3UseRtwtfXeyssopWt+qBxW/zlqYFfvJtdBvvFGyOmh7AfOJtn3rugmlT4D9EG1wgvc7GQIo
Aln9CKdEf0QOFKI3Y3RNXzwf+nB4sdHGPlakoT92AgDXSo/hhg+1U7yZWu11ZKgUwzGawvTFKxza
yWbgtvIgc910QLQ3xiHYe/At+4wSrKsM88Yv+xkRtU0k1krwyvPHfIqvncEKuvJQNK8Z7+dX1rL8
uk6qbQUqCQ5MpiludWlYK3Z6zrkS/Pr0FcbFttmps6Rvgy+WVzuHBG7/E5N+r1pFfRD9agLUeUB2
1eWAaKryPDERvyJQU19mrvFDyAf/VHE1H4aptndjW3XbEV/o19QCV+kTZzDvQ0FKTWJNxmoUbbeB
nNNtUtYx/bpDxHoiVsQ9RHFU+vmQ3Kqsq1d2hTokKLPG4iGbBo/DHBxK8g4uiIdZJRazBeCAxJ8b
lETAChzPp7ocBSboGZmiRVxPUtUaM4++NzeGMdh30lqi7zBMSEMZtYGeuRoVPwda23Ga3ekOv3jY
yUnKQy+65gW5ZX7rBatb7ifkRAV5lvSELtrAZmCKgZxmIjEygYbOolpWd4y2OdvoxGRmLF0BNDvW
UTll1kOX5sFlduV4aHgxkhRiDNdCep86USufomFDs7Ibu3qLkYB91emvD02pqV1hkjGGvoNHDZdf
xEua2F/bZzTsbuM+SW+BLIevCnQThHrhvBtl7D0YSGA2bbQ8NNndGcCLhsGeN3VtGOWXYpJv4IUJ
eekjL1KnqqnIRtMLyDPIegb5HmtBCoKYsdKN7WHc7E1XVvh7HSbMaMdEpZ8Np415j0lR6Og42gip
IC9+jnxpzBNm2HA9QhactmbkuFvmRK4fFYUT+Ek43GdhlMmJdJ4m3yMci95sBVXiw3C4xX2oALq9
qYe5Dp1V6oxoOy9C0L60O7KvmZ4cuWSNOj26PSkKzUcVzO/UvuNrmmrFZ9KPxoskH+JJVKE6VlX8
VLGw3EBDzQ8uGhPf7Xr4y+X46GTzOw/AH1YcfSSt8+7CT/lmlsvi0qptVJl29+5KLdk7rpfdKnL2
BosxBCfHwP2t0kORttUPc7Z71pSqStGsVqYXrwBlZvu6nNq7aQ8puTqdFaFIrpF5PXlOV2/y2Zjv
0Uy9s2oX/OrvRrV/j6T/SQvFgPV/nEj/J2Cjovlo/thB/fyafzRQGFrgvzJGdoh61BkJ/62HsmiX
YA06cJtoZOiy/t5J0S4BFpcA4CSTYstcmiw6tTb6v/9hmr/ouOxsCV6CDOmFCfz//s/n+L/DX8vf
MVHNX/79j/Bc26Mn+8Pax6Yd43+491wh8Nz+F6ggUCLDUkZnHezMQ9Vu4+Ori7bfzVDAjllY2fuZ
jA9UtMMwfWfS5p5tRsEhvhcxPJZlhzO1UdpH5mZonmxLXmfc0E9OgtJv5SgHKHBjuVcKp+ZxSvr4
KW9sfBkd8988dMTXUgUQDxI3OZLbuIF6WX3rmyTZj5pXc90nw0iJ0Kn5E3gL85sgxMsSjKnxhWcI
2H6KqVPgmtmuMxs0GG1xKQkX9KkX2QkmTFVE3yBAjnM4DjmoekZsoXsE2ICRIcjGh5Jp8k5l3oIP
D8lyZdlm3Eetk3hlUv0iphiBNJ504tpLs9oarsh2gr7gTdAXXAWxBGJEcxMY5JboZHwIB6VCUaG1
W+mVMn+YE93EkE+O74m+MBjf1S1+M6afIsE+CPwTPUSdxd3OznT1HUdGtTVryv8qrjP46WX6XFmJ
A2cuo5JT+ZjssSoBjrAGlJzuJPwW1P5r6cUBK/NouLdlPH/KaZjekCmZ9xCTzB7RcX11TFIb6PFB
Y6DQ2KIh7U5Is6pvYOhHCqGQR2qf9TtXpHwMZjsri6grOs4B20Rqdd81aa7i2p580vtOPOkPFpyY
DQ8mHOHYAdaNHVzyVOUHjVxR1A0EQFUlU6i+rnZV1ds/CG9CUZO0MQJsa9ixbAkOjFnzG1jN2djy
WEypVppA2xAn0Z1wNyQv4RTLd7dymPoBckHn6QxfVD9UTzKw4susO/plWMZvqw7h7iuv4OacdHr2
xSottWPvbkieoKVOhFLmkuyVmeZ9ntz4wlRu3k6ui25XU577CMaVCo+s7CVIxuwXh5N+kzXXShm2
yytmtrLPDufpNYCRvcfSY54cyuJdrhwUbZ4bv1Ugga5FqOw76oB5P0YTCjatN09UCAtmoAwfAIo0
T8wGJXVVkx1yrSPcKqDAlIXtXY1KGe+FFM6lCq30ANtI7ZMkQ6GUo0bdDhYxU5kaTkY0WFyOVb0n
hhvtR9h+RB2rc/rLVGwMFbgfuCF+tasxp2pXjPCmJfimCqyt6zEcnqDVv5hW+jkNpiLfKbSMd9cr
nsrenF+aRk3omkjNKSOHlLExAocB7Aw9Lu9e/RpRtzDohjrxgRkjubkhuSCEX5jyk5V1tCt6viic
4+zZi/Xc76lEN3pPVF4SchIH04wPToeO2oOp8oUhbYuSD8wng1Xx1JbFITQG51gipyiwXvvYLfMC
hkOS3k0hWDsF2d6ZhvboBHNxQMnA1l11BA/wsHxvS8kqCXzGFl1ntXabFo1wMSaPqtGtX2d0kr6Z
JpE/R1ixkK+lb2ymxme3UNpdGXnpc0Jd2BxRiumFPdtNq8ftkDnVqaoRCPlSbu02yXcBUukLGgly
BrM74/X+TQM9Dj3MFPdEB2TD+oKGPRv0/lroff1ptsjEAktfI7Em61Ggsegz0WkbwG/eWwsnXeFY
nLMYUcNUMoydwoe5KdOdNrZL3t5ku37dj86iGAA+Qee96Yq5QaZEa0cCp+yfw5mot1WWSqRHdbhs
EpoY9UCXz6cS6dNlKgJQQEJ7S6hFPeKyGFDTq7srngC6L1m4+ZkWv6ZoZ5ixoAkq9aRaGUlafsvg
qpyCMpJ3G2XdoWmII1sti4573GrEurmEGqHz+nASd9wluu3ddDx/ra9QTV97jwGRF+RzRhRJ5lAz
lfJF8ta4ztgHX+lP43M+919JnXH2vBGJTUya/tqEVsylNCTnJnFAvEyaPDPmrm8tcTOXRB8qxE1x
hoCdZDQSucOtkChjZyNSG7upzNd0yJl3t3xKQrnKLak5xq+zG3aXwZbqwzKr5eWCc+ktyrP4GTJd
n62cOJVbtrLhDrUu6sspHHxNBNFNLJmniJ7JvQqr8YvecegLUl7WhK6qTTMa3slbFB3rMSPQynST
gQtNDFh9LZsqTe/mHTP5blcgDz+kclbPWYdVU6hkAzhvvqW9aW3YAjERmlp9RkGoFcRohuPWqcr+
KvrQOEoRpl+RAKVrRmeEyghetzG3+InGT+2xsAP+S6tavqeOE6/zYtDfsqAO9jyZokPQGuuJCe9t
7hLtU2GtPyrIq1vMBc2DIBDoYDOC3+K6be7ZNHjP4eAFW6FX+hcWtShUyZ9iBoIJhdrbra9MN0iK
mfHxzR2P/65uZ6RooxXuIEKL9YyTfmU02slm68BYtkAXD3rkZ10qWBHGPNFi/Y74oubdnyThU8d+
kq1nh6+GNbJs71VYZfsy4pZejcqlEJ7pxAuSU73qh1wqZfJqjZU1Dto5xuOCR4iWall8t5TYCJXD
Fc9aym5vqcBTSnHsPh86pblLiQ55+LEQSM8gYCl+HnV8vVT0NaW9sdT4KnLdp16lxkuaDMUn4P/x
lXHhO/qXpT9gRtjSLaifvYOi16GTyH72FZRaaNOQ6y4tR2yUrYUCOY7Oo7Hkzw5j592qtpqct8YJ
fnTgGbx91g+cOOyrhtpq+PB8RrQ7IF5q3uWIli5MoLXyXfEApfaSPTgmtt1VCl/1SDBSjfAoMfAE
melJhFNxZODvvtuTXX3VmR4nt2CMspMb2aJ+WqL5gl02p9lc+JhUECGDrrWT72RpEkJkV8FobwSt
OR4BDTvWoWL5ui40fdrVsiRD1GleGwg4TJnDbA0slnYjtF5Rwgx7hyU7frW2o4Evxq0EC+PT2Bzj
2jp30kCJqWulvUoxwb0gRdf21CLPxRxlmwgO75E3CCQwEr/wsWaCYZ+Yrn0UVteas3mcW9BOUTx8
LPynYy0djUQmrduJYlz656XcgoPcweoz61McH9KAvBoHEGIZtHtvcbUBWol3DdYTn9n3PSeFfJ1U
WniYLaiW2FHJAiaT8NjqODZFRsYGtt5zFDgYq8CgfO1MJ/MR0067uOpjBKcNK0IMJ5s6zkpy0y1F
wFCU8iILFE40TvO+0xW5P+SO7UhW0H9YHfo4X6UKP9MK/Z347jCW8V4bvSvc5rOz3Cq1n4MKiX/r
x1UWA0H7bbnz7ybunzVxug6+9b9fg/1n9vHtI4cK8nOrtgTEiN++5G89nPWLx8ZKWCyvsPMDrPl7
D+d5v1jgZEwesAYTOHQJ/+jhbFZerk2PpoP2caD1/KOH038xCAyRuLsdrjj0pP9KD/dXXAjfZeHa
CINWka3bXxVyiVCG1SC02UtNowiIk2ned9Jqnv5wTH5vHf/UKv65UeQFxrJv6Tn5abpn/DWLZhZN
PfFw0vaAcAQpvjnS6E73HvIBuv/PK/VPbeoff9ZfdFLLz5JkMQB1Rg1E/7zQd/+AReJcQP/rzWA/
iVI+IF1YkuAEpvJZH2+KSNx/hlwxxZ91hjSmtrvkt9ioJDwB6X2RR/7hR44pYzIAaMGe/PIA+25V
tmeM7qSnlVh3bQZvg3zRofQYW71Dno71hESPnYM3rdhVdkhWb9+zl+tGgotVEtd7WY5sbyZZE6sG
0AVLbCN3aOjljkFUvMudyfChARZk1In8nqVA+DOtbp9FS9AdNTEvgwD7czCR3IfqwIbRhzJrN1VI
m5GtABhum/yOZmT+FXDE/BKlVv3iqvCid1O8YRtS+LS5+n5my3SxLMoGP0rM7m40RK7N5lw+zOaQ
PLNMQ5WlB9nWrqIC0TnrnK4shr1eBhD758rYeT1KpRrEN+8GXHJZazYnV7TlFWsEz2Vkxh96Fmr7
zFlsj7U27CuiwXgFjzKg810ilxuPSCBnzkcs9HPU0R0PvBGo/7Z6Y9TvcaqR67om/91tqpX7M85Z
IqQj3BndULJ1C5QKJJFxnftofCiVdDMvvnW1q94T6K2viUyNR4mSlq2U3sjviQeOeAW2kDjU3JjK
FKJKPG6p5BFTsKKOSJnLPJvAMSt70DMscj71T3leRnanCSfUizfNwOaDmIBlfNFHghNAEFhY+R4A
CD5GY6wziUimxwg636YRev0OervflqR6b73eISZ1hNv8vc7zaBcV0edUJ2odgj47hdKD8yFmO8o3
DQcnQrdxqbKcbtk0tDsrvfmsz2D2Vs0oUlygva6t2bIE+kor4ck5sX2gn7D2/VA0G3OK0zMZ1933
sHHab6lAmLSZw9kpNlobyyOHoIEW7HxWbeYPYqivRaZj83Kz77o5Dij6rVOg0SylafgsG3TqVUBn
S1+M4grvKQJ9gmVLw6JRCGJn5ar2lBBcjDutRXbksOv4QOwY8Jfdr2aAeAnr24SD36kegyEzzghf
bvY4DGLleUQsSubm6xH9Pbk7FtsGQchr7mpbu9baS2oU87eW6CmfM2t/I1w3fcCwAM5qbtvHym41
H37KI+jCeEOw7ZtG43815sjYGNPcXDV3njeDZEpQsOf3QyH77ZRb92LIX10zKI19TI/Tk+OND3li
QR2zgAn6Dvk2wYBjQsajp1iVzE1CAnOYp6AwjY7w2oktznz2hmwaD5nUyTPyKU50fRVoCLZfEIqB
OwWc1DHB50CU1bqbGGQ9WUBJwzZj3DN6/fDkMtbeSEENtbaxRmIUD8BWsZLQWcC2XlHshp6m920k
3dTbwkIzcIR6jDjWMTF03rZJmriygM22sEBT9GaPfWovoGgV9+EV8WjHrjqvi+EW4iilDFdO1UQn
GWg9EAowoPa7oeAMwMsqAi3aDDVhOy9JN2j2toIR435Hc8iJilpIxsd0Itym/sKOAZPqjtl9+q7Z
Kv0ieyJma30JbSxzlwRXvc1e3GDSFvqiEUyroXPMI3AnEiiHuR+IzNUiubMREhxBDVVnZu/23sg1
UhVhh+NmyWcpnoyoJKyxqZY/dgMn+DJN3fBJeDBOy0IUaou3nETJDDLPqrOwJaZdZh3o7otjPA5y
0+YdZW1eBTjYMMeWJ4QSLKHd3hVb4TQlrXGMH1LJ1i8anURISm56AHS2X8ea/1e1WvFlbkC4r+xC
6zD59EN+H01L/WqhUD/ziyw5iIAuT2qS+byGZZtFm5rogwM0EfmQ2bHzkeVYipBx9gQpNG5+1wZm
YX4KJ7dY8iH4b7bWkuvo1dmLqbfjjeRlB6D7nJdfwpylx2oR7QgeHqmDtC/I1v+uAos2bqd/UgUa
aKP/x1n+tYQH9b98UlqzuPhTNfj7l/5eDrr2L5YN69LyyAyE2r2EBP0+0vesX0xjqRCpIrgicKz8
oxxkpE+cH4936kHCSRy+6h8jff4qTkaqHeoPepR/pRwEaPjXSk1QN1E4Mc0F6Yg+6s+ljJuOVc4i
jCF6yyqOd2AauWuS8KphbRAqNm7aXvFC9yBIOwcUU6F1KAy2hr4zI53xmcCByzchZTMEIcml2msZ
Q6t6EZbnZGJFJgmuse2dpyDi9itbcQXMaR1aqyOHdjKS6j1TjnnoYxHg00kQqDN55UXDTe6dJQKk
d3TB6p2RFx7snicayZzMzM4iMqyPou7FNZdwB8gYCh2HuYHhqZ2BWb7eABhcvsQMGOenSTzdMMXK
l47ZIIgsBSpi1Tbe+BiOtnzJYzE+Qn8jNybNcbOaanTrB6DvaXksbUBaR0e6zffG08VTVuSIJEVE
HJIowiz2GT5j1cxGIlpToP0QxaRVw/IwwnoPvE88AQq0P1xsULcSzP7e7CPzeR6IwS3MssZuptNZ
O3kjrqFBBtZKwbN/gc/Bt2Z/iCvSBcjSsOucm+8J7HYF3L00nuImU+9mUC2vZ6AZlBujIBgHwMXH
FPJ1qy7kF7CJhCQ+L+On6WZoPCWEQuVsihnUrRw58qmtlJ/pkUjxDkmBzy4ze2ZGPujmFbh4fioI
pLuaKZIgrw9AjQ3xeEmCuEebK1lCxi5f42rL8XQAHeOhxGfqIIE1+JOfJzTTsUytEU3IF6NbznA/
kSrPKW2aN2cqp/E8qIDIWlY1CZuKJkvju0aDTTrklPBdVE+vv/IgAMw+GSkcF7RC/I7RqJGmMeBP
h3uoEbS+q9qcTbkiPVh/rZ3GMrcUSlq5QuL6Iwo6joTeF/JlyoZHxlD2dioiB8ltEAcvs9Ekd7cn
opDpFIhjJXLjqQBt87685Lhqid3e4s/vGBkzzOHFHRj8k7A+fjcc7/KlpUK6RQ5J5Cu37bkajLrh
zEqzZXsjJ9s80Kugv81cF6kzyiAuPs0geDjomUWu3EG131nyISvRW0U2O6wEtOsECRBHTxguW18Q
s+ykE1VMx4IaNobdQcjVpucSdYAOF/Jcsuq29r9JpzXoSSYpOuxytvHcxTODtGB8NGHXEJ025Fwx
AQqD7+O4CACxW3Pu+uU6meSo3hkpjTfPbM1Dbnfq3cPsBtcI9NaOSltuEKXEu6nv5UZZQr0DyQpe
fruEY83l+GKvPJXLzZ4sF2ng9OPjYHYcEsg3021kY3RjC12erCgp0i0JhPIFKQ8HriWLy/RZsnHB
dK5enjKGaFwByy3RZYqwesZpyJuijpOt8+CISXZ4n9263lf2IsJ2Okc8WajBXqCE9NoKJgEGlaQK
YbPXLjenU07IlgwGPFlkDz0sipyPo8fW4af6uUJWwv2gQ51YaUs0XpP2HB9c7uKph7Wzm3T0Ayv0
q+bBZeZ4HspMnucK8i5k84lLolQCkWPGUpKhlgvS5ZZUPaI4aFgTz9NwlmtwZ+7esWt9q2fEETOb
1dZQvLR6eZPzec2xDoftTOA1FSA3RYAwj9E3HhmeWBiDh+hxakZ1Qe8oN7/FcpsT9zIoF+vgFfRH
KMqZ0a8sgFYHxCfeGnC4AUIxYHNiq44jmFvjo+JCRyEZpdV7qgfVnmIz3KF/M55cZrNX6CzIirwo
qecvDQMKaz9CUzmYMx+YWpsritAHTlRmaOKJHPBZHcEQEuwO2ZFhXh4kxIXrc7wDSZ2Cnx04S1kc
QEHDsl9vIIJxTQVgj8EmOTOntQZn+aEjGMFIVAjxVHWTeEpsNpRrzEoA6HKWhylKolZumBuCYJc9
d0TuVMBrS6pC8mP5fYCxLdoSBn/ciQJeFP1Yzbc3QuLAQ8BRuziyuboZKzyR6yhf6tgWyclSXb3v
xKJ0+u2atwyLL9JbPrNvVMv1T9S9uHZ41F+AQbt8Tn157PWDqNp7X9lkdWK74PlWA4MASWgu16Oc
Gs9XlSdfNHPmRP58pCUNvfMayCWXkk2QZHegB0XiUjEWgAUgNHGzHO6ujDUNM/6BwwsfZvvbHZf3
nvUyFO1IjExl19H2tydrSTaesxsir3oRsVkUL0MYTumrDaUADxP713gl+iHeWVFrf0iCSEAKVPld
RACWCML7juRSHmq1WA28Ctz2iggfnsAym8UVCysPsoz6ofO90lMUnFFUiAiZTzQBZbTNfGAP3FFC
rDDllcKHgiJPeUGExMpwAzxErOBldgf5iA44Xsa9WauFL7xK633R2jmnaIl+WKUA7K4l9yTALB4x
eJ4GGB4+Oxjne1nkLyXRFkcZjB22jskbRuoQs34yAO2VcnkRkQWYPWEVUifeMd5NYFgIuHd7c1tX
ZrwCD9peGbKVp4ZUCb/3wug5diubVq4IvoIm3jB/qM5kU4ByaF0Guwn3AIYjkTOoAG9zaKJOndyE
bJbghjC0ZNPXviI23SrVVFuN0d5NQbxJcvcxMCxbfyXxScHrcdH/BgdUnjlP1YQ7nDEgyw+9M9ZK
R4mIFpmanz0k2wiHNT7RH0a+F6iIInJXlAcUIDW3aWFgo3DjmbnSOBxJrABxqLnD1K8MkEnTdnIY
puAz0mL8Y02HwNdwI3kCYzI/eGPrHptE8ppjx7LIz1SLklw8I1gsL5ruFA/xnHpHMEpcvQJAl0MG
xCb0EoXKWY1YMTAQYTDv9Ytrhoi7caGMH5lVJs+Tmz9biVtlZ/zQ1r1KoR1gRAZhSaKBZMRh9j+a
qZbfEM9nKNekscILTPq57cZrr57q7aQlcq/3Vb+exhaqgKfGyLcslPbINZKLV0d4xjhezveE3ndL
5kHAezzWN8CxngG6qm0ao8Z3g+Er+SK+HSfuNzZwjFzsiVSKrDK28DpAuLR2fW9I+aH8KZwNC8rx
Ezfhk4ZqdwXJp7l4wN4Y+uP6K90u3xJEYO0C2btnJWNQLlXzVGGBQiXrUBltGpj6l3bGI5OmOfXJ
wFoxpG44dsSsHg3Eq3tblg27PODWpTnrPget2PRpZX8hhalcLbSyjSZn9szLqoIrJL1ZyCddqk5t
TsUDLwH2FlZfbENPcw4Z6tx7WJq+WZjFnuVtvfOWN4TJ+n49hrLb2yknrIHpRPzCWK3hD8sLiQn3
Ls7JkSgK/TFl0nAmdqF9NkZDO/9/9s5rOW4szbqv0i+ACnhz+SfSk0xa0egGQTl4f4AD4On/dVLS
DMWqUk3fV8RMdcdMkZnMBA4+s/faoDgLBPk+UNWVpHb9JMYCmkxkmsuRWDXwXamonzPKd8q7AZsD
17eZP5jsS/eetLSTrjbDPHm9NSmjILwcZJZ1Xh6k7nmvWl4yo2hzBhtewZq/6/otIQdEQMyewi8s
YtgBkklCB8I9cpyU5SyEnV0UJ+IwVs6XJontjSnYkhqNzmaFfc8BmYr1GnU6houo7qdnKuIN1XVH
JZjq1XrO9XwjWtt9UDF6J07+rtykNYZBLTW9vd5PFvuyYl735jzzpRWGvISH5AFuwH8VDBwkRBu3
a+Hod6PMC2ND9FiHRtxrF1QCaWRMGLMwKxZ7b+nH+AuHfww31mSm6RvNmhlK1YRxAh9+VcdWtMPb
qXEwdam79/NBPmp5b/o89sjCZblsJOuuQScNVGHjQT/BjMN9kVpCPjauXxwWcn1WAVjYLar4BR2H
klhkXrp1zUL/IOPJ5xK3ytoG2opxFlUxmGVUnfC148u4LZFiiP6JucpwUXb+lZtXUA+pBu7LwdSf
A9krVyW9izjmbTunT73bDPoBMEogjhq8BXPYc2qx8Q6soZWM4TQqp5jGLbqORCCpZseaNsRJa/8l
agsO9YioLSI3NTkj3cFS2C3WzgN+sDihWQCUWpF5ocuYRDccjC9+UvLUNYdMiZ+ACsZbT0ZOifa+
4/+e15Rc0FtKgW2sQ/K9cQZq0AT1BeZU2VOIuKPNsykFqjMfdWOZ7mZTGg/UogUzHklZHmjUZ79f
crzzFRGObjs09iYNNFou+/2SY2DckjYizfZRHRQYJuvamp4Wexn6Z9I+lnZrlwHVSF05EJthV/Hw
/f0bUB6pt3o89Q7Y/an/UCYqy1Tbnjd7CJm4Rg2pPEayRE4uApY+TtdDYEQmcrM+iSk2o2aXWmkS
XwiyCqpN4/bRiVwD4wEovnECvEFV+ft39RcfC+oeFfZILgZ2ePWm37ypyhoQgBCesK80Sr924ulP
FlNNTTrSHKMfN6l8EJtQHGlj3Lz8/tXP6In/RVOwm+HzwIGv/pcSHN/Xu5efvRzaF3g5Zy5ohRAL
z+j3MKiXGV9IMkOoYJXhWw85OoWDocpvpvp2djHabWNeE4ow5stKz0Wc7IXqoJtWxQT3kUMPU8EK
+4eP6y++RIJiDLVRIjIVDOW7z2sM4lSzwLLsq2jE4xCgF+vDxM1h1nakTgP8ayCzuVPfvpZ2Pt+1
gllFm9DLp/XU3ZVVG/7DR6hmPr9+hGrRaANFgNqC5vPdO9IctPKABZN9hyWHtl5zpzvBSOqxZ8TT
r3wYpowUTLP/YhuedUCNQlAe5jDkjkQjQQTsG9WD8cn+/o1Zf/XG2PAhg/VxDv4JO+KhekEU2Sb7
xo2pUOOa3os9vpQd0DPUB311DzTFtw9zTdm6huvb58fRNse7wR6DHh+B2svpM92yfa6LDeK/dlpK
E4XGj/KdVRk1d0QSL+smZj0kjHNnK7IUpanXYVWdGQx++d6UpiXuV5IC1CEEevouYeKbrcZsmW5U
HfeaVjnX1tL7KFIcr6ED+v3HYf4KH1GXuush+yWGXO2b4bH8eqknhtamEHm1nZU4nIFmvVTJ0Udh
wzUz8e45+NGqmj7Yvcok4hYlYcLbmhEz3U+By6cVWxiHQmchpRPxIP+VD4t/su6Z4815PGSZjfqy
u4wpDduuON3XuFLKMPWakdy4EWXhAmVpwZ+cM7xxczYZK5+G4Mv5j/1Xj/APk2gDqdiby+JPttz/
R2Z6/esE+vuP/BhAGzquXMyvpHByLwMv4p76MYA2DLQKXDjfQ25Qm3Of/3DnWp6y4KK/wzGrdOjm
G025wdiaiBN+HQFAgfFfScpN89dQIwf6ECefobTpOu+HM+fXaxjMQo/p3JUYIhvmbi6sN1EWFZeQ
W+sXdTP6+Nyz1hPLsMvNkgigJyIRQCflHIv9g1naghJLsXkwpXdZ18iMJQ6B8P596iI1dEU4ZCAk
hrCRE4xY25JcvSz85n2mSalB+iOwqRwPgBrLnmuXarQSzVVVzFnFUidlsRr4TXXpADw6st4fdZxJ
7nw121H0kFltQwaE+6z19biT9eipJFzSap2sucxKyFBMDdnPOE5uPiS436swTVigYTVUY1mCrgN0
rmrOV3QL8gEXYdjdAmfzFT0Qm6lK9ONVCiOs25iJYDfWjWqQR1Wno/iexmIHTaDw13QYaGXLuPVO
9KNjFvbIrXbg+ekvwAaIHRI06CQaw1e8una+b6JObvEoeQuz24pfDLmPrqkco/HadKLqRcjZuJNu
UoF8ERkJsj1VLiXfDLe3j+dlhZySSYvTjs+is+fHaKk9N0RO2kyHqSaRCy6kwx8K03Mwn6Mia8mu
RRDfm263sY183Lhx0xpY+jomaDUls2cT+cFIjzoN55dzcNmIPQbq3DGFDPpdmtmt2CZ9R2bHyKW+
Jo181m9bN6c30KpyZ4kiYvDgTKDHlXkyxRugobQgKWAFsqer1/qALrNxx3JPDlpCszQO/taUUm6k
yHB9xeYYb2dT6HzQcdM4IZ41+c2LUv11IeFqmzvcjdikU3TKlT2/lkYQIEbvSmc31FNzb1RdcpG7
onhGEuuuIn2kZ6H7F8j2klhfm513TRIho00zQQ2WEL5NOCy4CXgckzFu4rhomfHEE2rfLrienBYK
f9QN4QCs7Jgw98A9bpX5PSHZDnDrZGAtn2n1gSgu8yBKIiBYQ0UfuRsIGCBwN/gUgQZBWNKLMd/F
ojUfKFqHg1TYEbMA1YecPOrvgRF+1qWjrcfZX9bMo0ANcgekh9prLDgT8TQGYcxT+bJ0C/uYJ47/
ouQtu7FPIKlA5TCMtTOauJbY1FrrPmofiN3oTq2vL58KUUZrHPjz4wAoYx8trIhDDWBOtmo0ZLdj
o/XXcz1Vp9ahbWAIjCNkZY5pFDpgp9cGa6APbtyKldSC6gAXPn4SSCAAQ4qouMvxpIT9QmIBkO2d
qNGCM+kFnEEApH7rJO0QzmKygi0ma1NyskRGdHHGuQ6OaK6Z5ARbsBnF18rI5wPKmzqcVErUOM3B
qorEZyZW9ppEVEmHmlJSEgIM7dl8neT8RFfohFUeB+B1RtPr8nVrkTPE0Khp8cO7N7IHWMHLkkI5
zN334vHfp+I/PBV5Lv12Pbv+WrzK1+7rW5ne95/5372szioHcRpiOIZyCvH147HIytYjmIwwAFqJ
74++n0/F4A8eLWhvA7w2wAtUYfxzLYu2z8YVRcaYY56BFv/NWtZ4FxlPaac7SkBo65TV6gH8rovJ
MzBABrGvewZ6yTMHcKU84xYH9cTunwKtA7PTtPNNgd9RhTOMIc1FgEZMb7ZYpzBxo9oynqN0AN5a
VbkbpoEuv07CVXDFJENoj3OoiMVN5Wu4UIfio40RGJle2gAk4ryd2RRtkHxgOuVDTPdR6ThgMGR1
OWE1OBWZg87WH/Rlj68xgtwIhfboGnoOOgriOhMeomISiN5I6bqLqUVH4pak/GiTk+0kb85cWZ3b
HLwFNzWTG3EHucg+MijGV99qz2lRapSwFbU6GOkdsuB408QNMhXUWliGe39dTv0tM9wvjpbzR0b8
payFb22TOUnAInvNzo3wO9rdHRvIb1juU7nSAwjOlb4QK9RwmLMUbrbtwqvjxb51rYkYUE9cCUJC
VoNp3qaG/4Dm5wruKvipqbqX7WJcThK9WJFXjF1RCPGPkmlaeWn7zXNUAhZdDDGhiIk/wpk6KGH+
SrmJ8jn/2DrKOVbX9xMrzJecwON1YyUJc7Nm2A76PIZpiknCCx4mi8m1x2MEiKp6C+SEOfxqQi2Y
pCyefs1OVttyriMF6YPisZ4H+9GA8bCzqqIJ4axbUIRRrkBawkKtw/pemhvishaYktpREE77WttG
94DGhV1qClE8tBpcpr4JUlw6+8hfwAQ5or2Gh9k927n/4PZpTXoOikSjnxE/RxCQcRQb+6B1faI5
/A/F0mgkmlryAzjv+GiXuABDL1biwyAaPms6mb+h1+rWrUAodyrTNiFqw0wmH0l0u2yKpLq3NIPd
SsfDdG3W1l1fCA5o0Ahry0pcErJcY5WlY7pOChhWgM3aYMd0H51/3BgE1qQzCz/yulYCZV19MhnV
XcR4UKCbdZrzwSP198IuXf2jzR++7pFMhpALIBE7fJb11vA7YqMsoA4XckZEdqgxqlDBZWL+RvjT
ou18AEfRtznw5FVhdgAmmffmm4IGlEqUtUKDRfn+3/bn/yLEAWLByfz3cuzwtUi/QclPf9HgfP+p
nx0QbQ5SGnYtrmmevbP/c9Qbpv0HXY7ORY8al+Oeh8qPs942sc4SIejrtirizmLtn2e9+Ydj8Qs9
X//eH/1XimyD13g7bdEZZxjogHzXsxi6sBP6tQPCd0Qk0DBMp0pazMgkIGaKvEzpwDw53qINnY/Z
hF1lozOVwrlmjx9yu8cl0wdV+/Tm07v5PuR5K6Y23s0U1LuxdczEoFR1ZpuKsfl2eodSrskDGEI4
DKG3xDkO3dXg1aDFcMDXActOG1s6FVu66kqfSUObdXQy0dJ7Nrpnr/oSCAHkMUgSuOpFYXxYHM03
drPrRF+NmTt7+/t3fB5yvplWnd+x66lcWCSHiM3fPSrtlGQMtqziZE0UXmt3WooPyDh8aytwyOHD
micjW6e4gcCvu5C52Q0w/B87FCfdWIsv2FkArqRa46x7AZtyJZCPENXWOTkTjjpLbpD1HEv4+v2a
TC7GYEl7wVqQRTfbXvcq7ZKx/IfR7p+/BiCRPLCBs3Bt/GmyC0wxJq2p6E+VQDVTxz5PSztXMpGm
QpiB0zm4byKjeP79h6mutbefJeNHfAlqFMm1yD/U23ozu4WPFdtNH1enymfta+TJcCI/MkzBzj/+
/pXeTYnVoNPDrw47F85x4PnvrrOG9mlp6YBOpAXar+15ehgJHzQHy6uN3g6Mqyx99uuQHDhZ/tNF
oy6KX/9QLhTTMaFCui6nw7uX9zw1E69QzCsjzWuZDc5rXqgJprOU0Pc44Fezzle/k0V7NjXX3lcC
LPqDDGb7cmLprIcI4gmXyjwyaNBfmUiZ/Xn+2mhjs9Y1Uq9CunIbBZblLsP3uv9vPQ/vHQh8fJSo
HBukvkIEQBX06xelu4NTOU6kwRCKyte0Ez2SNC0XeAGxkVfxUSZp/in2A6L+ljbZujCl09CEiflN
IHuuUdDEHgTwbPyadpb3ZXSwsR1//xXbzp++ZIbIXETwDNRUnkHPr+/Shfujd4mwrmjdmyjw1yJI
FtAsqhkTCKlDVmz67VjODhynJMG5alRMCLpmV6ieLi/a8q4pHBo9r5Dxk8zK+kArK1YNnfEHYtr8
dUSgOhYE1TCmwqJ5jLK+OknVUTLFJkIKWXe2InCCltMck3IPZ7K4M7P4BvubNWF79dqToF0V58bV
VT2skc4mZ4M9LCwCpJ9dohRir8X04JioHng5t8OS9X8ZctGluNhVwyxV72yoLnrJps/IAcT9oGu0
2LIUHvredsAGb5oPVDwyB/mm0ZhjHo0+Bed2Pa1a7SPATmQhTQ+hHkzjwWiD4ks6NuBF6cPz+/Q8
AhjVNIAihb5WTQhYTQXXrSQoDu1IuzXOo4TC8RgroFzy2xB5WbQpe4u5QxNcI1hjFIESQex51Jgy
RHjB2A1S7/NUwrsyu6C5dyzBTCMAJEdrXC6vvlujqNSnbNmOuR9vYWfqr6aajpDAy6CELRRDk+o8
QJnULMVSU5X5PGDp1KwFH0i5r/hXVzyAGMUwhGEsk51HNOzsEXGfBze2muFY53FOx2AnttWIR6pp
T3oe/GTnIRB7URqUyfKmS5f8iiK6HSTSvxJir8pa+5JECavrlx7Ep0dTEHQc5fVncy4zQYk2iGFo
9JPIBZG2ZKO0y470XhERg6rElZlZ1Pe6p1mHbLZYKg58BxF5YHow8XWVPruOKOJ5iJVFthsXDJQe
doUwousERRrBljlrbXqPqQjEpdsLiytKRhiPAfTwLNy6WpJF19h4LTcOW0z2XHCg3cptVaRdsIL5
TuLHZlIkZ+071XmOmDaFdR+hZGWFiyZLgtDADhJRFWyxkKI78FmZL2EFTRdCcNIpkSUVen/Tp1pZ
buo49b9pw8hufK3XpiD71R/8k3NmaVY/yJoVKyZAmz0zuI6stDjxyk3Ujywygw4e9JZ9WjmzOu/L
JnRMtejx8DgWuy5tUy3kazWftKZk70IaUa5WAaWuXaMp1cB8ojp4ykqkugerC0SxyRPh3i0DIv8t
8yvTuEhk0uO+8RLmnDsEO011z8PYOgLWN/Pt0PAONrUo4mXjG9OCuz2bG3lV+sS3bjRulY5gYGM4
dpbjFGtan3hYewRxM0v0erWgWTJr+Yr5KAAnwBsomedAsT4YjHb2EOPpj8nOba11WqegFocoJ5RB
dk1wk0Uys0MrbVEnlUSiaxfYn4i7bSICLNHWeM3GmJOlPiSpgU4wB/vI7Id/Dy01ZhQun5hM9Umm
ZA4Rl6V97IiLgJWcch+xpgVvjG3fH23NekCWag4ntwmAg1TEKlw5Q8UjKQadzw9Ap+PTitLEqF5A
fbHqaecSTVgPWCm9MEQsHuzMdF6dKWJJ6RtcvNsB0j60Z3dhaEw+DguawmpzoNIy2pyVkwVOG3Q9
cTbe944rPzVdYu1HT6Kf83NWvCQvRfwep6hRkZ7l1kSfWfYt+y3jwRAEXK0kLmcftMiMIG40yyzd
dxOkq0NF12den/WgMJrUxZllbb/zih6LzzTbLPP1Vk3BE1nxxmoiP40LnmBIQTFIqFwRyfbcNxQd
GAdtZN5kHaGud6ZfBfZhsjM5XIlJqOITfMaNk7Om3NR4+eWhrhfW2pNZioVcUuRSq7JDKS45n3hf
CjZrOxV/xdBCgFglOVvwMMhHbp2mwKd9W3Uet3w3UBXE/P84U01RJdetYc+Q+Kwm0fm6scNArkVW
AJVRH1pS6hQxfjOPrakODW4mWFIGB8gUGKpOFsjX6LGDoz+mKY01aUZcF0AwX7+vlSd2bHeWmPT+
IqbMzVh+EB9/7/O02IH/Nk5tELcvNmt3unk7Sc1j7aP2uUDQTWTK3Hkt2XrebO0ak48V6Vo7f86L
3Llhn0yqELrWMX+SLAn6PWl95bd5CdQZgnuYNptBAZAH5Hz9Fstk8KTpUbktZRO3pDRyzM0dktOU
0O0LItEyZ+2YnRlz7Dm2tyKkEQllxjJ/U5gVt8miRVZwsNEBtl9LDuT56BtcUhuCVrlGMge+55bE
r3HDQ0a2F0Y3mLT1QSFGnrQwFym92+xjF5Birc2U6cclEJ3xhVRlBDilYXgQ1aXJr5pKQ2XxSkLp
Dw1fCwwG8kK2Sz2O4mqaveI+G/t25Xv93i7J1Ngv0uXLyUmhgB1W0O1fVe5kX2pCtwkZbatyvIhn
2SQwrfsyQeDU9F904tMJ2vbSflzlSQ8xMpCj3/IUmNt7oEdG+owKw/JR51KBzR8aYaF1SJiJdYzx
iWk5alEjPzH/Z1pReL0LriXQjVtM9NGy64a2Tzff9dmpKTLrZsJw75xKt1E5kc2ou1e2kRCAPVPd
9BvkZXxr0q9AJpFzUypdfF9smPtM3XoscArtFr/l6s/tCc3xHM060HL2YO2TdJSaNmHeze2QBo9c
62V/UwWMvbeD2QTZ1ocCLVfT8BKD0NNM1lGKo0KQpFxLJxY2Sb+FP961UY8GZ465ojdNavFt0jiw
p0ktkWOK7Bokz4SiFhhGJhV3lk6TFl/lndbIddmTLodSpRzEVQF5iTYyyONtnyiAv5x0/TC3Nvf9
jEsa/XKUeFfnqvTfkfk/jMwDw6IJ+vtJCgWUUCEb/6m//YeqdSg//TpT+f7zP8fn7h+BztCcDCya
U5pPGsmf43PvD+5AOn2dx/x5gv4/MxXLJyHDDhSNjHmK7b21Nfl/sFJG4x/4bKjOjqd3ZLLfkcrU
IP5te8f4nKkONikaPNorS/3lb/vYmVRvg4eCvs9BP5bxNwzH19MMtFNVb7Lal6l+xLu3YST5bOTM
iImUfPPh/cUgJVCL6zcd5vktEEaDMZ2/2VR78l/eQo2dv/H9WN/XEGhPA+to6oEV4rCGKGpdrjON
PaZdEAPbxGBTyS/dSPPFHhkeJ2swQ1izqSEQ1G1FQL6Bx/mvVm22M66AwSjplBLlfrYB7KQ1Hscq
ATf6MetNeD+E28FbtdP5Q7/Uu7TEG6xtZifY2zWA/hURIpfYhqoZDa6oWQt3vWWt9Zx+wqoeZ+IU
Oq6G/QQ7prRwZpvWRTxQoqfZcmsL/gC/AAjpayA7M3+FR6THbHUJYuM2Yvy7yWM4woBib93gxbC0
TR97r1h9tA1jUap/K7ShMZZtgDss2Qw1PNWpDHm0300aG/UW/TvV8GYUzUdm/vouLYYbSiDCyqpP
C9Z54Nth68pi5y68DSnQEyN3/1xOtr7LM1Cvsy4/V/CHY3foLyvKIxCr5Ma5PS+2bAm1v45VrOi/
x8r/ZUDLoEjBKv7+XDl9lf/Zv+ImStJf93E/fvLniXLmwSPr+rFy+3maMGtV58HPUavCafyc0Dp/
WDoQBqJ46P+4z5nh/JjQMrx1GTdwzlgo65j0/FcmSaWifHsn+0yqOMs463QGvrr77k62qSvjltDn
fV45SWgt3IWmG//DPOzd5M0+vwiHX+A4SG6Y6vx6XIh61BoOR2gcOYGok0eWS4IZGQaMLTZvPv+/
Opr+4u/BcQiN36Yidax3L1WXiMIzyDp7ekwyH8gRvDAJSUZ53gBWj1OxL41O202LYyN9ATL2+5f/
08epHhdkdHng//nSHHVwvpkxmsXiO5Rh7T6r5INZek8+GY6/f4n3Zy/eWSb9DE8Dne/NfL897Tpt
HrA6tcr9+DA51mMfGHU4mMD39aX9+vsXI1rs/QeKisrUCYtC7gq8S383TLRidOZT0FNkouU5xnlp
NGEdaCWJ81F5LEb7gx3JFiQ4EgZ95Vh1Vq5aOMBw/LE1wWSqI4xKJpOqFSDu/MBZG6CTr8eABoG4
AkiIfZBVPDeMBmdsEqw6AMoHfGHWJzOTu3jsxbfKJmh61QndfJz7oCEzMRjKNUxa64QCIlhbSW6t
WTBOj3MWdZepGwMfQNjMks1ug/LBRXL/lM4eaU5lZ90S3+lcO6LK71wE5avRJixqiEV8GsaKHVsZ
ROvaZyfp6E67JXNpOTAWugIZRkRKWX6zyX2qU/uzu/i3osNxKm2/PDb69DFW4JOgzNyN5vA7Sytb
1nmztDsMEQT6VehI+kx+7ZKAwJEsuW5mNtZpwPjJNsthI2vpnqbJyiGmudHRjK1HBmnRMUtSEba9
R8M/jl8tV2OBWvXpejay7MQiPX4Qrl2Eg09nFIwx7gr44hMBfXv4g9Em06fkquqdEFX3So/8WV44
sc4EipWhmMNYznFwEH42oBGtWc62HprXxAdviJMQZ4ieZfpF1RiRsa2mrnM/2JWnPSX52F3TBvF7
/GkyH2p0TxeABYa9bjm0jV0nSr5V4iGisu2uiPJyNlTbOZ0XfOeWEPGbtgZvAVfM2GBoMrcjCM1H
VNuQGcd2CjXawOFlSPVWaYhm41IDXPeQqkUq5iljFeH/Wyctk1J8jkZwWLQuuoyipLttlqq7Kbv+
Mgpm66VdfKYHg5XvWy0xrugm3H1ZcS1APyaSXVSEYJbWS5J3zrzK0yHeQiSd9jamrlud1IWdZjXd
FaC/+mbAVGEC8b+KJ/ZaYQBVZttJfN61y3pmBZmTeRdOgV0X2MNFGkmUYktCUBWxCoSp1yUAfo86
wYg/ZkOeQNt2nqZRbZKjdj018raZ8w8ZRsWVNmbazi6r8ULQVK3SBPXeOMB3BrFo7EwL7rWhNwA4
yZU8OMxjL2aSj4m2j536mpmzb3JFmxQ5TMH0W5zU8ysB4XpYcNNcjnGmXYjYNXfWhBXGJfCmwljI
vC2PWm/d6i2vFufEzJNlpJHEZE7RNsKCRSarH734DDKwNsLviaNIXkyA64A+E+HkYkTY9SMElDKH
vAwohQIrGpDegWtbAQ6Tx8VMUBggcN9Gmcvyp66zEAZetXa95JXYjqfAIIokZs12R2iUvjdH6yMw
oks05PE9Xgl4sR6ftJVi3rEJBxkjUGOLrYl1JEf0Sb6R4N7PrrS+bW4z0ifWVbt8SWO/95EJ5Mg9
ong8MCUeNoam307zsAWyEqOXJPe7Dhq5W3J+bRy57YfO0DxI5Exa103b1fSRtfXaj0XONp9U3H7a
tk1sPTiANEL6zA71ljf2N4PWWK+c2/4BEbW1042kYL8ImIWtId+QYzfLKSpygUSEgLUPteEXlxxI
y8GYCOJtTOelq2nEzcAnFJxQhLBoInMNePQy9qtdwgNghVATnGAc0+0WpVGd+tI/FKP5QXnDV2Zk
kBHhd0e78xnXM7BYR7nmX8VR/jUioyNc2n7jDSAGBt1uPmWDNV43dl8GK7wc/pojwb1O52y6ZLdb
ILw0uz3o7Xxdy0U+k4pkoadQfTYSN+xFhcsNtNLAi35jol48GbLVHwjSsG+B1xJnXgRGaBRl1hPQ
VCDuKBKxgePTc5+40xcEgwDk2woTA1Fxeedlj07iEAwQpHURtl0xhAY5UWHGpntT+C1848WzLwvE
LmhvmmW8Lntf28MZdcO29T57hgWxX3kx1oB9s4Of+d5DATyInNu03HSmPaOgndM9s2RzY7hBsh/S
Gj/3NDh7h9iJazc18n2ixfFH39mU6C12BTzCdT8m0weDk2ttsn7d8iEVD5YfG6GjG1gwNAGJ2W4J
WZdl+STm3P44Ebt3cjt3eeora13nqcRZ1nTdaTAasc1Zy20FuRd7knG6FcAobc3D81uFdQrmVpdv
XQy9B56P8jBmFmdGOyFCvRBGOZsFy+d++F5X/Ds7+IfZgYmwjSrx74t8FQ6l/qdp0reSux8/96PE
h39noKawQeA5lkPhx6/8UeYHxh/uuYRXg4Sfajv+60/Fhf6HARNPCTHsAJoKi8b/YjqAtOJdwUaR
zUaSkSajgYDb4l0FnHopZu2mzw/EjS1XYImXrWb2TAaXEuaxIxJ9L1oEvyuTsTpgsJaLFYqyWV3W
dj1/gNrfttj6ejY7gHc6Uk4MfCHwv8zphogXQLez1rwsTU7UPBRr/BYXUerNA9HcjbmxDLFcBR6j
Ad6lWi0x3cvhV1bjVy/zGRi3KcI0BvE4VjK2RHcqhzjs0GfvfImXbfF4v4jG5h24igg+iULHudVU
XfI2HZLvSBB6tYJq2TJyydfVwCprHmaabzextarZF99RTUa0DNrRPzOcZk332QKTDehuZeBp5qM+
4v/elEPMXJq5p+a8JDqLCXCUMiD4sBZWDjJKlm0jb1rTgyXlxb6MqbW0xN/W+WzEd6zGXAgHeQmG
Ko1LHbF1Pwp9rSXUPwfDVv9mbLBDeZ66vKl2uEjdFcnWUK6QPUK8igxFvzKkz3w1NHLXiCEVY6TW
PXfVVvEnXLrxNbExNQxixUTuz3xkg3bteRkmoW0qQ04bWbXeboCbhIUU8qYOZtnJ2vHk+RnD0Vxh
mAsFZCZHs15LBWnuSHpR0OayKwG793Df/WDbdIrsPCrIc1fKbctO+6ZNAECjIvb0leCUVFV3dDu6
8/SBXKT8WVf4aOB6tI3OUON9y52v6jlw5/cw1FrirVj0aMEWM31KeRlYLxmK55VMkhrFCk9LNkji
yNR1byqkdaLg1iPkehZlsOnDCva1ZgDB7qFhT8H84LGiIXIyCPpPTm1Ed6Wi+UwWIO0cIuxGx1tx
4ekF85qG3XWi0Nu1gnC3mpHsKNiCz+6Z0c1yObsZNcDd8agY3hPZh6eA/TaSTsyfR7Ap/NSs0N9d
38w7UCXLo2UWD5nWmC8u0v44NKGGpywWHl0FEqc1srdREdkH+qNx5SrgeAd5PIp6/3VRMPKgqeGS
o5MXr93Sb0g1JUElAV+ewzEfz0BzhTa3xsUqV5z8cNIV+hzsg3sV1Z7xAlDNPxnk2NCfS3EIsO4f
kJkQDqZQ6qRux9eWBK+eW6V1IRVyvVDw9TJunNtGAdmHscme2yrJXvhGsVYocDsjo2I/VFVzyhXW
vTkT3qMO2Du6ieUGfeB4WQpQ8GXaQIWPGgDxc4aFZUVVyLFiTemVP9NQBQDos5XkltgXU0dwT+On
6ZHUM+t68BlUjahTnyZW7CMKDqDhTT6mVwI0x8OAX/g+VUh7K4+x1U9g7knkyh670RUXwqHV3EwD
qQj6mY1vKEw+xpvo0CyT3IlFj9d6xgO5U2B9ZwSxz2h2fgJzDXY/0MgRAcQvIPIXCs0fYS5eyQBx
E3Sjgwm/f3b0mfUMwluF9od2SFWmcP86GJdV5TREABj9yBq4wlOQ6NN6mYgKaM6hAa1Mt4VNUrtb
2fI2q532lKiYAWiZ9JgqemBQIQRI8sdbPpDomqZheGKNZWBFk+Wa+0SsaxVlIM+hBud8g1JFHTQq
9ICvnbtFk6yovbz5Ymmu2C0+suDVBDBjQ/lEKFbZiRvvnKiA0sQNM2QgLE0c8xuFtoIBqxiGWQUy
BCQzABEcr5KovGlGEZxMFd+AG6rYLU7A0uqc7kDwvH4FDFC/CkQeEJ1amrfzNFIcI4oFwVNjcwnI
iyjOyRGGCpEYyEtbL3bAAj+SYjqkuREfmxqHUey7dL2DVV0N+BsYdXHUqKAKjei3o9naxr0Lkd8M
daFFYd+68+fknHMh0ZyQUqbiL3oVhJG73mbSSUXgWRJsIJKatE8EZxD8CnueVLsHo8v6u9gT3skU
MOa1oQW0Dq6w/dADRT5NjrdcjT3xHI0K6uDxKe+KtCa9g7vHu6wkkR7zOd0jjwn6qCpHHrW4HEHc
G+NpFJ11NFn/bf20bR+l47DjdUgtnO1x2VkEKd/yZGte3GCoP/mi8r4BomRy6yrhUhDEXyRAxY2d
LgHtX7OVzBYu5ql31p6hi1CrFVYx0Hrt4BtQtlcwosbXpvSNAnGLtAr6GS07FondPkbYtzbYVsDs
OaVykLhZznDEIL4qGNsn4AGuu4GbXH6y4tjfVRiUrwYj8i9Gv9JAPy2kBQb+PmAOBxXE5Pm2Ipax
OAlbD64zv+yvgGYSpeCTF9zWmriKBLirzM6dE6oMmEFjNTyhRgUA1kCnCXtbQ9vcI92/BfnkXy5a
MH8FpKKMq0PK4zrgM74opNAeksT5/+ydx3bkyNVuX+hCCz4C0/SOmWTSc4LFIlnw3gSAp/83qO51
u0tS99Jcgx5JLJrMBALnfN/e7mvFqX47JFphL4pGi/P5ol3CCJ98f93qsriIhJFOpPs5l6Ue6oRM
R/LQviO3oi2+3xMqAljjadWS9ShdgULI90SfSuA01rvdNbA+0JXdywBEqaEP1km1ns1lcDRxq8Gn
CPwc9L3THKrUMrb04Zb9mEcrL67Mm062Md6FAndkmCOZCUzrUci2h+CppZuqKpyt5sY53BjXWkuM
ZStgXs1KK6xyP056cyecwP6gFpAiDWtLsIiq9+4N6nKbHMTORg9r44GqXWijYCntWx62fRAy/eDd
pUEu4Ntwk1W6dZIU2HjZM1u/gVZz0zKBO3itiUE60qov8FBmC7JReTu/rcROaHG5bNIGYLw/Nrcl
xvFbgJXMIAkK7QbLyZeTQ4hFKbRIW9+oxTNnAZMMPg9wi46R7U+JgeM1K6Sz8ZPyxalSsYZYcmeZ
dcM2ptBb4HlKNjuW76xm4zYOD6qsNYCsZkNSxnbrGZNWTR8RHWayu0w+DiY2FayK6jgyPOOtaTeb
LGZjz74WylHEzRpzmh1vlOSpb2UxpcHyyUX4TLylWjVV/ZTrdXbpVY802590e8v9DvK63SUErrRx
o0WG2JlFKi/kMclI6CJ65YDmNkstphlQjf6uA90FqCKByCKMGoIsc0BjyTs7vVXUL8NlbQ8xSRe9
4PhKpmidaIm6unVNro0i/d7Vx/zSJpXic2K5NW8OT3xy8A3XNoHVbaJzWZEIWgGeclJFVWXq6r4H
AfyoJ0X6aJucAXEJTPbS8avqUiatd5wQE2QQN/y9Lkpch/jCLcwxiDV7ojL+Pur6eqK+Z8WHuPW8
ipmfEXUcMTE5ZhUq7y8ri0XD3ixpR0OWC6uSJ793gAa3PPQ7aViRq24sSMf1ePaq2lhBU5uF8NVw
CHM1rQMO/i+TK48xCJHARSLemdE5hxPFb2kfskQYb5GwzQWFdx7CfVgyC5G5L8bUm/tRI8nUq9Ba
VZ3WrEtreq/D8UcktDtZ2tQ3w95Fz2kAaakAAxdtrra6pcGddxiD8IhwjFIjw3YQPPKykOIZpb30
Gq9jVMDhRkujS29H1k3j2K9Gg4ydaHbHMCpJYdBIRJ9Zyh+GGSKTj5FtnWWRKIfYdgjCytrkdB7J
vhLKiPpLONrmE1WLNFlihciWQIDqDYwCtpDaMC39BELvVIyoo+1sKyRgximKrddRM/F3RBOqdk9u
Pd8Rl8HFXYrDKbnJefu9a41Ym8LxHzKGc7tS88eDY2Lonh0aK4SE9nKSNbc51kb7qBRyQ65zWpZg
FrBad8x4YM2cc40+pIdB9uLo/HKxTElK0PFzq7Jul24pmsUfnlr/zWrkl8DqzBI3yfbPNE4S5Twf
/nk3Efo2sbZORnu6uzzWER8E9c++Ischnrj3tp5XHyVnqZxbNkWnv/7mPN/+ac80f3N8yGyrJEtr
43uj/IfFyBTltTtOZcSQq6g/prjOT2WUhheElMn1r7/VrzsYvhUreP6bn35ZBP3yexLYi90hzPhW
hIXyNZ+RMQViEBR/sxv510U838gmnsxDv85y79fdWVKMo412Pth3EB43IVbSvdsNVLXzqL1lhAMh
ofdCPeJFz96h/M1ZySkILxoJTh6ufTI567/+1f/1JRYm/b3voDvPtL/iNjodSFnLU8aeUtl0o2f1
uCVYwxO0neLaWgGGqj+Grud1Nmr/n4no/82P/mZ+xIuv8xb8z/Oj7VdRB3/Om/z2Nb/PjvR/zGVI
5OK6CfTGnmG5v82OpPMP9F8s4IRwLZdgPP/Tvx0hWQ53WUY/8nsn/N9MkJiT/PpZnSuj/GMsoKHh
O+78Wf7DZ9UzC4KRBdAWBpyvKgmHRdskxdoV+gs4gPsa9UFOKPBFZsYLxWFj04lx0wz9gXmmXE9a
Ze4tVG/7hjUgvGrq7hw4idKOOkV4rUJj1Hv1z9HnRlGEQrJra/QTPtjyjeKoftXM0dxOVNrmOwKX
TR4lNz6DhXUXiCv1T3mrpoijISeIXEWKfw0Vr8VT+rrRTPw+yq4Pelsvqz67jI1JKb6120WcDvu6
EdOdw2V4VQgllsaougcz8pJlMA4+GVcaKLZm3HHrd7ZNGzy7NhEuKvTpVsB8vGn1yDjGFj+TDvL7
1nAbYE3MEYDeCY736VOHg6WzqOiPlevsMtG/w69mv2j1isR9OfyIaIEeE8Vt0vKmAld45W6dRunr
2q45/xEBZJeYDmsKlZ9tPFgbuzP9VZS4s2C4ezf7kRRg2x/go5JgjIiuxWRsOcbmwdoTKN5CkV+z
qtm0uGCnQrv4MwK/06phV1osFwZRGFevNNOXllLEM3XNTebNztA2uyYAM05RKutuwdAc9B6G45u6
tAK1NvEeLCt2dy/dVER3iRXae6vR2qVl5dw1y6Cv7ytL8+9NVvNHOD4TeuDMqXcMFKoTQfzoDGta
vfgeWB0u397TkPGUvcCaqFYuR/hT2HvENVVi7ynHyDuh2JzlKSOBRWoSbWwtMMkC6h1PuKJPn3LS
CkdOOt5WN1MCr/kEKZ3ccJFsAjA6J1GZckV6z+CP55kdGPd5qNmYZU4F1wdrPhWw0mcSULWoZC44
ZBF4/+bTRWdiQ8VxpKQNPUHEb8JkVrQafKYTjglL9ztCLyEvk9CMinssgcbZcgd4rzMUiLFB/FaW
M5HSMwSU9CiZDA6+GALbGaE7Oj0eYYK9Ofs5eyCiCkdjUhk7llbN26GIx566ktSGgGI+gYTXf9Qd
ICKNuH4M9rDlr4oAdUUva0Yud9qSKj8hYFJjMFwLJz8MLf+kMIHcrhDQg4ZmrvjkdP6Y7Jym55ev
xmC8oqnkZ8wKHbKq28GMJNSVLC1w7mtUkPyDtHwBtn2T4kdmC5wus/I15PO3jVyPPzcTJBoqQwSj
VIRg70sjj87kG5tPSgf91uis8ssZ6uHW74ry8v2TxX5cShbqBv98apriLphCXJZ4jdyl5Yfyzh54
D7LMy36mWWgfcifvHprYVks8Ci4t7/kXp2sxXsfOaR/FwDKenCV4CKfnIrKSVjGudY95Tazs+O37
nUaTm+82BR6IEGM0neM3IZ+kQ3FRJUW+RQhnFkpQlT6BJzafVa5FBQR9W9whz7L3xcwVNga8diy0
TTCrnbB3Zc+L2oHeP2jZxKtm+qrcpFRhPlsRcpTWC/fCiWE8Vr5hXn09lldVadk65B2Jwctz/DfP
pD2uHDj3lLtxn2i95DuKkSVsGoTafTFVuEfduLjHAOZtC3rC6+9XK1Pw8aNgJq82iY9Q22h7uSxI
/51GYTsno5pPzYD1Qkz0wWx7Z7+/FOnAux68H9k28BZQTcC+FuCs4unc5OG5p27Pef6hr0hk9E7x
lhPjDlCzLD15Y7bdBZ7dbdjr1OrbcJfF9U9HeUfPKtJFq7H+NMV1aCwGmCE0wOkpqBt3RXBWnpiX
cqHzHXJvbITLsVhKMy+urMHpRZlWgboqMtyrXcaPGNDh8vZcwxNDUnYUpbVk5Gkvo2w8R5Bn1BBD
3ygOVi78WwL6w8UYTJK9RTAyfZRuiIUmiUFJ9/aaqmeGoQOEU9/TGG9lUsFkI2mdB8OSGPtXlfeI
EdAMHGOCi+vczIy9ZToftdHucuncwRzCetJ31gUTmv+qBeZLo8mPsWOLP+VUWtKe5/xszPu1llnj
Km4mNsNEx3ueFNzivrNsewmMYPrMeriAU8g5G9nWpmyH+zzuygNTPU5nLWhIZ+IFjlxjM1Sdv4jV
mJxYBzy6I2li5ND7ZBizPbF5a8e0P1npsivXQ57MK9juUAZMP2DhvFZ6Zy+GvNBZlejiUPPG38Ic
1FdO77/qRlYtNZ7NO2P8CU3zWkZSfEUm7AMi8PqbcDVGnUny0BpN/I7hzlrzWSfGwdPlEjEXPO0G
XiLtHbta9NPE9cDq012AxBMCEEXj5VSsaMHfV1nzGY6tD0RGjmc8NqpcW7i8UU3wdAzrc6q7NQ+S
rJsM95xyzb/jbQVzxvWNWwt7I0nRLifY2mGHThjfruwG62xjmOUXc81kjRB9P2ZobKyyfO9ARLD0
b7wV9pQX3ccZpxfc7T2CJwxrug/d1l+rkC38WPmPyijHhWUlPTklWgSF7Wg3tY1rbMx1hriAHeIo
D16o3zSIMSxWKro8KdkFaw4J8tMWTn8VTmQ8JnTnOUMQrWME5o4H1fokMXvYssMSe+5jLHBx2o2d
fTVQDr7auk4PkHQEJbKGbFFPkIh7utokDV8bZBQrplY/Cz8u7qhODSueZTlZWZhzGLPIc9mX6i3X
x/RNUbo4uyQfwHpmI5TWaIJQbbG5ytqomz3gMPXA/EsPYH0cnNinJMahIRIwLMJmcs+mB85XAk/T
+UgET607aBfXAOadWOZQ8SKSEWEDoMFwjbuTcGqbd0yOB6qonJKa7qS4DQ5dcS6oPRxsKibMY525
S1X5T14VtVeV8BS9npqKRU7r5dq5DaSz56SQbA29qNbRQAuOgnFhA7kcfuaZaV6MLGgfVR2pHU3N
6tmt2mKRci1cwRNHYyQUUza7xNgriGLhMzhmfa8d9IILWGmQtit8p1ny2BwvY3/0NwVgC36stNqO
dvpDNERpm9pXl8TV9JvaZwqQIifYViZkkU4l/pIzw81QwFDUtC2PaThA5fQa13VRruK8Z26hqhru
RWIQxGFNw2CuXRZ1Ym8nVqxYWMZtPWP1zA4shZM2/e2UcMZL+qLhztXLy6iq9L6KG7WTgC1eLabv
aFyaL8WydlG5Y7vxoP5tutQv4bIzlq5p6626euIjblnmAlfTlTtocckFaNbS68ZFA9LoCZXDdlBD
sGqs6X50LXEeItOADSHj7ZgbW1dF+FeNel30RfAFMBiOFLe8virSdR/FHVP1YTgwYGoAiTX+XlX+
KQqqq+07TKd9GTPXdIejH8vQa0l1h6yyXGu6eglXV+MoOs2N+jUI5dQot0mm4uDOcuMK5kXXkMDj
F7YBa5EhCrglBLMlKPmnMkh8+4OGb5eQw1GFqvG3Y2hs0A0NcjYPMZSYNUTct3ESZd9+IszUuIrY
sTATXMBnxWLE3fB5yOw7gEv9JvtWHTFhuSeAMlFdQ4SEL6wAGuPYNy2WpGqyovVUuldCdxoy4xY0
yixVSoGaXSqBaKmZlUvxLF8yGqO9UbOQKcLMVDNCXisHWZPs0TZB2bFZR/D0A6mqufVmvZMSiJ6C
WflkzvInJmVvxG59ljRd/K5mRVSk1bbF/d4/ZBoCqSDWdXyMJF9gsQ00WUCMl7NyamjRvurSe/A0
Vql4xo/TLKhCtPYpTJgsNnufs2sky7SwP8LUbFZ+G3mHMZhdV/G394qWS/tDt1X7KRInPqlZkGXK
xt5ZszSLjOW93neePrdwJpxafZvsGcMDhJsmezzZUY0LeBZxpSDJbpow++ABNKBsabL4IZg+OUeo
4ixy8XlVs9ir1arsU/QQHSiEti3tvKjf1LMMjOOLuyaEC2fTx2vLGehqRcjDCEfOQ3pIKQdwRniK
Z83YMAvHXGCMR6zh+Wn69pFVY5teEhbddHFnYRnTdJJlEPiHzbwFSLgPznYzHg0LzgGpJz/pJnDh
6APHuBLok88tEq1Xdquk7L+daf23P839dql1usofcg79a8eYJIbfttg0XBgpY077aEQBWioesljl
JeeIrsArEQdj5VYCxpCTh2y44HoVcHIK3kIBh5K4kCA188hrH/AU1tQNIe7koDAWnJ7baVwOETKo
ZGU1TDbrqul/hk2W7YTVUi9k1rwbtPwrGahONqNPBc1qTknNpLgManl1M72/BR5dXmEWky4F2bOY
YltDk1tAqfGtaMUMz2eLHT3y4OevhBcWGxTwJMQwYf0P0vWb/PJvpj6k9mes1n+e+py/ftTvTfL+
p8jQP7/ot7GPR8afAYsNEIuxBgFr/r3fxj5Eif6hA/wgj285qCaZwPxeDLCAV8IdgKhCaIgMLtPN
34sB+n8z9jHlHAz6QxUAWhh5ZsPGl6RbrsMP9uexT2p16G39sD9Z+In68GZKarpMnLMAto+ERkVk
jyzTo94P2UFpsiIsm6gHR9bIsKfWv08z6fO+58e/qY3YvbA9ck8DaW4sc6lWLqnUh/CkrFrb5FPU
vZA5zM61FPDge9PrNnjforM5SItdQU2MjyuTiS4iRCM7OhbniMxZ+gJmtt7L7DZJ9Py2Vaq7grrn
foEYIXlCQaYOM+sLlljt5i+UcHGr6CF9v0oW3jUNZXatzZbcRjLtG+rWW2GI4NatnOmqG2l9ZfHi
gwLnx5/8dlhryoIbjp6IMwC57N6F3mSHNsP5CN/7QxfFw7sQGcYBgu6sk7ld3lZV2dxCdQmfqyzp
Rk6k+A45A0NTDIVxL5wqvDqDG697fb49ano+nFCimCdZNY+sEADR43ES9cLuLZbjxBy5PHVku43h
RzIMdbOw+qTZUbmMThU0NEYlpdO8RfmkwgVVWP8Rk1p25i4ZElQMp0OdMcJehKMVrLieiiVeGilZ
q2rRremhx9LS4KKSGLlkPCSrKURK0cC92OkE0k9DmHenHJ7DOTQyAsVtpsb7seUYmQyMzlr2oBdZ
D81uZNp+I6h/nWzKrDuef613Il4F0yqjvafKkBIEZsHGo1bZUsMKTbnPSru7mYxK3+Ac1aidpvkd
hVXrvqVD/QrFJf05sll5MEGDUrofcvKejna2IrEBrt6+8LcqxyXTbu+2wqz5YtXcdViK5av5aYNw
VDJtle5oa82qh88KA8KFzWxxiod2WHpWP7u2eePMZxTP+7CsuGNuWBv0yLQJ0hgNBQTotpuHdzm5
5mTh0lxfj2jcZ1tLv5ENF3rp2e+92ctjTiZhawOvPNs1kfUu1yFBmlO3DBsU5oOhYRzrNS8+lZNt
79KglDu9d5GG5Mip9ZItW5QE04XbdQmpAQDKhywsSWY8aGhPVMpNgUIKpzvmkSu4foXhIUrY5MDt
jjmcpc5LZGT6cz3Ew8n1En0d2k13A8wYUwZx9f6u5hz2WqVEjNmzlcOxdKLgwWO7f5GE2GpZBtu+
F/ltpDftlSSJuU4cq2Wm2U88TBsIRxZOUXXTImwHZ+U2rUjQXeSaYqgAC86KY59QjVHvHeT1s2rF
4BRMIYczKxvi7InLSHk75uSScg6D677LMINrJcYNev9qS0SpXIoq4jYWjtUlC7LgUoe2yb3Wtd7S
KGXnyWd7eG5ozrJyld1477qJBZQsT7X1FBshBBRaKd3U8/CR4Q7xl70GlW6Tk/G6xD5+NAwVeZKd
NZbST8KApbsQbuGXS7uqfK4kEWt7IISf+GDQvXduNtxYNJFHXhqHDHQ89toTlRRI2lDYPB5ktGBY
WZEBFWSKczwcw1BN3KoxfNyhLzCemTfm5MlL6tbVJnULhiI39JfkQNjPCjL2RRuAEHRO5h6GK8HJ
61Ta732IAaP7GIgMdUJrhV2/K+hMRPlhKs1Gm3h6i7OBh+PeTNR9HQ+B/LCDxEdcGzLaU85j1seq
EmtZAhDcaF3Xxp+jKEsjIe5n1DU3Lm5u/9v+/M05wLCJlP/VOWD/+R4WfzwE/PYVvx0C6ImBsOah
nuwwjT93prT9fggwxD9MixIZDVuM0384A0C91nUGuqYrHc4N81Lo9zOAQQsZzJlODBl+Pnfy/+ZM
QG35lzPB/C9wCqEMzVEFlNQvXePE8KsO6K57dkjX7gnPDNUxFyOPQnDPRmf+FJpZYjF0plGd3k9R
6Xg/uHd9hcgw7m2RWHCGC+uBLvHwnAgtOhI3GVqmv5JwcIn2PVug/vMKgMfT2F611AwgQARKVY/s
o0kSwjlJreyYeFHDxSml8CRItjE6rVK5iZow32f+aC1F3BEJIpe7Qs9lE9ojyxJGholW1+vuuIG3
9SLWlU91oCxPTWe2UNv66mB6tfpkc/BmI+D4tL1Gf01VIbZ6GZVvdZboS2Yc7t61mnerjueghwwZ
NgoTGPI0hsNOLwt7wwulnfNY84eVEP0mZF1c+8saqmdfL0l5GFm/cUA9MvGMVHzRwtB8Bt12opVU
roxoIL8Thfp1bObJaFfB5m71ZySq3uPgDONlyMFilqb3PAzS5dRAYtHqszs71qqd3dXmGbVyve9Y
Siz1OIpOWU9rwHHD6MbT0nePuDdDg7xcO6WbHDmT4NcutP5HgyViP/rOrF4yUmgWoJ+nWBpfwGEh
K8mmLnaeGX11nVmvPdSIL44hVQ6EEpseEHIIP1kq30yzS9YOdTb+NsVzFmXP9KyiGy6tEKZC1b8S
InPWDICKtY3GaOmUIiNQouYSSMps1KDN42X3YhrsGSsdlvv5HflIB8ndSAMmzIJNVLJjo1EhIxSi
5afvxSrXeA7f6r3ljqsSqyb3GIKHVzsxkttxbKaLr0KdGLBdnUILkxAgk8Hhu1gFqzJhb+0Y5w03
CSu6V26TnpysHE8hQ5QbEyvdxg19davqqt7kTTN8tNIG3I4kDOR6opU/aUTGxFKUbWwzEasTo5po
Nzh5c2pBiyI+clXwGZqpRnundHYhMoZgMXalOBpsHYpF1AodZsuoc2f0yCrWuannVL8xYNFV6p5A
dBIUqazR3CRWUvHMSLxpZQZhv+G+7CwTLaO5SDrTO/YZEdJFy0mKOUJV1BtPDSeQPoo1GLnaZhqb
x4Dn42zRA9n7WbDDW5P69HaCxeIJFsanOzn6AlBrDEzMD9wFJ3RysMOEV9AqrZJjoe49s5hKFn0t
jqXP8hNUVMiiwtF/cCRONyYz/I+k8qfDNGTkqtw+xNcGkXTBOF29eIVt3WqJL1a6kD6du8ILAEur
8VgozW6Xkn3zgUSdKlfgW8I1bcDpVjhwS6YKzJDrDvmqHSxz36Dku9IkdLYyVd3cFSruYMrikIrp
ODEsD6Ij9atx4ZDdyWA28iuBh5O0ogDcLTOhqsVU9+OaLFPMmMUf1xEB/MeeQwqppsrYhI5O+dEj
MlK3tn8TSqqErlutSFHWD9jZ3SuaoF2dW9NFMTlYFoM4OOSnFBtmk/CrnzHkU25xi0VKWxvKaDi0
lXK8J99d3kDhNx9MEwJMpBvVSnMZ4neqVns5RqG/z+mjA8+tIOEyOrQGjkbMnxilF+ousKv6NMZl
vOTiqZ+bjpebdR+M/ywCM65XHk51pe+nyvhk5+6eS7vK96ZBZitrOkRMRpNhHixNnNB+sK1NwGV+
VOIRKkd6GqbV3jNsHb8ynVMYBvNxN6KAuqN0wBK8NtgmMYkMl0bkJFvRcfSIfC7kujm1xyjshkdc
6jaFuDxYurJ3b/SBxCn1PrX3glDRQPPkq1Xo4W4syTZqAMRYerejxt7EcV+5CU476BralxFjChzI
ly1H1+5+8pBSADSKiiv5YGNJsh+CeqW/B1MWrCsjpQoFEGcr+wbndulX4as5Be2pztJrw3YUrryb
L626Lo/mzIOecqaBapDTrW5E3qWhh1Et2s6f1nbg1tvMZqLMpEquwO/1q06E9lcwb3iUGD66GUSd
cM1MF36iyA5SHj6FGvuQonTUczl40dI2yunqSuWxpizc106GfDYst0T6henKiJLhJufZmQtWoNj+
RfZbkvYIITj1ng0f6/mkF8a7ykhUw6F+ZIzoL001mjundymw65rvkJY3Brx6E09PXnqddGPP6YFQ
c20Z7jrRR17g3HS8lYj6O4Xg5BkoNZqJDlLGyJPMbUxUNF9oVaCe9MCtDp5ViUOAIFlyBfUJleLq
XDatfmrgxF2nqbvFjNJS6tbTYzcXVxzeew8x8eGDz+KBj0S0zT0jP7mEm/a0Fq8JW2Sel1ELs23x
g6WdBxIln9sheYOP1lgdYTzpn2LGyNvCbbr9vCJlNaRHK1Vi9eQDFW66DJll0BI9NxkUrwfpZ6cA
XzG3Il+9h5FebjUIQsepb8QH9rX0B3UN7ew0KPCszLmfpP2oj3ZzTjxM60pZYl+32rSVnejWlSP6
RzBI3cFxs/d4itt9GItgUyVAoHsG0rtuSiniAPdpDhg9OwIegX0FH1rcThSsVpI7FyrE+M7gbP+q
qVydPO7KCM8Nv382okjbpVPvnLIyIuseORuwtwg3TfCxrv00aHQ/dJmR+cuhE4igTx+wXJXbrpXk
RGVLLaUprY1e+V+SsMCSTW64Zc/F7JUNxK7BAXQKbVvxDJcEL/h/KNk3fbEi/VutbNeZfpLifQiz
HI11Eot7vA7OpjUSMhuoSRdubN30XFXXVEPe/IbxIX618IIF75QqbbyhXIDV2rAf0yohKBFb9pon
r34LDtbbREPiv9XdOGzhbtZvTCsZZXt4hgoeg/dC0WxM3eZNGVxXPD0zNgEj62SeHqdd+K51DukF
AOwLKkrTwfPGhUiC9Di0R1HA2SOSn/VnOy2CZSj1YhnqIn2MNTe/51CVHPNKcqt3DAajkUpkfJlV
vFsaZ+U5DexN5lrlVg56fUMnhynA4GhbhF0Z4WszOIk457Jjxt0uYHrMxk7FLjUXtB6hnbJ+xS+0
GuPYIYWj3hpQNFgSa6fcMuafLiVpkHkyZRyKqc43jlTDeyd9OQu46A75SeM6+L2hulPwqmzCz9Pw
kSdh+YZ2i2L+1LxnAWgBfpCfiAarDY1rD1hprtWAP3W5JB6t7YKphtcHuTWjcmEn+Q1uSnIZie2u
VZ9VIa7M4NNva3NF6kVxS3PrduF4c4wjiS+ce5dtpKcbZbp4NP2SO6jygYxxHWDfyWkzlFLf+Zam
/5SMFxf0WPFht8QbCrcNCJhj6eLoAQ8zTe5oTSSIMOEqHKkyzREgM97rvNRvBR31Ha1wfy3yDkgc
cYSEaA1yL7ILzapSKbvoSvjipQp1HJkG2sRFNOl3ouSGBE00iM+Gao2PoRQpvHsgOXpvpqRAEnPj
51OaG/dy8LuY7nIvw+ID1H9PCirLU3AOYkANah+oBYD3aAfpFQ9YQvmrATweNG1ceDkn5UVcu8YE
4yc1RE+dbCa7eVECN4yEMDVnP6YpTPLrq3TL8JNiICwdr3GIOVvFG4hiXNhmX+5ZKA6gz3s5rPRG
RocOPtpNVfL/Lhq3eLX45FkJjk++o3aTENhedayKtpGgPIRTZsg/a58QfxENcu+axsQnmIe5s+jc
hykkcVaRfvm0U9LBCypO5dF3PLUmEVBfidJbi9jNalImZXan05xbuURcWMaGqtvZaQsiKGzGFac+
c1XYHGFM1ZAoD6JkR3PTXovUMY963mAe0GuOAA69IYIhBPMp3lhE9vl+elIWj0PU28+NkTApogjL
orox5pEp9calzl/uqoj1LqO0HV+V418CmpzYxlNvuB+UF6z6GEvvsu0m/Yb2pbmM26ZZ1Th9yVyh
ouiYYJWSISEm7QUnLXzAjcEZuSnz7DBkcfwQyBT4N0dPnpma/jzmU3CfOVOzkfMfG/cBEAav5enL
MbPwrPm9wjyJImjtAjtFl9lU976f6S2ES/6vHQGbfdLU+bUNvHoBxa56qulevBilrF7yInjyM6Gf
bLOkkj3lurazzLKE8OrpiOV7/QihpLyn8N3QGPPLXNx0Q2jf5WH1LqaakAfdMwBVFD1Bkyqd2340
BYA/9NR3L0k6ps+xTpxFxsrfSuZhwXLsDHPLo1D7yCJHffaagQfctINjQ0FvxU+Ub+KaJdJqqPOJ
rX4LiYJHD846VVSZKz901I+JUx8nfg22Rl0M420lZqpc7qXRtQ48TmKIHohmoHtdU4k31qaYvD2J
umgfTlN8ckIKUxnD/3M6M08EkfaVq2s/UllMjzhIfWqphssvRzikWOtOMj4zJCaAglhZZ7Ylpos2
FqQNCDtvW7NPrxCGUWpMvK/qicgFQ9zggDaelTwnX0wP9BXy2DeWMY9lRIBghqx1w6lPjsXhOsp1
Z76CkVscKwVHuInirHopWiWzCzWoxlqnRL6sm8rgLkA/GYge/BKXtTcEBXf61MhsqFvDIyXihkRy
orzXxmdYBOXwMCmNABilfB5429tObywBOazDN0d3h0GwOvInqSVN3gDu2NJqjIK8xv/L7L4JbWJF
ZyDIW18T1QMG+uHpD+OffxPD/4aj/WnPojsQ3FCDcSpjuvNrPr2sBhVTPlLnQKMDhmUcs4cJkp3S
qAbCzQ/ezMza9rFJJdLZaHa9cUJjLQU0tW5aN0VLVUXbelO8Sqq/s27O0d5/+dlwSxo2+4m5kf7n
HVBm9FWu+6Y6l2V9FiVnRX8X9ee//gv8u28yL74EsSCSgr/+AZBNDDz09uocmQhJ+M+lXgWQZfP9
bf43kvzbkaQ3U5z+82pyX6g/rSUNiBV8we9rSXgEs7TzuyfCS/c7xcCFYkCj2UUH6wnTnV+1/7+T
nLPiJB4s6bl8He+a3+eR+j+IrXsEwJhS0rzlq/4LuAG7yF/en55lOVABTIx/uiks6xfo+pi1bZ+L
SB70KhuO/8femSzHjWRr+lX6BZCG2YFtzBPJYFAiRW1gFJXCPDomx9Pfz+NmWmVWd5dV7WsjyYzi
FAE4zvlHI5PNZsrt/IbLLf9JWs5yRHzgUspS6DyeXEX5o+OU3XuW+UT7RUIaVysWiAeSRo1X1+mj
13yxI/fckuP5mVB4Gx9px2mjNai9Y8AsLchy6MfZRnMhXpXXT89D1zicweQTRycirYqf46i8y9gO
wWuCiIg4mqID1uzJ8VKc7Yw2PVayJOQkZmUotlnitIBVVegh/Swd/ydMGf1cpjjGRbE8ZuE8vvVp
697yyBgwEY5N9Kt3lvIpNsaHnBEac3qVZu9L5LQf9NCMb0S4EQCvZPILlTARRGHsIXfuZnGlD47I
klk58pp58fywiM6aWBVd9UuUhvFcVxmzuRjL+HE0bOp83IalBysn8e1T7bgXO8nyDFRxgYECY0s+
liauSBSI5BZZYfJOEjN6SliqYC8F2C7pV+DAykqSp8Ebjl6NM/2QTjReI+UKsEm5496kTg7nVVn6
L2US06NLtWchVoqcFYgqy9YEE4gkUK5bhz8VNs5mrXAJguYV43D2Q/xRFAi2J5Kssy2zhK/7QWtU
W+0cnjukFSsP4WOFLKQJHl1VhxgIRjHcRk3UxirBJm+Y8kdiREG/DtOyqGly95uXFqfqifxPQyce
8eKEBQpPA3LpyWKUNVdBvGRPqa90QBD747diQNDoD24fnJGh8BBLFjXPTDsiPAH2R/0mRhO1LWRF
UlYCtZjOaYsC0afY251mYEAzlf2pJ+uMxvZkjq9B3/yCU1SEaPVLm24MJM2/pjgvqD6YForXUnfp
P6uODLBDxOqBI3jOjqNTtdslVBl9tZWPeZhOyqs/deOGmGVvF0J+Ekfv4I+z6pDJbSbN+2nBnZy9
tib65vF5MQKsuaBiRt/DiI/pbVIiuQIvKqv4ybtrY2pLSNbltaVpkhn/Yi4diRm0o4uS1mUJ/FRa
NeOC248MiZMPpGXZX+OA74E4cJMVy4srqUsmENry1r2Faf0QVZbWrkYU8nGHrkdS706qd/OdJECK
29vp1jp7pInzaSUqC0Y8BBOUZlOuW0Lpd1lCopMhehtVYah7DR1CwHPrbPchEzcdOPgy3RtPoUMB
C3xZGjdaK2q3IdlgqP255XUf5hlkZXTxc1dBxxXoVq35aHi18jdSDvRGdXToEQ/an2wiM7ZppsSR
3KzpMjj4UCbw9D0A+4CNsFzas08VwokNs7wpq3KhdGvf2+MahtsI5fOScGPmdfYLHdNXy+AYKIL8
J51L7ibz/WRVp5n8Ygx28VhMs1jLCiY6nT3rpaPuj05N9p9VKF3iRf0MwRh4LnLhmGpbmwlsHPIr
S+9r6HbFOl64sbEmH7I+vhFokaAet7I1lRLVOkvN0VvN6CIP3eID1eS+frXr6Qtqw2Rjjio8itpd
tnbhg63ZmX3zm0FuOJ7yLZ437wg2W259GKh5hbF3ePA03dxq4hlD//LmFK77TZRetiFVrVjNmqoW
Qy++CAF93dyZ7PDOaos7w51qsttcyEfgzocCN3PuXqS42XXRBHmuqfJak+aDps+nO5Mea1I90vR6
r4n2SXoUriPKeCw1DU+HXHBGwPJhUp+D1QJZANHxNPlqAh8UFi7f0bT+pAn+6M71+3HBq23fNQCB
lgOkd2VAcFcJpFowQLtEdUnR+z1lMmCM18KCUUsMqEUzt6aWHWSuGHadRIrQ1kFwTe76hJi3/1sG
I2V7AwCVljFYWtCgihhpgxY5SC13oNTCfRGIGZ5bKrAxLiKLKLRAYlz64JiZLukp5LdBtty1FE6S
Di+pFlgEiXQ+KIhWB8dpUWxoIUZgNRIhmWc9Senl61kLNqSWbsR3FUepBR34sPoLYRrjhSCF6GBq
4ceYSaK+3IAjE1WIpeUhqRaKGPkgAiStyEdiLSRBuW6TVKXlJWbRJDuS00sGuiL6mtx1KKWWpCj6
0PE7aKGKrSUrCJFbFIboWEotaFm0tMXRIpcmytC7FHftC417XwEn7csCBXNZphqNTOGbGdebFs74
g/UCr2bjb0JWo+jGUGsUtMlbo2U3JJjO1+SuxeFgag880eePREt1nLtqZ9ACHrBA9lrbXXATDf3J
6/rnfkB6+hSDofY9qiHkEzZo6WTl5jfqiorqAM7fpW+uZ2vLRV/7A0+i3AR/WmrK9VY0w5fbwYIo
UM4446Ex5+Vn0I/+NsoVjtou5QhOYIFHtL34nONEDfvJLL9MCAb26Khi7G10BfJWFhsiWYpnh2rb
jVeRrxEbzab1u/S/qb6//zupvky2Joz5v5iPuc6qOpV/Z+3vn/THjByI37B/oMLTJdG4JTUD/+ec
bP2GjA7dnu62pE5Tty/9OSeT98txg9COVk5+CM22/zEnO2SOo+gLEBX69r2U+j+Zk8kV/vuc7DJb
UnTFnomplKlLpxj/1cKZ+in0piWT04yuilGuoStMz0TnphVQobSGuRt3QATc5G2LhSfyAHCQ1Xl4
DyQEy6GzyihaB3XhnxYS96JtMdYL7bWmOT/jbCndvZURBPach1n31lYgzusRr2C2VlFBoc9IFhZI
colIsCArhzDK0lwwMdaDf0FbJwB/pm45LtbSuzz763AL2u5029HKZvKkpjo6SRk1KJ0Do/1BToX4
vBuaiJGitmwxHfoqm6KXzIWe7W0siFj7Etp9spEMoA+Ti0GtHAfqFW1jJySpgCuATtMB+LLSlybL
1POcmP1jF9vlTbvzqq2YawqzSY6IPYJ/zBg2JGtuhdfgZYtpiQCxUod48sOT3XQpA1+wR2xPGGNS
pzVFNXjYbJnkvJiTnVubmcSHndsL+w3Zko2PpiteLHv2t2HikhOrmicmjHCDLNi5DnbWHcdaEWdq
2dfEXyQ3Ppk3hkIkPjdGcXVIIHl0qunmmWC+XlHwVG1mkXz6kd0QeVQ7axje/GyVZbFJGWxuRC4J
XvYkjR+AZd3HKanoJwWjGy7mtG2Zlx8jwjp+ZaMfUnvk4uD10mANUSxvth+SWoS6m8hXWqeNhHpO
euFWCY/2EIfsqoPBp07EO40TuQqCIK+XrJPOjbFoPjuNmK6pNNvnJk9+ZLaTfHi1P20AVc5Qt2rj
Dboula0LpKsxnkdWpJeiy2kuzymFs52c/iFeEWKZ8ueuyPpHYya+nfIa+RVVNDHx0p4fVSopk5o9
Uhw9flJjnkiCItbtyxIIg6jnoCXyLqtqmChmS/xFSJ/OTtKaJ2UOPwv+/1M8uMUzfep0hOD/DW8i
9ZrngA0FijjKkKfEy/LoGlD+WQPikptzjS95qG6mzRUt/KG/ECPpnlVhr5qOCDCgbflQz87yDk/u
pVuG6eTkZpSANqQ8tpBho7tp8xypWxbRM9WyzBCEdzIT/2EcZYuH1WfAY3KgwjabwSWrgoFbcg1u
ZpMWriHCdOsv/asBYoKf5xbgD91F4uyOFDhhucE1NGTXxOmejL54tVRHXXvh3pgkim0VNJ+yEUIH
A74qhzUS48D3UnTFLidRRlEUap89F3YWi9y5UD+NGDtKjV6SZH/zzR1CjHNEwB2aaTQepiBkKR6a
eMNg8s5hKJ/sppx3BqoRUmZjj64L6b66vjGtZ/JKIPY7E3MLxRuZcRJAmqsotd9HEbXbQZTdvsC0
CzB8Wvr00pc9StYeIzWeUjq8CTDwQ6L83XKD1oGKkKlJd/nECOwCFd6o8Smem8CLicrkZVawFscw
9Ofnci6WfUU2J7VjDeUh+UzhSDeeyCybjh0t9/kGgn56ntz+FWOccTBaRdQRnSR0E4Hvu5OJV88g
PWHTWvBGVxVNTkmnu/dYdsGPmkigre8v4ZcM1HTn2lW+Sgj6uioCU5+YEz8qt4HNRLhHtIj14Tej
16+Szuy/y45f2SyTZtM1hX1mwoCisj0uaTMm96l0C/DPpLgqjt1VQvHtiga/ul6LSn1fBsoWxojz
GW9Mf0nVrL6HaiaZh+qH9qXtMBiaFOkQF1s+1RhpabYMwW2vhM7gcWzgDFATuYChhUchjVyy+kgi
W4QqpeoLvTOGtz4Tv8ism9axPVu7KQmIdPJABdoVMWTBiiyUso7WboqAEWJp8BDDNKlv7KwlIZrR
7sudSkif4nCH7p+H16RQ0nIPaiTyr6zMZODZYrSfOVuHWiVuNrCTJZBWT3kX1DjQ6zk45AME4WV2
O/955oH9wiLGLZJPXHowuaP3TVppd0qWkuYcmka9Hz1Xf7q2hjZGp2BEwl1N5Kjc2sIIANHxopxq
2wxOJAPRLUzoeHyI2v6oUid+SoqheAnYOMWqGw2xp7qOCzdEUf3eBK7csmCVByuNk48AVDxclQGu
Dybh3r3ETgdaIu7IyTIN0XFsYIImZxxJu5sXfDQc7b+q3AW6dlx7eujRj14VU7q5IasOcmnBDIZb
yiM7YOXOy/Bmamin7cz0nWcyVvGpHB6weJVP5PyEv4jzBhdKisi5GWM+vhmU6jyW4Ee0gSPj0pCS
d0eX0jvSNGjQKdbwk1ePx1IDUuA7YFPqjlOFEa8iRHYSvA4ayIK6LX4amZlhUhpsW678Jp2eo9b1
X3mOhNvmDokhAQQlEaKJiK60SBzpNICWg/q7HEYxXkAKpK8zcnCuSpUYV0JZQODsOxh3h+WKBoRu
vKN1dlguZES0+U+3b/MbdpuXwVsC8B4uyxOCrhJrasLNSnBO+7Tc8Tk5SeowiJ/CiK/skEzBIpne
vUkRuxgk7XdQynGXOuj7VlEI77qaW2Wc8CWM18rjvFk5sjM+XVPJJ3qvyEt3DAKuBqGa7iCMqfke
xnMVrBV5qMfGAsHbZGkGeBOKMntrg9R1V6iz+1tGwLUO03FafJlNceSeS6GgbBNdunJhwPjJw60j
OvM9CvvIJbvczOeNNRp0EBZueovCxtwj9CLxEkkP7vzAxbzngCzCco8osHJbXNTUtyeLXrmN37gm
+eh6G7eB6kTRYE3Az71tTayffmbT/Z1QIrayZPNsDbLfSJSiF9qkcRAJzE2bWWTNkUZb2r7Koure
8y7rIdPjgaLYYZb1t1wRlLDtXZgZyt7a5XefAeohMlFnObb/w42T8KtIqvKDlNh65wDKFRuOeFAc
Wriw1U1hzomIcNE8psIUD+Hiiu+j1xW4Oxu86HbsLWCYjnJ+iAkdZR9Zziu5q3jVg9LRqYYd0sCq
tutDHMz8M1+GPDhkpMLeAkLTxvVMivjHGNInA77VfIe96p+9ELfpOptt831gaYy2sYk3pJlMOayI
eLB+hi26q21U+jHBsHUWfcOgVX3FeevLnVMl83kg2R3exTCSzdLRcFbi8DpmcX41lyElO1M8xgpI
LSkp5g4MeqoGxFeqD5/dPqQFB38ckZMlMj2PiI0nv2A2DECb9y2Ou2bldaP7IxSLTed73cSvpJkJ
ZGvlhPjCMhxLrS2ZmoQrxvGj7O1lO9kLcvqsIAbA9frN0jjFbjDN4WKhkPOHrvw9yWwNKg6++N3P
kGasRqz8m9zvu6/gk9EP362j3VibGNV4NxdtkQVNAGWlTZwxC0935EF5pl2cuURsudnPBhtltYKc
wfRmJAVHizM91Miq3goA8C8QyMneTD2D/SAaLh2aJ1QKua+hFq1gN5kRyyk+BUtpSCr12uEQpCGo
SmXH+TcZEMK2YqlHJZOkHh7xprH9LarB5ZwbVnOakEdf+A2Li02o42e0pD0pJz2dHU077uLQqY5t
ETsbO1/eGgUcvbZsq/ugg1BcnbZFPGam3fG/LNK/uSVrh9i/2JKrn+lH9U9EUqA/588l2f1NMz+O
oLYPgbv4B5dEWDbmVSYwhzqYkOpyPvTnjmz9JjwcaCZIICQkZNI/dmTxm+AD+tP+WK3/kx0ZuvH/
2pGJCeOrhbTE4D6y2eH/uiMPbGvpkszGMXIWPBxtUXx4WYSJi8oJGyCSkIJxpaRa1nIwxmmdx7Z1
8ZOufKAlx53X+GGADs10/CkGq8QuNlffQzNTqD5ofcO8ORhQL3XENVwt1ffSi5wjNJr9hM/dJ5CI
DQ3rE07zNdAZ4igZFj7ZKsGL6PLiRgHj+GSOH2Xdcc+wWL72xCS8kyM/GutlLKqFhaSZP1CVUyGc
SkMtTNcxcUFzqLt/nZ7o723jtzk8Bx4ZRL0lcd/K7iJMvPT65nNLlGxUhMODjj8iiY/4BFRLnR24
26IOBCslPjjiN4PM2beUGyPwpnz24mT0g2x5YKWk/FSESyNGpoG2kU3zXvfm8jhIZa4Hp6DrMZTT
J0q56t3tU/L/GGbUGdlW+6yaLP6wCaikeMuuVyXoJA+oZu3z5MQfG0yPizfXV7QC9LJPwdx2K1VO
Yl/Maf4YOOX87BZEEGuMTMn6KMQ0oElnTSShtFv5LrHNdiquVivJfsyc8hO022IcKyFGPAtVT5/1
L2QRS6rjpNy6k3IO0dJYJMUZKN68nn7BTC3DmVhAYLlFWu1pXACLdcNGGCOlacUlMEsbbM9QxatT
NsPLQLnfKhusaVkN+Wh9S0UefesN5GXN5LXbijjsy7TgVexxcK1qwi7W0xwtdC5bw1uhMzup1S67
yxR17Rmh1vgrRByeoa7qjXwjCxR6o1sV2wZRdLapphCpmYW46YF1ttP1Y2QTtjrxKZYz+RdxWiKM
sLNJfs+ygijHiRDKZpW3TnytAqoRD0gD0htDlvNmx2VKjLPHd3NM0b1YWPB3Q5u4Z8vOWBKSoU4O
rMI4thWpCHY/todJWeMtJvRw7ZfZ/G5UcQftVYa/I2gW3c43kbGuLGcK0u3UtuEN4GeZUJbGtfGN
jib/mrgpG9MYAKvDaiz5p9vUTghoQcxHbC7lJvQQQrY0XHzhfcy/sqslVzFn8kFSS3sSnT2GW6ue
UPhHlYuaWsUlQYpZ/SVwWhM0t68Jjmj5uFXH7gPlwwNNmHXZPGbIDVLJXM1d/m2urMzNaIei7I6X
Z0ZoQzrLmJr8VcND9v1qDkeV+UiKQ6ofLxUoWNUzfBo9EdsTQv1oXMzopqbRUafES7IDbr2rFWSM
rK6g7N1hOYM4CV/mgruH6pCheI9op1lZRcT0JAacJ+u8sWvU3NJ7GeBOm5VKLaBmV7XEeqTmo8t6
femxdewx5HorWUvyaXKFgiYa6eBx0IN33C+3SOIVWNEUVHyd7+sqQIWZXUVKQE24oX1kMF/cRZI5
VQBiVN6jbbXGYRq6V5cR+hlnHMH6s96QHVblkUzhh1pvz6Xeowu9URNbqp5BKezjoPdtcmNj2D5Z
PE+dgzz/j70cBsEJi61oeCMd1vdS7/FYKx9LalQHveGbrPpjdkKGxVdyjHY/aDQgBBbwNT7gARRk
GSBWW5srK7AkX0ajCRpXSHBUHSONNVgadRAaf0gBIkKNSBDghhhVoxTw1hFaT05rSrPeKo1lRBrV
yNXPTtKts/AaRr15zu4AiAWLtTNl8nW+oyPAJIGA7CsBTsg8KbbgfTdTYyoR4Apr35M/Zdm1B3ZB
PoX4Tp2FxmOwhr6MKUHu5Sz69aSBG3PKx419R3OQzgcHDI85AnfAnuF/cR8QoBaFPh3P8txrcEiF
wbi3NWBkSYVI3bUF62KYJyfy2d2UX69Z3pGoyYdwntwdVMWKogL37GtYyow7G7G4hqrmtt5jeaRM
iEl33SPhelR3dEvWcBGBhrxapcIbQi7kZAi9i+dcg2Ow7D9FnZgnsmOt81KG7daQiLPWuEktfcyS
Z7UKuPy+CCIONlRi1JtWw3GLBuYorVWP5E1jLBit7utCbSLGS7TYdpg+ex3xzcTwIKEH9QJJAfpD
sF++jEUUPcOwUO+oIUKPzHxCEsZzyO6xyTWQWMzRR6KhRVuDjLaGG1MNPPoaghw0GNk7NAZoeHIe
uHQoonzzNHTpaRAzyeaILm9+UjsXnxOrxQ2iT6yXYVY7Ry3hbphE8cvHsvm4TFupwdKpd8FNOw2h
csYYl6xPwVXbpGxvBNBRM6NhV0cDsJ6GYsNZJp/uHZ8NaynXIh9uXITFY1ibBRoMLbPT0G6qQV7L
Mq+CmKCNhjuPpYaCi8AJN8ag4eHJ+u6NHfOxZeQvpQaRPQ0n9wg9d/KOMXMcarx5pPwG12G1g25j
5yB/dW9piNoA2j15clLkWaXz0e95RM754h+NwvKtzX/n5H9rTmZig+L5/8/J549KfvydS/rfT/lT
b+X+5lEYKPAVEboQ2tZfYyBsYiBcG/EUjA5JEcid/pyTYXz+wh1BKtFxZDs+WiEspP+Bxooh++9z
MU21IY/4ALeI5wS2/88Fg23UB6Qzz/65tJuADjhfWKQ0WiAr7XqQRtO32B+BRaZVXjp19FhXCkFH
55kGJ+PSw3G+FFh0qAiU0kdtuTWWuXOjQxDBjzIXjihYBZ3ptE4kmFvFjv7y0p0eezNPyRpVtkBr
QugXevRdL4vSv4xuKz9zys+IxREATrYh1m7iC9oXsA/sZBtvGntRL0awLNZl6Ql1W7c4UlhHtZdv
2bMlEjFazVbhrTNpcpOIjuTFQ9FS83fFt5m/dG0UvsticTiVkHBYULZj1pyJjE4YmFX4zXBYp/kW
yl+2c1jY6R4s3aQxXdEUTQJXoHusiLhnFN0YYT19R1KNfoF7dkfCP+ppJMh66rdxTdVOYpCkUBuk
Ji1lcczwFn33pdd+s6XDOGzVafhZh8FnMavHwOwy8N6cRFX+iB7GwXeeUi81D7SHWltqtcP1zNzF
/3HC9nnIKrrCTaXMTT8RvLYCmKRwDyEWBLsb+Wo1Wd54qIylvA4ARK9kJYMzkJyxh+lTz6G01QmZ
hZ64U2RQgARGekiKLP3J9eA9Zzm+y+1Y28YT9hJIMM/v8KPMFmNrX31JFoGgKxjIzwf2WY8opVFX
Bb394Hqj/WbUhSS7qbWdp9qNhw0VemS9CViJMbWWc4Hyedykg0s9m10NW0Nz6xO+2p0zUepJTQad
xypql++GKhv6GApjj0R6ObqJvXwyjotjgm/jZSEF43Ew2vpSU/VW7t3FUE/zsPijhc1jdHsdbPLn
38w1LnknhqdV4OvUBMIhlWsM3ao7ZY2Mp+rE7DIV9Ub0UZuFO05ZHhx4YREmT0TYLVszAV7+/O+J
+u+dqHDj//JEheYfPnP1N34eqIBP+hN6wAYvQnpSQy051fDCH+x8EP7mIW3lmIUTDxhK/qFidcLf
LBc1PtZ6x8eIoWOR/3HCIpHlXASSsHxE6v+RitXSIuq/iKzdAH01LD/BPg4Veratyfu/5Cs7vpN0
wRLFp9FCP8MkZInnyYoXrvGq36ct6sHR/JEZE3tji8cLNiQIyX8b+wPE67h3WqvdMzsTHvaXl/H/
IU33bH7Hf/rR+OV4Epm2T1av+c+YyCxJ2slJMToK8oHrp5CB+ClYyONikoq8fGUNZI/SbeVuUyof
+phtzWgoAimR30U/g6qyniXpFm23bZQoxdtC1/cjTNDUc2BL671MwLA7xATNskPaZQSbwsvwxLH0
BNLAuNYbwYFEvmXjmnkFnW8VkwtcXhMl0H1N1BgjxDHKDGrGK1qIP0kjJ2k8DNus7eGJ9GJLwxvZ
du4oMgWhJW0ynALnulj+8DWs6erD1E1JEyd4AdRDeeePUpUmkXdU1+oqWExfKRlhNEXihrF2Y2Qn
xQk3Z5HvsEAXBQu+gxmklWRvxRMgZ/RKOLCx79KlO7VxZu2HwZGfKW0fT2GJoMLP5BkHBJU4vqTE
Kp1xLZDEJ+TQY6tKRko1R1pgxcKJW7AjP7auoy5VTHhPikOS1duqb4YbvptOJlcGQUP1ZsmL5JuN
OYXS38GbKD2pjWdQcihakSi5ndJxvsRieTGHuHjq1JBi5w7Jb5ETPWO7IDdc3JJYzMImoU/Iw37L
k9lM/ZsZ5M1txJW4LiNSlrxxEdheobjyB9ho6XzNYoBmwmzSp2Vpt8gm7V0bFtMXxVK8qhIw2tlv
vD3OiWrXCEqe1lbnD2uJIHa7gMMfZmovt5hTjJWzmPg6SVA4omqd1lYb+8+86u0ZK3hHC2thnmLL
CU+h5QenxKJXYxNVZvGtIaT0Sy2QUbaTRShcTuXmSyvTBYmEPV+c0RQ/Y5H4O3iBdgu2hIHZHvt1
ocZua6d1T85AMrq7pZ0gaJq8ST5yLvuVY3fzmlAbGDlO/Zsp8CjgkRjP3iSHLWRNyOqdFFtcpBQW
00TDL9Q7t6QvO9CzxV7FXZpwSZP0Ge2oI6WSZYE3++bxRdZYnnmWBuGw9cLJ+rDjLMHxp9TvNvGy
Dy007YYe3e4AYwzY2KOHfedJvCCDYFk82qOfdVRwOipZLz0s8J4nMEiS8CTNpnZbChvsqC2QFDuh
2hRxES+INiLjizdL4ADXKPpjCEp0DhsP1nrmdTyO2JnkqrSK5BLnfnWGgeXVc7FDr91RK6sJkCrI
TM5WBMK7n1AVEyayYuq+LFNTXcICtxtmqDZ/8EBOd05NIA6VwfruSnSiUMy8Me5RcDrYtHuCxkUF
ebAXee0fc0iKMJmWH2Jc5m00SfcYknZMhy7m4U1jYfvmJJzeSXwMulUTEIa7KuOFCuU87XKdllNN
Coq+E9+rSFAf4sF744/CATk+gsa5x9mCBlqRAyDgKMY+KS+qRiq8CtU4HuvYrz2osQLlfIaQGjVO
7XerMY3tJ4C26dnvSMXEHZaMjKSVLJ5cbgxAxSAhYpA4TQOVp4Uuo0FB++hzHJzprqalj4rX8pVB
qCV40Onr7Uw860OkMSiDVFO5ERqZSjVGJRihio01pO7G1BiWf4ezOo1sjYvXPUx2klxTe6IOTCNg
gcbCYjUggWgmNKB3qMyTef6ZxT0AWnoH05B6+1eZqsL4hhwLuG3WyJt9B+HEHZCLm87vdq7G6bqF
Sm9VWtM79m/QWY3nWRrZQ4i7WQzfwDyncT/zDgH2Gg1MQjLjxTR2L7SVAhZGlp88W55tv9Vjmd6E
mkvrIDsZXzEANQjBVJ8Xa1sk8ntNpR494XDdHl0AoJSRxiuTNmzJ0LTm8aEHKQY8J7wggR0MWG1z
dJ1PxqzRT29EpwBG14+/ON8BE42EmkKBz5g6bL5FHJrLBR2Bs8uUkx273J63rUZdORvmY6aRWLhy
iz+46DjnuclzMAjK0WqNwuggcrzKwLmZRnatO8grlK0BXwn2C8gCDDyioj33ge/f37aDESTnkm0C
ETk1XfZoia1M/M/MAa6YAmqL8nZ2XkHxmmPGsnANncTiu5afNnAmF6KXO0+z0VwyCl9Xi0cNsAoi
kOr6GArYWt8ziBO2SmMTmKS3NI2bPSqPcBqXxYFPWGb7qeJGR+agAXNkduaaMBZ7UyYK1KzjjzQw
je+ZBtw725nPrtfSEy6bBEDeC8fPUYP0ZPSITYcuYK/nkh+FBvO5Sj1nDUMJxu/e8X6loX9J1gLV
SIHTnZ1A0week8ATWBKJ4HZQBgo2YMXQ2amOFPUNUgbz1c/6vtq2mohADgcnoe78ROxqriK78xb9
ncMIEjGxS1NbuG/uLAdWzO6diJ/8laWYtwvvuJuNT4bp5jdl+i/5HHn77M6dOPQnLGQ2JxQH3dkV
AA77KcorQMI+qb8rTcP0mpCBoeD9Im8AnsZwsuq7gzyHrwmNY2tCB9sGaKHQNE/QSusiOc64izQN
FN8ZIeYu2KEiwK66EsLOP7BLvUvDIu9cWQ6IfhY2pwxMW6y46wyMG7AryZpsX6KTDUK8buTS9I+1
1iC6Wo0434WJmmMn91frFQdJl1048bDGRfhAxEkCjcQtdtGNk94GiAlgaaIkiUTx0gX/1VHvkdZI
gry2P4KwRTjZLUZ4AlwiqAJPFQE+qL5CNOVacNlp7WVwl2GGWpHZ38WZ9PEga5uNRbDgZ9l4aa0F
3nq6yzq7u8ST8aR7s+/Cz/EuAoWPRmV1l4ZS0IhMNNSK0THreBJA4VbtgVAYd95QRp/gEEYkg6yq
cIKXWStQ67sY1dW61KDLOWiTULv3a7/IHoiAy2cazUQJWB/Mrx3J1TfIBPG9JZd4X/ug+zqAEg2H
FWlCX7TVvpUd6haa+0xKqq2FR0YrkmGflo11tRHvlKegIfYjHgQJPpXppuvCjM1jE2SFua7I5V5J
ZyAxfYb5cPqzHygbW9F/17p/Z63DtfevZddvv8v+/7wiNkirv7fl/PGZf+x2AhoYVMoPHYvnCsTy
P7TXgf2bz04TcNuElvt3Xtn8zXdMC1wLubZOT4Wn/nO7E7/hh/KhnNFmswGSw/of4GdEsP3zDoXj
0SJMVQgLZyUw2t/Xu1ghoawyolBkKYZzHVQekc92I8+OKt0NfYu1XIXZUt4Q9a5VGRe4wOZ0Q1jg
dMiTzkCjEg1i1/Vh9xIGloFluQhfU5JT9lR6QuSmQ6gby712N/iQMth3Eu8oowXObcj08OYZelAL
A6/wVqQ7+psxVDxBIUoO3I2nKsgHDggV83gvg/irVckwWiHQ0eB49i2cpldL4mVfuaQQfl36kXGQ
vG7WHwNMiWfsczzV1qmvK7K55kpO2z4yipHQoAhQXLXoN8fFQtnIAL1vWEzSqMnkJpmz6dA5bf2w
TATQzGwEbwsoG5U6pvoSNUo/NiD47FAiXgwX/ZsX9KFvbdK/N0QsFjvas1GmJJMqX+LEw09DRBKA
Hh8WZstoa6Vf6xypOzEz40OApjmgo2FttGa9idmfY1zmbv+SN5m4RrVFSSuZfFgO/c61drUiJMkt
AmPZsMuGZPLQImE3I83Sqi02/Mz3xGagyRo4DQhSEG3pvA153iAMTC7CVTatJ8lTHCxjv7GV6ULs
jYlNgtyEDpKB3L30hKhEK1nB/wfoeFdR+T/sncly5EiapF9lpO8oMSxmAEakL74vdO6MYMQFQkaQ
2HcYtqefD8zskkxmdeRUn/uWIpF0uMPhgJn+qp92B59d/5PTwh3BQjmbW6O3mjU3Rfa0TVtIvg+p
r2bPOnSJ+Ma0XBIJLfttGnRfAgBiJ39onqaUWbLPAut7MyQTTjE2hvnkRRty/Evfn9wg6Yb3rVPY
wOXcMruAj6yvKW/GmupTtuKuqpzSEkxg6jalyocaaxdyWxNQ/1qXyVaGCxFmrt46yw5pcYALD2E/
Dm/nAc8ueuiqSXACkJgYcRBCtWLEEBBkMYI70+6eMYoVa6TQ9BhBAg3PQyey/m70w7J+aejq/C6G
Wr/HSW/eKZJD5ySs7QdAObRP0gFzxSanVhQ95ZwyAEHNhaXO92GkLJJKZmNrDeLNKfLv7jCAzcpl
UWMEdvQqi21xM2Uuk0Oq0Kg9CSP9iIO7XCd9kG1VHWRLLbrW+UE4eFh3gWIxuM7og/1OMLUUG5Od
c7VtjRqKV5owYweObm2l25EDLEiRYV4HWp6KSFxVNQW36xHozV1fWbeDNL/NLZt2+pQa9mRb8qt5
dfBVXPlrx43qZk/hpLUXoaW+ysB7ZCz5hrEcOA8b3wo4FpwWmfW0B0QZY+nC9+J1EinrgA/KvOcV
WH7YbXRNzSL7ZX9gv8PsmIvZica1DpkQXVqG6uHeg18CjbapvuXAVvV9Q00Xb6ndJYYObnvKNmBN
pNVl6u1+0/ZqZC/r05xgR8c0nXtmbbPl5QcdmFi8YK4mrBgp493G8DvI9olSXlppQ4Kxy+iIlmxu
66obVso1jI1ZKe+r0+QTpJn5TMYZwE3XRnuKXQG4KxY7MpjYLooJJcVB5g7HLH0eGWNv8qQezh6g
X6foAKoGk4mPr3WovWwSeccUf3G3UOWhhgjQGwmGdYLP+pSk9rwpta72vUM3aU+1xGXo5cAZSOb5
EYqVPEqKMi+j6IwvhAYiDdZKpOEmz1pWJ/GCUR8NO98t6v80orKM9JQ1rXVknDlvqXeozpkU5cXM
bICE0sF7gWW/tihaWcpUjymND9ypmvrOhsnFvs2Dh6eoCY8kld/rqZon4BK0eq/9LE2/zQAqcf26
A957ysK4QXzP4Bqtol4zDZGu3xAbVCb6TX+dzeH0rvEs8K+uC6sudJjhx5Xej0H7A3G/3ig3ApMb
KTbKmJ0ha+VTti7LoKHbS3/nwaJ2Q5eh/yN+8CsNSmOGHTgMap1jtfthFTxtti6S2pWTk3vtQ/Mh
pE7yYBu5OMfCrdZNwforW0IW0YzyX4HnMHnAbrFU4GEEy3iwmkIcxeSaS4QjOqqBoisFDeKsOiRz
FvPerq2EdaVBDZxH8vzb0cruAwUa320xTFLMhKgRNPG7junbWVErB/qHGrf1YOKW8G2rPjLfIc6J
O7PeUPN725j005ejNVHl5EyXqArja4CP9JpkFU/ZOfU3Ekgh6eIaaUbX5zHP6y2R0/anLFF9QjbV
W0wy1VVnsw6ftRMdm9lnMd3lx1A2P2s/1FudDq95znBCmJO51ZrHjdlER4/97kEPmU3IwbtG1b3v
WnqMbbaTK0/3knxBnO8agzaKKbnXojXuhijBHY2sFTAz59eYXYP6nXejSsFAY+UHyKh6AJhybpuN
k/qYwGWvu6Wwdnpy0okpjua83qNthUS0km7SFyBSYbm1eHI2cEZHilE7YU+QapyBvfdWFd4MExq/
8fxAUMA3ngeCNBPKo+vNm1i2sMb7tHBnhsSA9aAHdaY5HWozfEjTko7eGVkCHBRh9Os+NckYl9K0
8RclyDbCxI86leYoESTn+sZC3Ig2VdIQBq70+DUvxXhyu8Q8gzdt93ixkYT7HAzN2pwweQvgj9z6
sbUxnom6A5IsBR45d0y0SvUy4erZsJ5LUMZ9bcMBcvN7D1vuKRc5vhBbbuHlDxCbvPAnyR9j33aD
vG0nr94NHlhHm3IY/M40JC/+J05QyvYCUGsYfkHCpJcwybtVU6WUVPm57RximDb9RsxSo/bg6ILD
ZJN/K53KPjf4X6JtZzUVCpE1ad/DxNYLCK9LD7I3RcR3WhfRcVFpT+QeinAze22vj4LU5xkTmXE0
6lqx8AsE4BlhO/6NKRl4Upc71yRbZI1/xfPnZhOxH9lQSi6+tXIJEo0Y8++8qKnvEx9jF54v+udL
06ewEB7jrgHEcZjNaOwxw434trCruIxbm6kjh+bjXGl98yqn6hvYFV/+M30omEdauQeFQRkeDbR0
y3jFYPP3RALb0u4PYWwsWfK4Dbc24jtEBQUAlhVQnYEfs7yjEzviK1I2gYhKsNcNNeoN3jynoLgp
7QSzT1K13Lznrc1JOpe++Yqgj/jCVBxzDOstcoKgC0fQFGm0HYD+AUDSVMN3tIkB51ZRfoPGxjha
pZHedjK6VJLONX/Iu6tBu/KoIg/HfQGn6q7NGoi0rSyyvVMwbcDVZZ883db9JsN1/XMkIPDdZ839
BGLbPQdOVNAtN/XuVStYmkHgMUP/kgsUEGtyn7vcbr8SWQhXKpTOLjNmLOyjFMfmQ56lpV59sz9E
29YjPBDbLveBzPIv2Ye6C2xzDcbJfOF+Gp/iATQTdDj13H/ow/im0YqNetGN8U4iIS9i8rTIysj+
9lYqgLvl5KZbSE4+9pIc/Xjs+/O8iNPTIlO3i2CdFMOIdIWIXS5y9vShbBPyI5T2oXdXZtWQ+kME
R+iBWLYI44ZCIrcWsdxaZPNqEdC9eq4eqg9Vnft58g5cr31kq5w9hx/6O2R3/wSCLDjFizwvQG7u
KJipz2IR7+1Fxh8WQd9apH1jlnjb2fRvp0X4b5YRgJSBJjiyzAXSZURAQgcRJzMYGywDhGoZJZRN
Zu8MSsG6qga4sQwckHn66wS95cxNAjJnHvFjcXuLBQt3PjslHR0ZdbUFm6dAFJh5SXcb+YUyb/mt
N05ypg6SFGsuIID4XfYjSoEkHlwcb9u41uq978rhJ7h3MFMVYLNLb1n0bw6N879Yov+/xhTTtzz8
K/+9Ueaq1JRdfraU//ZX/zXX9f6BwcXCh2l7zsdo95+TXZ/GlIUoReJambZFgOmfXhnb/geTTAsC
uQe9yLeWNPTve3+LF/RZSRPmJiPEMvzf8s7Ynya7ponAhyQBP4lJsQvM5s9b/3hqBk35GAUICFfe
JkkM815ENSXxfVztyjrxYDVWrnhtDTd4ZKUG+ZFn0sloYgLP6P+Ai1zzqhSq2NMg1i+acobNjmfg
o1fxoHMjOhu2pej8tYmb7Yblln5LGozpYxRmXxwLukWVs1NA6woupWAvsKGbsadSFJaKGYpm2He5
MS9lAupBF3r8G7bXJ/MQZ8BxGB1LTsMSkF/m63+cbScMa9icVtWRUdN4CybI3zOz8NdW1y2fi/f9
h0vkX42s/yy2fBwPuxJdipikXHNRmP54PMuADkQ5fHUcjMZejWH2uoBP1nHAOfj1kT7FBZYjubZl
Euhncm9itfrzkWbIETPqfgZhitkvqx6yYJM09lDX4wfYlc5+ipLg/tcH/aQlfRwU0gB+AS4mT4jl
3/9gFUiEhU+X6dNRK/TQlbHYIlvIWGgAowRf/u8fjU0GbjP0Kxbkn05m6HtDXOQJoGIxyPRSNB8r
UohRNzrzH399LHNxOfzBBbF8NJCaHMS1oRQAZfjzRxthvkbw9eNjHY0ZykHELH9T13m58RqTzCtw
/RvNOP9qaNP+AB6gq9hyqvbf/sxSLFXpEAEw4XFT+fPbyMzWnXLNxKjWaY7Q3k4ttalB8Ogr8q9/
c7C/XkNSLKol5g9waBj7/nywhkG53TUqIVE4z3cl+4ZNZ/ALJhfHPmlqY4g5bkHX5N8c96+XkUTd
ZBdmopu6Sny6L6VhMrBNqJJjMdQ9Qzm+zcHWw0BJGXjlX3+xn47lLGVW2O7w0fD1UmT16VgOi0Wz
j/z4GDPPxxLM2mVViWY6hzRaPv36WMtr/eEa+jiWpIzAcWApOvKz1MqanRkls5vjPM0DG16mBSdE
n/53c+uP8f+GbxjRsiksi/9T6Py2JOHc/ud/fLbFfBR0Ya70FTcZLlfrz9+bVlnbKNZNcKrpzGaa
wTxx5UwFAJzelg9RHLN7GIkbsObHQEL5aR5Gl19/1k/XzvJZ2UVzowMeYinx+dphOJvGtex4D32L
39Gkw3YVzkZ4CdCVT2XoMc5W9vQ39/OPU/jpFFuuwwe3QZqg4H/6OvtQIXEFLhRRUvZfEfnyk7Kd
6brCZrhv7Ipm2I6NNxnlaQzddTDoqT8Oqhh/miqrmx8VALoTPcXY8BdLaEBe9xTMiXH367Pzr96n
5IvB8sjqgEzZp59WigI1zEhOB2G76nWatNOs+zrz+YoyNSj8joxgV1OCbssUbkgv8IbhkNqUMR51
Wjpnv/ODI8kj+9o3VOvuqDAoE9KePiL2r9/rX69aT3A2sezCiWGS8emtCp+ywTYbYvjtgubLlJBr
yuyy7ba/Ps5ff4kwZvjKWBUDr3E/Pxtjw+KkGG0MD7Kc7/x4pvC7QB4/Y8GUD78+1ufbOZenJxAK
LJ6OEq/c56aYyWtl64wJt3OKUTehF7B7zrBTkndJwXRVlDSN9D2YenS/GXkR7hlpdn9zYk0hl1/i
ny9Xz8a9LAj18UV7nw1sWVMZFr+M4ODqoZmObmZxM+18xJBjqKv5DheveJVRALMXpDQW1ypKQv47
beC9sOU70zEanHytp9sOHJ1etXVS0QlGdwvNAGk+X7KohfsIlvd+zuzgvScY8sWbsvkC9pGOTr9u
1ALxSk9W7slz3whuuG0+WPdSp+pBRZU4dIRZriK2ojS0V7FBBcMw37GnspGsMZzc5BAiXrKA6vfZ
YBmH55pwnz8WwXvuGbI6FXmN9lUAhjwQTHNQcplyQp5nm88aoYQ0sKKKynmJyPb/4LZnPw22XdWr
Mehz0P5gGd6zvnOGTU6pRgQuOIkuoc0v25HcWsymj191xM27bEP5jrPMs4glsWxkHCtofRlitDCA
6srZD45gMUQrbfvTcyEPF0ntfvPqofHuoc1xvfHrD9NdWvocnhCRAV+F/SqeCu1+m0nNbEa0rYu7
/G3LoJsoooQ1X8dDC/EPd++jX9rThedM9qWup+Hm4/QGaui2VhGJu8quoxQeO/u4Y2CGyj5ZQDUu
KTlsGP9zlOA0+7hbQfc4N93MHYoJhfG9YJcMt0KMplhnmTkfkPk5dxNE8XbdCBE9grZ3vmqEOYO8
Ok2DSwx/wbvxOkMURxfC/tTu1m782ggmOKiVDNSg8vrZvMLILx9IuNlPXtGTxDEszm1uW/FrFubW
zgT394LNhMZgfjQZgII4n+/kgNFl3aXNeCv6eryJJ0zJG9cx4++Z6rg1kSKB6MJUaWsv12G+QJI8
Df5vjeLUxZt5NFnAsPOdd3QWcy25eTdfwmGiaSlg6zWturaf73JpYBxdoBkbHbVoJgkfABdYMszo
PVxgWxJQ1Us0hAKvpcfVS//seNsEwE0PmqaPawI0xqOKUNAIQyK2hkaWnFD0t/6MUQev/3hDG3K9
gyFiQkyibqZuA7mejLK5CzHnH4XXFGfMk0uze0avn9WKi2kX80nXyFckiYPHsHO3pbPkGVWRXiaO
tias7t7ks7tPYyShmrpuouiJ/Y0utWFFMQhc0QlcZ0r1rjDGGdORZa1NDPw7fyQYBO8Amjln1fri
xz2qQjGdEtPfRRFcTMimJUUYSKaRQfIuzQcK93I+FlJ8s4Y2n8Fc6Khvah1sr9L5hqpmX8hM3jQj
OBQc8eOmnzxnzQOHCug6flKBAkzRVhbDgowG9VSuq46Su9SnejtFokM9Fwr/OxV5sR/dt9H0Cjbg
pdJGu01olN9MCnykhefkaAjvuV5SSTj8q2w9jR5PNV1Z31EqTzMzN3hb1DOqmJSUox77PjiXhRs+
d6QiKAGcxlOU5dyAnWWNlFvTtYpt+0L4rb4z46w9GT2FFvOsrlK3nrxq5eQAe3xqRGorbN9AhFaH
ySxBvBRBj1I3hXZyMkunNFeBEbpXWma8oTJjmLrqJ2t+QoK3d+OQ0ZrR9TQUoSPXNyyUnGgzqMU4
64rsqQEF8cQcb3iYSsn6oWSSEK7o/JwuqTvbC6iB2U9KK1eSk+ofM0VLQ+3nHJRV9KUJxb0nh+He
HaZpa89ab5fnD1jLsqKAKK7q/LbtMAW5/NKyI5ZllgJWCrSmmViLpB5m1bRQ7VoJN+ZWVAyQLAOe
CG7ou4cqYeujuf42Ocu8nT8LZ6+HHktXU1n5TSu6L2420wqE0fbaqWcU35DMdLKhDtNJdniaAWpW
bbqjnVPeCrAaTIR0+LVLwuFs63HTxcFwSgYtiJFSF/PdTkYKAGQB0ASQWmMcC7+JTtAcCY5aA2SS
uc+5MBPWDmwRMuMuQ9jd5lMDzx6wpMi7/pt2Cu+9c0aYqIx/rEcrl+7XcZj9eS9kzBRED8BpS816
jB63QzXP/vVo1ArIFk5VuyyrtdHV7oEdtH/wR9OigtXUzVtled62WubKdWdf3NwRFz9o4EQ5aMn4
yAqWMIW7127m32VBHWCvsgObzX8SOcgUjfloUHy9NrvMP/GlEoKV8Gt4CEPXZVzk/Bhn0d65BKWP
I8OBjccwbeMpLgG4qcRgg1DuBwBoO8VYH+xG7DylhL5vmSTapErN5BgktXXhDMYbGzhH3QfmvpeS
C9svLhhJqLTPfes2rDN5wN1nX/mMnFH7qagLZG1ucm8o95mYq102t96LXkAi3Gjqdd9i8l17XdnQ
c0PdxD7qC4uI+IDwH7YBEA9mT9daeOWNmCnDIFtVqlXVGkmxnVKjdJbBQLbPmKp8k6lCxCnr8AyV
0ytpFnCy42T401vHdpyx06DJNxn0VtiVj6UePzvPdIfp/uJMktfs2JeOdZIyQW+Wp8ycOn5dXXUZ
kjy7rZTsbrx2HA923Ub+Ova9Qz7OzXHw6GFiJOWdS3hMl0QT2XHCPn9d+rTpC6r8+qsT4iVRKknf
fZmj+lcuCi7pUbSkJGu+uG31Peelt01dYh/05UxTB36T/kVgSST8bLR0A1aataxnim5dRwVs/4Tw
PFUz8VJ/u+Ubj9FmrR+D4dMcRYcAjGbfbrdFGE4X7Lvlq2sW/WkeE9yOPs9ADFjzfpJQeTHedrem
6NvXpEm5Z9cZTw1uAk0aMkJyqEqRT53Qhdv+UA57xZVwijF6jwyC011M5zA/7K5gm9QZ77WKisso
K+s6xlXxBOGsf3Wa2PsWah8ezpLQh2VDtxLGNwnh283XKCLFwVDOdMJvDX0wV/3XqYOeKtKcBi8c
JiAS6sW5PKTmmlUUgQfGBpsuq1E1rDoAu5SNNu+qGw9OkYiLM8QZmOKBZwZW1ilfZ1or6IFpGekV
/VfjwQwGQNQNTAH8NlbJ7WyiEcOzE+abzAv1UTIIEAThWCWlIBy4+7Sz8UhDqtj5KQ0BFQ+FvS2q
7lTRtPyjYm+0uCOzTUFv3HvdePH3ANEfcBFLnEvkVkwq6TQcD0rYwZcJ39WLYVXGu0X04yrwSPnK
Yk6ocuRlR2f08QzFVDlr2XwPKidmOSn8NQ78JxbG1J0HCmJAWt8r+0uIZxsiG7fXIAu4qPIvQhbM
pTzj3u3HFLNDMa+xbe0cDMfU4MGhA3Wcr0YWJxvXjShHKBrIx+yxgaw65dof49c0syg6NdgnAwvo
Sh6V4YGomoUhangDBebv2cs7NPla/i4FXL9Oc3WyWvqjzRhDTy71zgupoAOka2zcgMtZJKN5nmRO
eYgJ45wXjkrt7a2pTlc5I/Q9AIvxoVY0oFnaCy9J0b8bFTbDeqbMUPW9dYoRdrctatYpbqbs4Avk
AWvs4X1Xjd5XUSde0w6MOnt8njoshE7gCBywH3G9y4cOonY3JlcpldQpbU+MaPBxsKlWm24YbwZi
SXDSRnWQDSVAIu89tiYVdRwezGKWgrej2Qp6thNScV371jVGua2Mct6bKl74Gv73ZjIYQk+VOjNW
sVYzxkcmiNA8jZdYObsyiKiq1v41LpJTbtTfhny+0WmAz0s9VU3AeLlEMALRe1bN/J7U4RfT9+9d
q8DjlVZQFqmaFDEpQgwaK7ejB1SKdj03S8rPMOVTufRLitJ6HX2ThZURcpOPrGOmmm7jW2KX6IoE
gjtAa1Y/8p6qK4txDJ0vBjuCcND662zPP0ZqTFSiCZ24WYybwp/Cr4KQHrUpjZeeyO8AbWE8Di7S
3pvztq/j57Gnnlp30ZWsn4TXa4JBDFijNn5w7TA6uAM91k3d62fDajB/0NNy6NnDXGndQDqij4+f
OUYrSe30s8JDhaG0VnTERUNzjGuFPDoky3bC9aNxXw4mS2gyCg5cNzXjhZNGs4vy8V7C1fwJLx0O
mVFlCDqrFJ+D2Fu9Ndhn3O90SpIs78fbjNkyr2fVafIC1l8NCBdkxY4hoGkf+32K/RtV00mofYHz
uqONCZh8ynro4NraNa473cGhao0yAdjnI5qqdmDLSYvqutFWgBMqDd7bQPED5KiMGHAgsRGxPDZS
G8sr2RaFXPZ6U3J7QWdaZhpTqYNvOmSDEBg1e4zSwqcVz+N1zTPui1cH08WgqW8Nd8XYdlOtxHVi
yLjfdv7EtkO73JaGNrHXlI2yO6H2tH9LZmu4SdQE9slM550ZNukpSofgW0h7s9yEjmvem63stko2
7ERwYItXOgWVvHSLP2Zl+x2mk0hWLRDanqVDZiixr0y7ObK256XpDTNAfrBBx55NxM41XfZX8He+
qyy3NnHD8m/lRNWtbODwwKQ/guJLiNiUzdFKWx6krR2c7EgiCpAOvnjMms8fk5qP4/WVY2wnDITH
QNnMbGjz2wvXyZ8//hcqKAFGKLb92Cf8vSuZOMLdql7aHJDuemwsVALPHm6GmWWPwWaTWc9cqAc/
5WQSGMZMEXX17kMopuOUMcpYehudohtneVzRnhJH/t7weYt5NKQnLIXFXuWy/VrGHR8gTnhF7iMz
qTw93so4M59zLfjWi1TwnoexOTayGG/TkfXuTKPRYU71fBmraeqoHOVzMbUOHivJtq/uo6pcMwCu
9yzV2NtrnbnNpk+DIcU4gCqCeMnNgK4j/PVkwUunl/UxDUSec/2L2bjyy7B6QfyL9yJNUBS9+ew3
WKvAoPgdkgzZc1hhOO92HZhH5yqrO3EtCYScy2RmQjZLxKtgTk8f151B4/0Oo5/B8h8gB0zc+S7q
WtDxPS1gvL+I5gwD8ziiCNusu0wv5yTTTNkoJr/juxqvmSFz2hAp1w7VjRerMIs93IYO+EMxX1x4
nzfULnibsoznnXK4AjpH8Np+v7xglqiH0PINoL69R6kj+Z7OxemFp0k854I/IYHQHN1i+dey42yZ
alxcUrY7XXpeaEvAy5f0pRniOaIEk06fjnreuOW6jwyW1yaVdfwilw0/jVzB+2w6iEoJV5M986JA
YssXpMQCKFph9U+dRQ7bN4fg1EdB+RJEYoRZGvHTMSJ+wo6tmU0OXXAKKrN8Sd2WUFiN2w3OVZ8J
TMFZYN6zOeATFkREl+auMGUFTHZhTzm6dcW+pfna+cvpzWkHO+mS09S3pXU/pB2kouUHa7Vp9DOf
8+oFTiKHHnXbn7JuCo4dkisUW89oX2ZAgKFAketq/s5vaHLj5vuqZduvI5O+yaqrfhTC8ynoCCgX
6ZvgJDq+na4L+LGPzEoDPfkoFoW/75q+24almi42EvilyvvgWzOQZV3PajbPGeSum8JWwUlmNu+8
Y+cjNwW3w72wJeIHY1EPfzRXwQDy4EpWEkkBWgN9nx5+jNXga64SdxavoUiqF0aRBijWqOI3XTYy
2JTsTnFNcn/0Hc4U9BPjcWZD8O4GFR/Y75ZrsBHUALqywjoBdRqjEMSRg+Fqb4NpnW2fp6L+zVPs
kymrM8fnlsq472PvMYVqWZA3SKlVuI1YVvBkhMt4ZbZ9cR1hlnmMxeD9rHoneI/LkfSwBLdKOTFP
Jice6t0k3YlWGAo0jr1fB98SJWWxaoH1BBu3RODeZFVcTr/Jz//bv/R3/UsEEJD0/3ujw+UlLt7+
FF7/7S9+NzkoWPC2osTMxtfpcf0xP/g9vu6a/yCbzThGgvVi3Yri/188EIj00kPod33BI8MSWC1+
9zg42B+ki5OKMfJHwMH9d/INn4cKTBPYMPM6zKJIr6tP86DJJ5FBbS8OgoAk11ZOOMlv/nA2/sW0
7a+HwOQhoQkzzCFs/5Gf/8PQmxHSsjj050Mf2LA/vRVdb9jlOaX/POf/g6Ms7+IPR2kCfxxlxFHc
4ntrfC/Ht07+jWXg7z7Ip9myG5cOW3cOoec7V9xN8aaeX3/9KUzgBJ9GHp5HptVhyGNxZZjmZ9NJ
mxmw9Pq6OUijaH6UjH+xNInB2rKunQ8yACYIHYS7Z6Z5RLdC74heYMhlx7Ofxn7Yx1XTfLGi2TYp
MmyTTdO5d6Coe7lhLTpc+Y2K2R00YmN3Yw/kPAgeyMCx+nJznTxOi5TmJm5yblWPvF4iFngVGDav
BSNo9gcNyp1ocgT9m/n0JjXc6EIp+mLExNur4qZkQ6FZDojMPQtoA8yHKPuBNj9FF1Ebivt3RpJa
IIxGhoTaFeYaO/4Iq5rIu77S4IOfwIRmm6gibpG49Q9l5S6zxpy6SwPbX+vOMEAsPM2p1T2NxeTc
DYE29waa1ba0m4RlDo0wmTadXZt65N/Gyrx47PC3VN+Oq5F9HHGdjhfhgXDlzsm0LYlkTOidrXkJ
IEgeSsSBdVjq6C5I+uEHvuHprp9tKlFVMNJI1kMGMOL5bShU8BxVODk29DfPTwwnpQ2yzHxrmtHI
1ozRunejduhBGJOs++JbMVXro+qcux6vHiWnnGBcHJeSbXq3Yi4DNXEi5JNXQUf2Ap2DLDA8yUAW
uLV5fymSTeeSQEyM6yR03rqWVOIwdfpnMo9Pzmy9+eCiv40WDTqONuLnLqVUSkwIv6smqs19MThv
y4rYJ3pTz4ekxqiXMNzDnh4Ao9eC18tH3kcyuukp92X7JTYAGlMA6p5zT2PWzIcA72cDHIFEIq07
FMmGBXkDv6maHalqsSfOPiMKKRWufTpXt944CRbimReeJKI9rlbFAaxZres66fZ0S6SHRCb9Q1rO
+qGjQYa9pr/kNICa3WUh+U4KOdMTY214Ykaptz2T4xvP53SusAAHmxwtd2Nx77zuBorijwljml2V
wZMBFh3TfKAbVkPE4UOGc7F4SAqd4lAcYnljZWayj8JQ7E2nCV4DV0LCGC0juLYGH405jRhpLVln
UOYIfTdTRGHvFE5qDT3bOU1VU1/VxrK5yef+qPxK3QaGjWu5iuxbl8zC1eBIakpr1kdkpwmgyl4w
fUGAONZNR2BZj9m4BpgUvHZMIOE4DGW3sg2czyXjoHcnSb135K1u3YJtOzc47V8jX5jbUNcOqEgg
5vDcOh892F/OR0Dl0sacx58Zsxrsy/2YbSPcvAezxQOeU3VyBZjYeWTvMG+DyYMdZxvS3Htu0ezJ
Nw3PnhX0RPFldCfyWhx6uoDUxtEjy3o37hFqUTl/mCl9ZzXtx9faHoeXxraLS6FD/4awvv3IJoCZ
EkADYzvWpjwPVjjd2j0bQ0Lr3i2I4+JliuRw10zTeDsmUXc9Egy6MkeW023ty3NasQsza9mvIYOq
BzJl2Goxh8BjRKlbS2FxgNpcbl6ZBTS6mYVbrGA3pu6qUEpumP+XMD8G8e7EitxJlJURRP0++Sln
1R7Adrfb1MjbPZcGw0vgsvicq3aPexT2ZFvFLc0fEWFo4dTnbFBk1qOyjh5nVnzhippvXlMGkdok
PiQrRorziXcbPlpmOZ9IcdVnZgfTOpNBXK8TVVD5KvPEP3qsGHZkhhUTwdA/ytZnj8ReYktfAOyR
KI3pUFNU7q5RCdnm+qLb4v1ujr/tKqPam3ZEcI2tG+gACAblvWvg65yHsZxBF7JLui2ypn4d6q7j
NtandxktUHRni2ndcRf4Dtp9puHbdQ/Q6vo30FfzzsJ1cv7YMw1lnHkrAPpsbtPSfAVRwcAxY+3+
3vpMyKcWpiCmITa8yxbLKpSk/I+9Ea6RHDFKussuGEcjVPdu23spy1Gu4Q/Cq7dxzHCZzCyHZPaH
soIK06/1RFRwZWeLsJZ27Vd37NoNa1/+V6exjW0csyH42M5bbWjdowqz9HWi8ksf5/m+83WxZ0ce
bOPZFPBtlhKxGhlTjMtiv9QvEIG6o0dIIwWDQHu0F6TiQJg+5ebZ9Nc+ojO71YgSsMb044vCcM8m
jc7hFdOy8VCi7VsrDzHiSPie8CHSU35KWpO9gEvbtl408vnQFQTaVmJU84F2avVgjq14/pjUxs6i
zHzYOWXlFXt3UGxe5kpzWBqjgtNIqmBlNmxoST8bjxQwYOkyCDZBAwWEVrrIIDqzo58fO8J02a3m
jZLngBpANimUNMMeIdBfB4a3ZzXaHO3KSL8MPk7zoqjRIWplbCXcUmYgKAvhh360POxIEYCiSdBS
BnJeW9tk61T6jGMiNKVbm2qNFzOv6RypuMBJ1KenmSt6jYmL9jVHFG8Jz/Ajc9/2sU3V/IULKbxV
kRHedIn26dxgjKMczKNxUxV7r7HVc8eCtFvp2AooFirC6bednxUY423XpfPdbIj+rS8C4ylfWgnm
jrDJxjPU799T2o3B+0QAbTs69rATTmVeo4cY5O5SbjJUeJ+SzII4Jsf4W6Fb784ve+pMwOt8tfXk
fO0bw/mayGq6/n/sncdy5EiWRf9l9hgD4JCL2YQEg1okmckNjKmgHQ4tvn4O2D1jmcEwhtWsZ9Ft
VmWViYByPH/v3nP5Ujm7uIq1zZQk2obeAj1E4nKu50irH+DDyy0OqGILdnm8eb/qrc1kvmw879Zc
CKNSlnz4mvTSrpmhViWENNnB6ih5EHcj2MtLlxnKVvppe1FMrdgqGLi0i3QcrbBOpkPHPvo29Izo
gpE/Y5f3Z3n2DFQ+muVRV3jW5Qzz8cZtZLhljBEBiATssWLfl93qVVpcYG1zvvohfJY2RFoHCZSP
IRlN3P4ZwXLWlHQcKhpg0eAL0tkn9vT2bCxtCSQP2TTesChMF6YK5a1bzxiIShu+JBPv6ZmgHJsQ
Jayh25lcNZpuGQkE5FOCRXbTW8ifQA4EzS+rK+ghDjNIJHegr1ir8bZyGz7dbgwKy61KWhPjXLjZ
BoRfmKw8gzAFvk39hV8zplyFVsMArCUufi1dWT51KNF2HQsONRADoUuIX+1tRduQtqfTo4qmgTMN
oOYrNCQ75L6ExVeZ1J4aXWeHDYCEitki3jXv6QLqUcOr2drEls/v2kyvr+j4q54uhCHzZ51W67ZQ
dKaEnxjf38UQVsGA2xoG/TsEVxooY1KKlWYtmiGmxtsEdShTLvQ+dea6Byxc09Zrpxp+rkmrREw9
QpnCd4AhtD1KnpUk9+NedxiHgKvI6R2F/MOTpVVRu/Lp7Fx1rUasI//pXSoAWICVrsKggWi8T3Qx
X0CicPYDQdHLGd268WiuaX7EN8acmM26S4pHc8xq3EaMLGcVa/vWLlvSMezJfJ3khBHRlNUjIX2I
5bJEu2RidtcB98IKxRxiSLVfXgXi0LDkV9ExCsP0El5xGhmG9pKV046aeud59bAtacPsw5C5EXEb
7SXinxp5WKW7WyrEmEGVDb01nu5MehHrrHGKH67UftDzux3NRuzMcSiWuq26ABRC/NKcPA1lPK9r
T4sCVqs9F6JfI0iVm4g5PnMw76smUb0DSCyZzjVVuPGGJRVYMHDQvZYZu61AnbuK8wVKg5WyMx1i
PRQjQkXatowjTCSR3DpJjrITK1QHIjGNX6Out4MMmiQBRR0p9KM3l48KXfwMoAZB1Kow48s4ddSd
lJn6qkWZXPFVL8CEKIZxvYtCzEAms8k9lV10/TQfzMTP9vCXu0CL4Y5tSCa37iyvnu/SyKkfsTNm
WxQALvO/sS42zuw429HFsR/WcbzPoYTv+ipjS67nyQEI2USDvSU5rZ6LS0LSBX3d3PbrzVBGAt+U
141ZdtnI75T3xrcRa+C14Xc4tWrTLu/7KgWRaZbdcBfOU3nRTnSZUy1udq2HJMIsClIjMgg8AEtq
7uIGEMt3K7aqYd0TXntrGW16L+223OHfrL85NfUVyLDYvJnwU37DFecesDPJl3By9XBVEbX8rC9f
SMcoFC1vLw5GKbvLOPGs67ho2hf8UHZAhuVwyO2ovxy0KfsBiQCpQWxwc8uuxcnsquJn0RAT3DuG
9cYwpYSxAyLtYAB4vKpb2ukOfgGanb202Os2GDknrbW+COkW+Oltgz42gJubUpt+Zb3rfTVLVzLU
n8lFi/IZg1+eYh0vJohp8cwoJS6Y2HbgkjfOVLOSpXkakBVGNpvj6txevraHiV0FMlIxw930SNdT
8wamzJOWM5eSLSlNrPIrGjfeRvrMrTJDvdQiFcR40NdlauxWsK2ojPel7xRPZVaUV+2cmxc13nxJ
PV+gjwDVkymvIzCsGbQiYLvkaL+mlsyn1VDbF0bneM+tBi2efae3ZxczYN9Lwi90Q9srPor5HaVi
+jYaovySVln1VXVqdPdKA2mzSvD5Z+DGFnYxvHGTzVQr7y1hDBJ/ID3KrHZISuggDxx6s/sVDR4z
PNo7V6PvyUtBZftDKhjFE/nbG0fLbuayB1TWCC3ft0iO1kyFyqusJ5gK+aRqb5jiRzcpxdAqtfK0
2XqeXSH4cdCn1WTR8v7/JPMV6hLfNH/VAeFZDG3zAeJyd5dhpthYmAuex7oRfLhgpOKMD+8bJcrv
QlOvVtoMr6iiHmcyIKydS991o9Fy3afVzMquNIEzdYmD8l1MqujD6gdbz5tiHZIU48Sdvpv7njgs
nngQUKW1j2HREgUHfh6rWQeCFFpzALk8+k4LmiQbVsKVLTS4e9HoPrHV4XuCQvE1LGB6q8h/sUZr
uNSVYe75W0xE81X7iKnyp5t79W1fthOulrAnpg/xC9dtSq99oqn2fe1yxciZ3cMdxIWu+VwUEbov
YCesp6Qvgeh1CS9s7UNtktRUU0zan030UCti8449yDMLcnY7qtk5VEjMCC9sna3KZfhW+tm8zmmM
B1ol0huHoAI8yLgZV2ZNdQsqslpH/SAfJLA8KlztviiK9qL1puI+TDTnziX7CfihY94YcS9+GxHJ
w2U6gDbAs3wICcS+lfYYX+V2Zj9aCmkTSsaZzPNvqYSUF2fNvmC53fZKQCNrR/0eLopDkjOq4rLN
yj3AgvyxZcVddSN8LN/v9X2dd09RB3d8dHXnIKJy2rdD/Rr70g1gsvDFohAk2AoQQSH8/opSzj0M
FqKNJqoy6t9S/u7atIfH0qrvAvHvt8ZriaZaRShNv5d6muqXhurCS28I0w3dkoGHrTGfOlMbp7VG
JKh/k+TkSq5LWVXjStSlsneVHGe2ZnHNeH2q8ydZYPMu7Mnfx9hqN4oW1hMyyF/jiMhQB1PLPFrU
B30efoA8KZhbmAV2a5tNUoWiYDYYnxWJbyzp54GGMOXA+29/dQvnuUBRs7ZCYtepCjHLJ96PxkyY
5OoTEZ8p39dpGIJudN5ctiAjCWt2rd9TQzl0zmgTaZ1n/LCwYV5apS22TiVopGQkmEehEfS+Fv6O
HWHfgXs275vR/12NlvYc8ep9MU23jjd2U4JFQMITbhrPWCJC7HKv+2MHebGSG6jOYOcRJZ8xKnzs
gmLgc20HN59veOaxj8eBsyd7zauDwaJ/12s04xJV8kxWe/bjxRml+YfOrrcczTcQ8QOYdY5NLu5o
j9RJbh1MJXGhOjrpVYKZfZtHKt983uE9dSjsZiQY2KaNr+7IJ6U3jqL9aHBisRc9janFJwNOyrXe
Eg35+aGOLSak9+Bsw7YHINfniEf9aiOz9SnHHB/IGuhKlrdZ4NQpJScP76qKxmIPQ2f6p01yDmoa
whD04Wz8G0cHJXgWnjdhHMFEaOTKRIu2cmpaduxJrTPnd2zjWc6PF5oRhotd0HKOLiVcGzUrpdUB
iXRigV9oKYubl15kJh1NoP3VnZoMOoj5HF93+TieOf6x8eP9+EIwvyExmBnN8ewkslQMaaQJvEKj
AS85Qacavnx+E5eT+NMBsRxEmDyYi68NS4b591xjNPhctL5ZB21L69YdYqqIyBXhTW7qczBPJNz3
nT9uy5oi+fNDn3p+hIlVUYdLtRC4/j60b1ujEZmiXpokExo0uyXVcGkEu5q+xJ/CbFpNMblfnx/2
1KsvLJ3anDsLAo/R15+THNH4TukmHNat0vxgFP0XMt/nIHJ4an2X5/fzw516ITEK460hncrDa/z3
4aK60g30QByuae2nyqz2bP6BTYaufmaV+WCqeb+XPtZPduAsNPrxBZ3nf99LZ+6GH837szmF3U/C
6MeVRqIRfgn0Lg5gj7eYGLWgHWjFf366px5aArcc17EEHtQPL40r2hkvQI0uP7LubXig1ypiif38
KKcuKrdwGV/pDD6P3bUWnpTOKlh63leBngQU1MXwIAwrVWfu36kTshAOeJagK49J8e/7l42dhOM8
sKAOcL3Qzr06Xvn6+emcO8bRoka4nenwoa4DRNTEhdV7yyvOOd6Wm3/8ovP8GdwcHg+S0f4+D99P
vaE22zpQ1K7XUaebB5MsBsLBhuRrrLHCIFHSl0x7KLUCtR8GvnMr2sdXT2BKZoTC++fTujha0Sxb
IR8sfZgK8GAINGgdED1ZRdxkivJH+XLzT68rxyMzzqeOwot9/O5VbKu8CdNPUMiRAsWZ7oEju2dK
iY/PomCGbuPiJxYOoezRC+5HRksYTl4FSUtsTaNKCCuqv3JTZhmfn86JI3ESnu1CLMTX5B49Jn6T
JPM0eWXA0oZqSVsYge6TqtPnz49z4jaB2TB1DHNLdfQehffHrNtRRQaLyi2DOdG3df6mefk6zeQi
uDp8fqSPBHkPXP0fhzr6xtKjchbnBlah3qdxLy3yXwf3XxFaWLJ6OX+ZbOox0P1hvams1tvoNZoU
hy3rtp2JL02Z/u7NhjZaUQsa4IWF4Mv2UgWFnbS+aIjn6zBnH2hVUiAWZVrEvqrd5iaZbge3z8cb
kD10sAH65WvabACbnWQ+c6Kkqhy/fnzBmevpvAAG3pWj1y/PZ034suOaNnH74hNqfGP03sPkOMlb
MXfuoctz5qc5SiS87kBSpiVbzLlw8AUlNpNZo1IZYuIvRcjGqHXIEi0L8kq96zmksVSUWbVtEImv
Kogy2MtSgQ5zKNFo9aZ70FKtW49WaQXMtodN2+LR4zjphhaee5VZaBnSDAjryHq98aNhPbvRuCFf
Lfe5WrCZVv7c6N/dRdj1+RNw4lkz8fOj4OCbRcm/FAl/PGth0VdUHxPXJdWaq97wxQV3fQyitEYk
T9DgEHx+wI8FjxBYlC0bBw8Ej+OCB09C3w+qKAPfa6F+J2WxrYDDXjlCtfvQi9qrmNbrE/ic6PLz
I594fanm9CUtwsNrevz61sTBanHnSNyD0/S1d0hsqpj3PGFUT399fqgTJ4nAg9WIXgf/Oy4dmYuy
35w6GRR9zVQEQ0dNu5YUYKwm9YXTZIm3bhiwwwUzadp/fvAT50ldtWBY3xOKjq3nLuldtJ2kDJqw
TPbVIJ+ixevtpVP9j8sAa1mkDAy8bK/sY3wIPaAmwjiaB1iOXqZJDhvTGwEo5kL848eUcgPBFMIo
dh8f/OKKFIUu6rscXUE3bGaHxqtIb4fBdnY0nn7+0wto6Qt91jQsCAz28WcrSnIlrbzitOxCBNh5
YS4CMTXWTb7E8H5+sI8vIAejtKE0sBloH3++KrQhsdMVnJlmPcVCe8Ge9jMdxROCwDM1yPIu/12C
cCi2pQ6nxpr/7sb+410vRJxMUkOIgS1xK+iV+qUNkDDvZ8j5uHly81w1evqI8H+g+Cwv3fHnxVKu
hyE5CyqDZHBfvZWT8STqrELtC1At7syrz6/mx2ff0im8l0QsoBZMe/9ezmxoK7hv3SzQuu4wAU60
rOw2cfQzh/lYMC6HYWsoFsCEedxQ6D19TMgUz4JeMxdDOOByNfJF/PxkPq4iHMXQKTZAOTgfTPo4
ZEaZpka2YHgXmoyHprT77UrnPq1aBupk0RK4emaVXOLQPjwly8KBvt2GzHDMOwihtvps+7LAt/Gx
D7lPG06qDJm5z5R+lgyxm4k8lhWGOUIBiQYBd0poxb4dq+giZ468GyiL5smuHhDiQhdQiuJgKQuq
xYSALM754ptAHnAE2md+/ckbA/iDJ460YOv4xiBJiHMmG2SXD4xk08lPD9pIn/PzG3PyKUNXSUuJ
aKIPJWdhgSCTUZkHsnUhpJd9oGfGk+e256qWU7eChENUlYAn2MMePc1uLqSqJAvRqARCljC+GB19
3H1+NqdWIIcSAPwCm3Ku3d9HmcEWjVGnZYiHcLT0Lp8pDIBo6pv8O3r9f15Fs2dEJsonY2EkHe9Q
8b47pDrwik5Z+HO5dnXi3Bd1+PL5WZ16eTzedhdJLhuD48d4bDJpzCUvT57Y3l228GiN0P7JsKXc
1ZHt/RhyCDt0C5szn6pTa957rh+NoxObHlqneiysPgsiwklaqeGgiHYqfVbp/MiLeOZopx54tj0m
Dzs7yw9NMmAISEixLgcqUtm+cGz3fjBxZX5+MT/wWuAf6VxE1+RzJJA5H62rfmeOnU3LPfC6QX9O
Yr3caSiOV2Eq+pzZnDt8SQ2vXHdl299Wk8xu7NwV+9hD0zljYmOwnKqNUeExx5+BHqPr0nO7W+Pk
lXfZYfNmwjI7LnzqsNHtoSj42owWY4K2ejNanwA64TUXieu9dCPdCVfFDDGkSJ6zoW8uQr98jVF0
zM7ivhwK64Iukg9EXFPE4nAen1/IE+8aM21KUNcVsAWOP4i5y29IRsrtQc4/1Wy0O10hpgxz9CvT
2+fHOnE5jHeNsb00aqm6/36vTegTOlF+lPah8VOn4bApbP2tmXIZuCRSY9Jy2jMVxomXzjCY2FHR
8MX6UGL3dT5Bry45vdT+GicRNA5UO8wx6nklcGd+qeqh2qDG6IN/fq4wyvylI0WBeLxSWiQgJrXX
lAF7tRs8foSK1/k93fgIZ2v0PJF5/M/rNg64tAFMg93vMRCNdwUTqFWVgaZH1ZosHlQJUrT3A9CD
oHDYSH9+hie+ORyPGkrwYaNYPHoDi7C24qTk0o59xOTCqoeNDsd6I1DE/l8O5eN+9xwKRnBdfz84
yrWStpBs0Qy/lHeELuHWdFvnMukM48zydeoZFbxQiw9h6fQfPaM9kjg50xkImqJ7gurxy7arJzIa
a8je1b2Hqf0fb45YwDBdmIDIGJ8cv4DGyKzNbGYZzOaMxs8dHuqu3ij6AGcOdGJhpqUOdVbQebZM
f7mffxTbasatp4dsAfPIfonGce/N1dOZR0LwdxwV9H8d4+iZ8LU0Sy2LYyDoN1YkuKgDiBr7wewc
IDI5wOEk0rFGDbWCNpZGX8qhJufGZlbbEeFC869DDSkTJr3WiAKODA+ADbihE9HWh9my4nvTj8h1
mXBohUqX+6JBnMXuFnB3H4UXse0xpNBHzIrGQjMi1cZ4mP0CsZU04GksPNe93hPW+g4cuyW4heqw
XMzh5ILdxqMb7wl7nS5yDKM3vYiL6x6kOhRp/ykps2bNFc524HnR/MQIBQPEiYSjDrPahl1sIxbO
hqvSEgmUo7TbfX55Tz2blkEuCM+JWCilf99B0CdVOzk8m8iE36qxffNidWsJbSeKElMtaWWfH+/U
G07NTbFH+56B0NHx7HiSFWkNMiC6a+k53QxmdjG08kzx+nGsthBPTUHjjx6B4x8dBuBILOrRlwEi
8nulkhrNoPejyr4whL5GkLIG5Pwa1fLMlkmcPi5dWq4om+vjgsxXYLDUYNMTKaf5azwSxuvVlnaP
0UXPAfX77HEqu4BHkPUV6GdEgkAtWMgrs7+wUfnb6aBdCL3TdkZryXWIMJQHTu2ZdzLB9tPvtkEg
2TAiBQRJE2381nDovbjzJjLCRzPDx+/NdrXC+UguQTtjz0v5PaAf1C88H8Zd+h5mNWLBw9HFvy9m
ex03bbp1YRc8V8I+dytO3XEHAC2UW9oMYsmS/nONSPTGLmTWywCA2MR0aTUN+j4z2v7Mk3VqLfrj
OMeFUa/6Ii/BXgVkzJCcRL9hTbTn9vPH91Rp40DrY67AvA0q6d8no1emKiuwTQFDJ289LZZFnZy5
jAS+uJnOmM5OHox+JXsWH3fb8SbCqVmMZM67osUOYaKAE6D97FCAoqVukzOX79RCQHAQHYzFsveh
+M2nSTgpKqqgTut7gGhA8MPppczrX22CZiF2zlxJ49Rzscy82cAiIXCP5zRzo3KuL3VaOubQRGbT
OHhzPVyY9OI3pdDiwFIVjm/li4cEhHswRZgaInCZ114Ey90vremLiyUIe0YYgaz6/E6f/HksiLSR
6N8yvv77Tg+kV2hZTJkzVOqX8KPn2Owf3+M1/g/HISwCowuijQ/FQdNrU6zQ4wXsRBXdnPZNTtpA
XEh95kN6qmxd0La0WJb/c4/eQzH4ODjQXgYtnpG4QeI6yPu6tAmGM25JR38qcv9Mo+LUA/zHIY8L
1nS2cjR6ehGQG7wntvGXb+WI251DXfZn9hzi1PO7gLjpRYPbppf09/1qB89S8+gSm4Oj+7WN1W+Y
gM4aFI5HGAFAxYUPQCiwLoGrL14DzViUmTWiP9BGL6R4xy9hBdWqM3Es4GrDZxS39WM0++B/ZU6u
QNh4u9EdvGfPZtUEaNUgmNKakejbpbVZmr/1gegfFx7CqPTXtOxukOKoLWl/vxKvH4g/Esm2Kybz
USG65mNv2mee2lNXwV+curQ4eG6PB7CEhTSNxJ8QzGq+mNvZIG/DesE8fknP9KVNpuHMAU/d4sWZ
tYSL0Ww9vuwqNaKpohgKkgrmQK+6Wu3e6QQiAq6zImgif/78hXnXThwVhChmCEUzeV3YZh7d6Ugj
Psnx8iJwitlfx4SOPFqx0RO0MNmXcZnnz/DQ4BBYKCff7QJeDIqh6GbgVEj69toAWu/MZThx3Sk2
Fgs0cHi2E8vL90ch7DuTBwdF5AHoSGsb15NzLWPKxiktmxdCmuYAXeT3MxfiRBMTVQJdn2XVdj/s
faPRnlXY80Y3c4iUVUTWDkGq2DVh3exhLosVTwrKSRsMIoEF64mZDM4L6xyKWJxYKxdfOHIMmNkM
2sy/z15HGkHqW1LgW07BqLz7GhIB+gJttbQvuTLuRZuiRsZiBaUsp4lsaAVzVHgi/d0gBn03TSG4
iXe+fDvrXymL5T4eeKRwTGU7RH32Hkn+rwkxNkt2v7WcNN6iFbY2tSbbIHYqdzvGnbvxokuzzMRj
JuR4y2uLCW3iRXiJvc4/5Lr7TQcKdmZjfur8mYDhQXeXCf1x44h2W5o3reD882x8BFOKFtUZk5fE
0OLd5zf91KEQXqM1wI3OZ+OoAGHoBI98+SwBISXMpvIWN9+osoMf59HL58d6v2/Hb9rS/RXsXvkM
Hm//pebk3VAkbA56YDwrstImzF6zZexDVfYwVnPj0ij18K4dzeHGNLXo3mw1uCUiV3slwbm8/6D/
xzecwTcgy/NYcf4XJbB5a9/+nXBx81b8+q//uH4D3/Umf/5JcPj3H/qfiEp7yaJYBsM620maAyzk
/0Nw8P+T6gPdEaO5pc/PI/dvgoPwybWkGOSdXkr3PwkOwv1Pagm2VzRbLZevofgnBIfjrwg5Fw5t
ckIvdGQ0H7SrUseQX8QZ4IPIsGcI5pa8Yp47fSkIYcboYJ/DICyvyZ9PNgd0YTHzxeKXf+wog32M
SUx3pmAcKXd1rcfb5wzJ/o+bcPevv+9TRjuntEROUOGyNH74OLZM6vrKjseAiK9kP5hjdZ+VNVEQ
LvkzujbkK6OhxWVVqfbQDO745fPDkwHx4TRpU5I+yvtrco+Pt8Ego6HdTG4bEIGbj/BP43mXuzFW
aIQSV6MZ14cRlX6zxwcBxVQByVwglAmVUsOU9RGOpxGtSmh7bJrjBNqVgSXJm4dsN5kZ/y3ur6JY
CwKI+tWoMAfjJG5g3CC5n37TWcgeROoBcsWOFMQWHujQdSqIm3b1FTcxoXPQn5OVioyJjkfF2rai
4ToHejUaT2jy1E0NwfAJ1AGOSgErYnAa9eYRC6fj8+in33HDGfUy75/zjgD6Jh3lVWiALMCZRzLT
UJryKg512t/JpL4RNsIfHMbEv2rA9WypyMMHvwdKvOlJfysvuFSyIN9a58+GLL5ib8LeBsbjNrAr
sKc9TeUEHGcs41sbZwZtGR+RGS4y/DVuUt+XeU9UW7+YNNLWhYfnoAyaxZjQiCiGDbkc9SHrzOoe
3FZ4QJIz7p3KyC8qZEZbQ7T9cwpH77lKZ+eRu2NuUcSAsDbh9XbOWP2YSpJEIpdqJxnk9AXhavmt
02fuTMV6GzgLXsMd4BKJVvpXjqElQVXF0+8Bf9wXveaPTHrdvDgYNK7CMbIu8OwZTx2M0Ze0HeTV
WJb+VVFQzGz8tLLSlVXg3lk53awjQSYDslFhvh5kb24homYPyolxu0C5BoNQ1sT98Y9RhkBwHcFF
iALYoZhNrK4iQpzX2dPaae8kXX5RetzcyVUDwcYpgLdGIPAm6ZpcEYUplc4F/F8X9uheM8LsIULC
B2s1rm4IzbBBGkf9L8K5gIpjtKV3pussGkb5moxV/8y4Y772q56/SsTTXpGAtzJGztgfNHUTZsvL
rlX2rRbpPZJOzoVUT3/V+qQ29tiJilUfy/4X4QbTfkpM6zayuBMh4rGVJRUxkND/CvhEHdc1gx7m
5r69Jk46hbU7QgDDWhWGD44eVj8YPs/XcoinLyYf0j1gXEyIdZXtQKm2P/XUMZ4SeEgbknJAzWlc
2ybiPqbdcqmXRzSXIOmmmrOf8TlFsB25E5aDh8QyeP6JqFbf8sgND3mTfRu0poMDXxcEvv6Gmwg9
K9EKJ2aDXJgXcWO/AhuoiI8Mu+fI5NnEcpUlexNX5May8lcrdHvQr64iSsHmoVyIVmPMjcJQ3e7C
ylK3Cr7zrU+Q3W03hcaTTBr1rbOd8hXTGk+riz2+NsPyVeAkIUVXsx9Hb+E3aynYLELcyrcIshQy
PzERa1f72eb95LyYl6ApG+1hnJRsN2OSztd0aZsXxTb8YSLzC6Q1WwqQvQYu8zwt1s6gJ0FbmmQ6
juGY7HFJk+2QOzq3qcg6d2GQV1+NBKMvxAAX34gpqpvWwdhtvtB8NTLnW1/Kof2R1J31LcGRlUVB
L2ZJ1l47a3KL0G4gw5BUSvswRKKzHvBk485dAg8NoADr0uliuTLsEdlgNTs7nkNSElua8sCjx5al
qZM3XQnmGWegf7C07K7ViVos9fxBs7sbq1DFDu+YfT/DvCNZE3RvbUcggMMbeJdQw+nxBZE5xxeF
mX1pGFxuSW0n9dGaviceQHmr735msVlcaDL6QcIEcacz8yBpdOqqJCZ+m9v9CBk3an8a+E23UdJc
jkvgJGpjA7c+IZTGVMNFce0IEQMRldYSVgkSt5/WNTZiJ/UOWqaqTZJXcl4pP6wu0N2gUtZGcKY6
3ogiyehJFnn+O1Iz6HF6iKCXG2ta+5Z8mCRhmmah+Zcp9I5rWvQDjjVeWCzfxmUyoVMnrjAiL4Ub
aRo9MZ1LYGexRHeqVnjbctDMNfRYXku5IE50hIrmEv052IkfdJHxKJZYUJorzZXxnhVqcu1/NO8J
osQWkiZavCeLRnlLEKgiv9UxBnj7ITjNBtCqXEJJ8ZQbdEl9B3/wElo6kV4qyqHbR++JpnzAvR1O
UmJOTYSdqXSqB8azBpbWrNmh2oqJis80sHHe+OqRyLIaRDZeynGxFi2ZqriUiFd1Rmfaw3oHE8pE
29sQYYG6pLcEFaJgFmSYUGffI1vpMxLfOrGIAEPIlNmsFO/VtbVkvYLFh3th6uYFmgmiJuOYt6rZ
wsWriDLlCQQGbB+UU49f5kGk63phFzCECoZ8I3qthOPrzG9qyZ3FAjw/qVSV2PEbPxhn278oSPy9
S5bQ2p4AxkNWKGvtmDluryXcNh8ikgwtYd27DS3mMlxUB1GNE1pX3q7SemYsS+LAsCTmEkaefnWd
CJv8kqdrLcm6nd9ruwqKCULZ4j43NL7lwKEukkTAJEY5uYm0yH+GsmPs84Qn3llSfL1+DLf+EFrX
JZ0/2NeD9kBWhHdjVPN0WDK+ckIOfDgnlUPupxVVN9gP3Ct/RPdOWPgAsTdHN4ZIJ86uVTMbF4pp
S7VOiH++zOdQfOtSd7JWrj0gzzWHvLmMJ6Ds69RI9V8KJ2G+sdAljRs91fuLuar8tSq0et8Zuf1t
yLuEvIMsSa+sNmp+FCJ1SBBorH6ZwHlZan8zF7LXgIcQC20pUaFoo8x2bmz338uUrNg2H5a6QFX3
WO7yDWJ9WW7hcySX2rjodnEmpy6PX0EMrOjrK79qSguFLY1DAkHtBIOyFzbrNCnt28kMk2COpfpu
KtCGIOKnbLk3cPuWEilNBd+hJWQitRt55ZtkIXhStT89GPCKWQlb6J2eNXxwUP9Ov9lHQ4uctPBB
MXXgHSA948oNiVrcRPZCC4yTAsa2sm9n8BMPWqnUN79PRLzrsiTDYswkaF1Q5MUbyxnV91F1TLfI
Cq4w/fN1RhZdHf5VfFWJaTxhFm9+EomeehvTjjk/o1i6SeNE0jVlqPM4ZhVl2VIwArborWyTxmZ+
QeNeXuWQHwJLb4gSKQcW4zqNUpJ6oV6TdtzwcfeLUnuQkd89J6aIbqOCSkPajrqJ5vdf4VdfhbZg
TcKqWhZlcil+t7DDyERwKU/8qjLuWAblT6EcdsEacUR8tYlocSIWolVR83MW5sQ+NrTuOU5gUq6M
SvMkiOR62keFM13qPTEgcdcPm2jxg5YUW9/QmRbrZlrKX9xD39x2zMGRcAo0dhBeFeP0G6NBsifz
uSTVJPHh1Q4QbSY71Mk6UCLHNOZXZ9QOxqk9xJLvxH6JufwHHVhtQu+OIq0NIs2sDiEt3KUcduW6
SqsaIs9S3ovK2/TcmNdmqjGND5KL3bX2uQ2NcdzDXprkyy8hbwMe6Qc3YFeKsgAz2QZWQuW/xoJk
37pOa26jFvbMZFEQxj5Xto308c6NkF2njQ1ooC1fo1DyYEpRHRrRT5dyUNXXrrOsW6hQ45eBivtM
p+ZDn3L5sYsXi5k/6qwPLkK6N5nba6IJtGRJoSDG9XFSvGi6kca3WsdTx6eIB8zoeeKBBeE64Du1
BCGUb6mibnaB8ZxJ7Hrvx/698RXMRS3mO8x6yEU8alRG2IZNP8HvVxQCGDyahcUT21VX86D1+7ru
4g1L87ydaDQRmtBRQaWKzasbL68piq+HdLCqA5YKEIKhXf5USe7ee06E2bkFxBZqdVmtqtY+p86i
l/phM4u5xlt0r1COluHx311Gu9OQ9E6YpEbM3+uJjPF0WxX+tCtJH+Faosz2Y+H+JkSrD4BmRTvN
MN8wabzA5hEMmymXNFLXNx3K/Ou+Nq1vvQKskcwiu9T1QryaaD1HrGRK9pcwLDwIyka20S2guQn8
4X3BUkJUK7A13YgxjY8F9Wpe+FcUkNCnRzFdol8ZSLZEv10uK4wJvO6hj2rnUQN4SlZSpGMolZal
rUTDGosjlLp3KElT7FjAAORSs7NZZl8SZfxHM5GeclXDo1rSjanVR0LS7yW6bdYUbPYbcrerrz54
5ZWlJzTCQTlvzTFUNxkSm6u0g4rdk56ELT7unyOy2XBZ2Gb+Wguinw5tPrv9VRUOERcpIddDG5t2
3NpRFuvrTokwh98g0g5kCWA/rbE2nJA0n8sQYFtTCVAhrjPn0UVGSbMJ5+VfhBT04UZvGNaswwTB
Z48uzjMvmXA20APESHbyQE1f63EqiZyIOeNI+uV2ZBGGgTZSyrsj+CttoshnO63jamQj0nhW86KD
HlnDmLDXjU12z7ogOfx6rNm4ebGlvk9pl+3qpE32XU91pWcDTyQA6nZDnnL33Cb5q1uzfySXSH3z
SEdPNvW0xKUs185fUAaHeebi89HRHuA6iAuDD8d9Jv6bvTPbjRvZ0vUTscDgzMbBuchZmZoty7Ju
CHkQp2BwJoN8+v6oquq2JcPqquuNDdR2wSUxk2RErPWvfxjSfQSfU60Dt5NnHWEZT5rwoCdnEmjM
LGlZK5ZtvrO7oLmmEw3Op9rEvGWk6fekaj8pwo0+adwszkzNbtQtvZ1KQrlOiEkZ184sycdGAtjv
xBwXZzgx0bUo3ybgOfVvCrvp701BIhWWyuWT2zbYVTt0WJWge940auYE6ErRfrIyAKW6ltUlbutY
MUQOu0kXqWBjBx2dUeQ4COpLd2aNtCRUCExQ+EtynuuvpdLclWImA4rucOWmznxgjl4f66oGlbMY
qK10uByhScF26U7EeONYXj9AhQ7OxQjMgllgeB4T7HxMJ1+dezE3jpnjtFem5a7LQA33jEJp78cp
3QcLAsSksroscvAhP6VNZig5Pwes0nmbBnP1OfeK60H71Rfs42m3TTcmYNbBzmZMmFA7/FJlLIXz
8qm1s0TxBBDImnXJ3O98skeCQ5elqpf93czzcUP4RPXo1hrL0YZg5lXGzG7bDynIyNK8ptqkgU+0
U9+YquHJlBmlyMtZXKlYodCOremUwyojw6MZwXVsLCoAVvl20p9Oc4zBmx5A115eQ1TyFBKxwn1Q
98Z04cQgHnY71TcviI+yeX3Qosm1h4sU8U50wRhHpQfpUFBJ5pznfeRB0FjgASM2uA3Qsv01gCO3
fgHy5hQXvbwCEBqT5LkJiCqaWW5qraeYYmRc7DuDGPTKrHR+W1dQoPCWz8PFbtGFyYpdWt3jMIW3
FY84Hk1JqhffiLm9BYgzswQhVQDBRcTEAe2YZEb15DiEGa8gRnZi3Cr8Itco8bGgJMCa5EnTbAC+
GKoy8wERxMCrfphtB6DM7cb6K1YBJKuZ3fRRYX2ziqxGnhkLuIKijW2Njh5j+wWpWRIOVgGlBnEz
c8pvKizAnnpmi7MFl3/Bb14OSZ2D3aoyccilMr6b5ryUy77B45MFxVLdQrD689UkEWVXOUBDqhTR
rSmkOq9KK98gUQnOg66tH0pBmU56AZga9F11PiIpuRocOi3MwTs2d8Nqv6FZKx91TLHTmHV4Pvrs
s+WYcAsTl4RJEx9RbD3yXqCXK4ByPMrzDov08+V9rptlG0a41BJ7KEEkw9Sn5s0bfpxDdDql0Gnu
kgX1pi5ZTgEatEcR8Eo4c99+62t81BMRxVc++YE70SzvD+ZFuBGBQ0qPrxMt6NdLeRuEIKS4PeW3
xTiAIpEqtfGgg929nA2iAwLugzi58tnywZ0AUQfDda782HA5KsYwOK9DypB6yq27scEuPCzwOfRI
izxzaIfXiZeJu8rDnyzteZBI8IkQkqY6x2dWnbsWRWyxPIOE8vBzC+mx2jVzSXE+CnYzYn/up5Ey
ucrB58xSWnckMbLZso894E5XfUZCg8s+A8b1CyQ4dICWARZvx1glI2bzlJ8tu0m1ps3Jd0tu5a4u
NcVJR7NTsLDxlbFBQUvJopjMoXyUlgFAPYIZ22lEq9BRONuYHmwswOUthz0vz8s2q33uBsgRMX2l
E3+iq5+IfrKKpZ8gsfCoG1tfN4A2Hyufqt2YRyCLoR24mSbbWzKwjnIShT6Z3lDR49m8a4YZ3eoR
vMySukjPlOPWx7GSgIjLVolgy9o2uZ1f4eSL+a+XuqBe+Hvadcj5kACZsCYb0GlEGUtIkUBpVPv9
d3+Jnuv46ASk5SzcNKQJwfy/+oJdHCVH3c7yLFMssrRKkytMPh+HweWukU9qn1lBwlIZcu5BJ026
oWGsH6hKMmfVa7z6V7gFhdQtvZteEgvAJjuSCXJflhEV5DRMm6HngU8B+pncAlJ/+deXhTkVGUeM
QWTXV3fkTK04VM7U3OlrnGmnXZFkKekkJQs6paqMfZdNhlljfIWoCorF7KbzReXNdGSjP2ESnT/3
zlx6BKXQwL4AxT5JUA4ut7fjUgVMuqYlI2Ou3wMk8I1H8jYzvGUC5zOxLwmmPRSzHYDKtndxy1/l
ROocu6j7i+f4n1Hlu6NKvAh/GFP9YlTZtk9fk568n679eV758pN/O86Hf8CkIB8ahZYNl/JHx3n7
DxdDBgj/AWM1gitpFP62nLdeppJYEOAt70AmpEf423Je/GHZC4+OJtZbjEC8fzKwfDuGX/SgCDAE
5wKf7hXjIbQnTMMqozoEqXxOKPX3uG5FqzSAifzD3fnFDPFXV7LQMCD3YOD1hqArFXr1pVw9BBbm
krjcPVaq1KsxSvp3yNy/uhLXQFgC3R8jkeXvf+CwxJ0RzU1FsGI35j1JFuZVOxQZ1NT5/h9/JYAE
XDUWroTJtX6+0ABtICybmQRH1nMu8+fISJ8z/v/fXMYlOR4O8NvhJ/J1ZPCuruhJx3AbBgwXyS2S
61yn/+LW8a5CkEAgzAj9tW4hrszCwfixIh6gaM410ZqYWFvUgCp750t5r5pgnPUDj/kB9FObpIPX
BFR/IA21C8fqkIxE3Hj9dDvF+h7P0PtqIHzl93fwNdzycjEbVR5KcgCM19JnErJK1mZZHYAaAfk4
Sg4ZoUqr0kifzAC0KsXUeCUmLL1/f+FfvIrIMhYvlBeG1+vl5TUl3TDo5QHoofzQYzy2ckNsgLHw
sN9ZX6+ZAC/fEUiEXQG6HKv655dx7rN+Qp9fIaYlr4BAy2mbWWb04V98oR+usmAbP6ythWExGAz1
Dkaosadu9P1QjOqomn9363640qudacyLpGQgzgsi+2nj6expJvl2/X9YXubbp4QYLwh4M/zQwVZh
eVd/+FJlVLhBUVYF9CCr3FTmYBBXXHG2z04xbUPG7hsRNmKHC7p7MBtdbjJph9QyjjrCi0CNMtJ/
4KqPpUnDIO7rC4zsZ5F9tqRw7Ho/f56wzDmLZzFcVD5ppARktt7KCsGYyor/ZEqiYkubbzEex47T
13VxMzWh9Sn3rfLMjbLocSgoUMZCu4fIx82/nAjnGTPe59zXGPu3U8+AG9ANBLOmtuw6NLV9LtUW
1pr6gJOtc8Ruc/xaR+zyovP47HiC3kyZU55IQR2ydeIHSbmdHGl+yfARRinI5zHgUz0VEV86JxFz
V4ZxdcUgr9x0mFTAS7WjKFuJXobYmNkd6YA4De9qk2lYVoOoG6SGrwuTbzcXbFyk33ZryAkWBAo2
lyROsYDF9xGLYS12sF1LcidReBydgjISJVp5EiYphEFBuROE5GT7EqJ6nAzuSccie4yDUt57I4hS
3drV59orrE8R371a+SPYSFU4/cxnGiIE7H4Vdmvbnljr2nPoZw16uft2xGidoru4IXmpe4y4NRjM
1tWV12fPpuCZ9hgtfiqC9Fm3Y/Sh8+bybFy2xqRty9MklxlDQ7lJnF4YygQvfU/fYmjjnLGjd2uo
Iel+iKW9ogxIF3P8XhFThO/PyumZU8Z2FZLTFqtnjxCPS8KAuYm9ROtgGSNo/ctrL1uiDfDSD86J
IlbbPOUmIKohl8EhWrCoq/gumPEdxY4szR9DXJDJJRxJQnWTjBE/fsczFtiNJ/cpU8LqQoArhRsv
iYaHJKqMcMvAsg2wSSEAeuWBGJzjGzd/CnAYvGO6UzxbPinOfMdpi7FqtIIwVB8ccuDuS1zD7myy
WLI1Zodk1DXQY3LkmMmAR60GVGzQQyP5sHgEXaRzYoStKi5XWPcaiA298L6tG5adQ4rZenA44mbs
nel2qsUIFEvK5B5hbjzs+0BlTyHM5F2oWEcY4cDpScNBkmAVaermcHiYmznf45zUoVwyGivdZZXt
ztsZ8k69atp47FcE84kv6ODbb9bM2nIMBn8bObrtx8Hvqs9xRgqYP0n2UIAwFxKoYR8ho6UMAUeS
fkXOk3CTOH+sY0sddYSJMbMra0004zMNSAhvh6x0PgjZgTjIboyppR9JoC9cYvLOkDiWi+MvT6i3
OfoweQI8C+jAScyJPmRDgw1wUunku6pC96ByDzzNS0g7dET/ULXTsEfShHd22PMizGOg8NhMCRxE
dFMb2Ay3Qu5x8P7e9Y2/SVr9gahp6AXDlz6Z0mOhPGCiiKRKjkL/JulZlAyb9RYIYbgYuibcxjnr
HC1qtLIqP/8UEN52wmRyR2yvpGvTVbcuxrzN8azO0pXdSV5qdkV9nUhIJarPwiubopIxHas+7yVt
1VBF4MQku8wNuxuJnMNeLOdu5fC9rSJ7SlsjuAoQoj5JjT+8PXQCzvkImuBE9lH3vFGYDUWPfQh1
wpRTuRlQwm3ddmYZFUROIt7usXEzGqIWMQI21glxMjfCa2oAZfnkumyUTcP+gRO+fzOnBAVYTTNt
Ip+0cxxk++AGo+8G9A8DPwwSeQ2Jra2JLi76TTZlbGJWX268kUs3AHOHFO9Sxvxi/JogNaqUVNgN
txgk442ybVJ5ZVeYNCejHfAQiuqqrZe6urTKkxQVLxOdZ0/Qm3DQP3F30igES/AAWl52XUhqn7s8
EN/Nkd1qWN4R15zFZR516WXm6ng3TGh1cHZfUiiNziV9xt21DFrWWNNaa9ee2RG7Uq+H2Ss/QicK
r2Y/Uhtt+s3aIbcER4qOnVuaTYO3g6fuhiqOCEpT6hjNfXHT9uw9RszuMYYs+nwouOdh2e/sDFlW
rIb00o4s80so+u4E1EI9WvZXQd7KQ+uZwz5LECcUYWxcdE16Zaf28GBkWXs16aS7iLL5ExbqI/QV
aGjBhPWNMwv3MIfpDJxcF1dYSUbXMv/s11hyM4B9LuPFt65LP7Ke75vBJJUWtxKCVAqiiE0bsd8E
B4JjMd6zuX8x3JJIeZ9Db2GynxlpIu8xw1bHRrHjmEUAYckUhC7OPNLqz02WVARI/zyDHb0X6b8e
2UKc22qNp53uD6gcnGYP2L2ygGLHVdeGGfm7UrKZZTR5Na9IFhZr2Hn5mRprkzxayHSoJ7GDJOO+
npuVrOy0YBBadyb0jLFeMiisj21hFcextotj6XdmBb4MXcGWbb/pBSoLCQymcQ44TaNFmCSHj2zY
/wp/jG5r0GzExXmGvbyTDkVyHLPQxuKeUJQhOEKrKdUq8nrbt9fU4lDaVzN2Zc/tlCWEigx58b1y
IdqINPbPNBg2ZMMpbBakxjUBHDX7+hQshGmiSrruWnk+zuSZQxAAk4w4Q4qQNA6T014MTH1F+xjk
Zg6jSMsPY2Zr+ITCA2iiuIbsUPnTcFQyyzckbH5xgp40+AwCwWSD5rqQzC2P9cXGMdy4bmZcCFsZ
kNH8AktGx5r2rFPLXpUZ0+JeBt3BqrG+0HX0lCduTiiXlRO/wjSJzA7SODtLX/ac0cwGYiK2lGP1
xpqA+/mS5Rp/jaUP4yMXrQEErUNKS8M4S7VrBjs/LtjfHI/t24mpTuiWnHE1Yt3rbiq+8CFnIsKs
ZnKHd6i2b7nqUHphJJtm6DJyxdTo52K0nQkx6ltTHkCm2G+scbjAKo8k1aChTiCxKL2cEJVBeZup
K/KQiC8WvHuCtg87RYTvNWrws6sfB63B8nlACHCew/fojXuOHxMUhN+EPDSFuO9NMMScPXX00ycl
+9to4pj7fYvxpjMMF8GpxZUE9TgagVc3wBncIgZKJCeYIkyRqcMBxXGsVFKeDAfP/N9f762Ab7mg
7y7qH4wX3tgRqIYCx/FyjFsCoowWy/xyk7ZqIGitKZ46PBi3eYua2HOD8frl2BlJE/H2iTWKHXw/
Y00OnPtEOMSw12TxvNPYvVWl8PkQwMPCWnjvb5ryCts1/Hr7/JAUhXPsh7Z4Lm1cyVdjN7bEeccO
xbYkMBUFRSa6y8Gj1hQ5n7gSFNrQKJ8oZdQxsGA3TBadZ5tW0IPl1Lsnh3SEc9VkDYh+G5J6XzMv
6JiIH+LFkMwmravcOn4RfcCm0nmyPaQtq5B/7AND+DdwJzmAo0kjIk/T7PHlVFQKE9v1OOfWe/Ik
sXSxr95GJKt4YiEAcCGVvXo54h52KqdXfuhQyGOZ3pYrkr3j9Wg7DzXhyDiNVRDVYNHsXNJf15jV
/VObn5BsxsCC8Moj4TV99QkQmY8eqrf0ENJv710jLk+VM763DbxBLLgKQAXOcBg+osF+1ZL2aT9E
nirTg+dQPHs4/mDr5HXrGhYLWQ45wSdTRvPABGx4+P16sN7eY0oU2BXB4tDx1jlzErkzNHJEt9qO
ccQID46UEUXhY9FTGpNU7k5XoeGG98qZ7vNwqp+Nyh233TQQcteVKkmX/bbpVjUJ6jaUlopy0smb
A/U3w2AoY9/qaIncNiIsP/5EXP6DV7+HVwsR8pL8RlqTfsXD5Un9BFX/+UN/QdWB9QfiDvZcpDOo
6vDk+R9pTWj+4aAVCPGBdJHpOR6i27+h6uAPPE4QZ3iQWUyAZD7F/0LVhLThvLZAlywa7ID////7
qv8r/l7+BRi3r/79RxHKa8cgkC2MzB24b4i4HLxOXq2JWhsQfmUrTorBZ1evh7hI9aFxAQogXyik
5WUyEeGR5cIYKXnxeYPsklQMccPKfSIpT1kCJiouSKQrZt6MxSLWgU52iq3aIOcvUqytWrXoSH64
07/AvpdP9sOuZXE+gkMvOlY2Dpdt4+cjLWj7USJZbk6QQPStSJSxdinTzqfBNxlETXTGv78gB/Ob
S+L2uJzZ4PoeT/MVNm2kkryxvoxPnheeE49NkJEcOFv2eJDENSKI2qgPojHhN2KCU+t17wy+cwg9
Np6dGxP9chb56GdW84BH5YpgTXAUqyOBLFApHPRSEXqOdZa4k5bo5r0TqfKUtYt3JpgOZ4TIo8Zb
1U1dzGsXX2hmmqPiXhveoG/lzFFkidl96lRVtqusDrhUCBwRbxs/WpoOF+/6FalsoBIeT4Tiumv7
foeafbqYPBQsDTKTmo2fo7exKYUmfIUw7uwIH2sCcIy1H6dTvIXsMcZbQB19bSaOhOCexNadgM4w
r1K/5bsRfFJ/NhJiD2Nv5GNoKw00iZpW9dkaRpI6vNKqkyudFHyicHLtM4qeRH9skERhZlEb0N6s
LBEtgk0mEpfYnPjGzvMnr3qwGB4nx65pef9iQu6B0widuJ0bxYDYlpb+VAVCG4+21XHn0hY7W0jP
pS7Pmgp50HrALHkmHAUGGL3DwN9WPaGwW2ICOcH1XEM6MgjOSBayDohiSTga3FQ42+niQuw+ZWzh
9/1EzzP0DT8OB4KGqsbFDWMJfrXZ1tykdHJ4Cp7DqOshQRVTHZyZaPkt99Hu1266JHunhgTH0C7s
uA/TXPJYh8VI+oSwXCbHeXkk/nJzQiJteH4kwpzC2gBbSWVn+GtyXcaLJCadywhMSOYAZPqwMEID
aD6pwMGumViEEjkDDQaGTf6mHCy5RcsRb6Rbi4XLrKc7WJLdJacPvVmRkVHGbLVHjJF17sU0xd69
MfjichwqeU3wXPxkAY4cAI6dYJ1ayn9ScT58qmwz0xCUeGWTEYblMA5dsE6ypaYvCDadjpb2XPhj
pR/eG3jLdDdWOhvexh18Xpuh8bm9Y1p4zZXZaRelshsbCmV9X9uC4ConSGYb1MAxrK8gtjy71KZI
eJ6yqa8+88cie670qG/TwgTi8FD3rsuYd6RlXt+v6ZzFHbo0Ho/MjdpbGdHIs4UEJoFRCan9zJ1h
cZFfz6LMq3KMdq1pVO1DG7n6lmqehWDMPjc4tfBk2OfMvU8u6otqFemWfn/IwCyzyNLXDC/qQ0+y
lD63yWCNiU/suQogWTbjwdcCDSIt5L4QXQ0PpydW70S6u9Xc5fNsGPfE/M71eWc1RnM9aXjtO0l7
Mn6cC9rIj6ljFvltNGSQHaGY14Chtn02D0sROU8F95KeknupzZGyMwxjbgQzqOYQyQCdn8OuQnpZ
jTRx/fIi59rgwZH+yDr2hmVRdA1Eh5UeofixmZfWXdobqLaYPiXeg5ZBb11lEWQUyEMiL7/69igu
Ey+geAxkwTWNPM40EYNxkz02ooFAuCJrr/tmR0GXf2rYIQRhwdHsNldloZQXUNsYUbj1JYGEWyvH
kWEF0zM7trXPM+9kIy6zbrb1p6CP6vy76yvLAoOa6pi0QHOwrKuC82euYSHAATyLlBUQ0lmWnmme
JZYNRoCFL/i+gRsUMrAZPkoaB5cK0faDO/TRkmT4wcdWbFyLouw/IuQztrBuE+Lmq3Zt93FyZssw
QqNH/NCqSPFrELaYSJz2C/cA8uMtLkxZbaTA6LSaOwcAQGXMIaZIscmUZ1UVmPetW1lruzAfDaCe
Vacgk+STIvsvGXVwIPYr/iLbyP+uY+I+lGjUFTE35/3Y1NM2l42+ITgifnTtQW0LDqkNZZ99y9BN
PQonKXaWMoGbyI4m4qXzm+swJmvRr3K6E7KK5UVaxfKjlbX+KjTbbjcbHRDAoLG3IpyQuLaxuhrk
XJy7IBzbHubZDdt69ZiFffJhcOT16Js62zc1IVT1RFaQSd25H9Iy/RC3nvyId2Ab75pOIRrgANvI
vJ6P0gjzHRrUdDVgxLwQ00BvyNct7zh0qgflFlWyyeZW7YLULD8lnrfcWrKCSFB3e7X2/F5fVp62
VzFIDFF5fvucNn6zkfCzD9ZiLUk6s3VJbp/vbBLTVaSdTZQDm7axBgDZotwHsp6WKZddni2BgrvY
FTdZVFZ7E1eADdlH1QMEK9AnNG3emaL/GrZT4feXdedEH8Iq8fZGO+c718A0BCfzOcCSwPMujaSr
T2zY0wEvnulsNESIr0Y+bqe2IccPOuy67qcM/lzr3Q3pMH8zTZmdwiCcT41qwveid17BCpREmCry
v5ce36b3/rkkqsvCDsi5hnzUVcApaoF1R5tDyDGAhBGmlKeIVX74fV30akj6ctXFcABpNmE8WH7+
fFUnmhM/Gd3wWEMp+oxikY2h6ixqjN9f59VE8eU6EPwxaKXaW1gPP19nSEqvb8M4Ojrg5OypZsOe
vbBSXR2xYfzziy0jX26ngBny2t1AsIaNmCLwGEhQ63JhD77wA4y0D7e/v9TbQhaMBGIrtbiJVcfr
QXodh35FCC7pX94kLtXCSnPx4wEJ7MpTuxjG/OPrCfoQwWtCqJAbvBpqi6Bk2crCPc46ie7/PIIU
OT/p2lXLVKVNyTR553a+ar15dny5xVsIvTsP73WxPhWx04VN5xzhfFJdka9D8cOGygmsNKgqsCA/
tTaKgT+bYNr6H7+kDAJd7rOJi5Llmq++dKmc2tQSVnvfp0uSCsQ2Lcb3rKPfLgWugs1HiFexi3vA
qwUoI2tUUdp6xxjq5GFKISv6wbu2Or+6Cg1lgN08cMYbvMbrbKt2Db7LC/PCS5kgQUD9F6+Ji6Uu
Dgh0O4sdws/LLa+ZDpNs6h6tCDotZiy8FMOEEcEWSoe47Co9zO+0dG/3L/Z09jC+FmaYXPbnS6p0
iKZRes7RKCPvQUA9ZTw7UIr0mLdtFYxfa+W1M6/I71fE250FzxQoM/jq40n7ZkVgxZ2ac0XQbd6z
uqOSfbLzIMzMGRzr31/qF1+RlwNqEzU4/kSvN0sfZS2XKiz4oQsjsRDlaW6ZkEpnAcCXDk4vb83v
L/qr74ddWgCxzQXis1/t0AOsdTsJPXGUHjQWVcCakGaQ7Gl03l3pLyjaz315CDqByZTjh37wdqUt
Y1eT/YRpbQulNBOFiwGnb8rbapibyxJBP8OTiTJZj9R1zP6m9nKoUXDuACEdmouSgSUag28YkdlU
nbNi/h/kXvWec/TbjRdZie0vfCkYTOI11Uyl7pgiW+QNL4Cw12kECTnTBuclpt+8allIWf/7JyHe
rt3F9Zu6EigSnttrWkwswUsizrijERjUujqw6R9Ix0Jd2QiOzKSKlvc9S8Vl3cv6M0TcWWzsNNS3
dWvVkuTMfq53VEkwVdGXJP/4cGA4AHMSnprNs3vBMX+g7Zg1nhlDwKov5oCi23SzRxEzrCf4QaUw
e833YJw37yakwmU1AOXwiiIO/3nN12m7FP0kCg9ORAguGp5sNdWK11QvePrvb/+vLgZuRHwGYQJv
88lgc4R4FRNIrvGjvc4U6n+0SHQ5rlnRJf3+Ym8eNd8swDZcmLjjsJ29WnVFboiqjcyJPHmXxjJO
O94sFiJd4u8vZL0Sv0GFZbtcigf4jBzprysjSayF9ip/pIJokvbapIfr10bQdlia4gzZnqpsAAlx
YmQMyZgw+JOVbzdgycsxWNb6NklzcAJjpFli3oi0ZvYZYZuGB5QF6mXvTII/aM/rnOZ4ZHp13Smk
1sU/3YhfbPGZy3CuQf58XQql5HdXftG2R2tmhD0yNDqh5Un3sTn946qLS/EOOIwCgPTeDKgQgVrd
oBE4NNCJEQ1kfH/cpMMtmRPlyVH6XfxwOb1+2BgdjjWokosPWCAgIL9+SmouCANvXOfo1dr5jkP6
cGycKLx/AUQ8n7S8TT1L92OptfXOAWC9fkWchaQJWdPmysvQy7V/XmaOhOMA1SY7CjwvihmZeuBh
gjyhkrWtNYaWwRfkjLmzGUrmzZdhDBuDMPI4PVjdBJmDyNbp1uwLUMQ5X/CamnguGou+4c8vOoGm
8NoMvbtIr/1uMhS/aUzdQwgliUl1HtjljZu10AyW10saHAb7qWuIth+aqWpX6Cv0tTtqoLE2Yn58
ygGOoHDUQ7z4tjGFviDCNW82psiLmxG04bLxOmOvndS7JlTFmPeEXzNfHjqcKEwfgwSSojOTzGff
7cNV4jTVeZc7+Ej4Em/qTYk1IQ30nB5R9ok1sh+3R5Qnkhp/jr4mEg/s2xwwJbHnbGFVS3J+ZoSP
QopvYxPkgOIGKsB1qKsFDMUOILkeJs2ffaOGzuaRS4/VXkPq/YHAB7oiVc/87Vz7fxWfQx6BvIRy
qWvqirWWKOlijaRaLCByES/U1qnRYX4WB4a+rfRcJNcQlSTp03E9dDct/J9iA6OI1V2KospvyxlG
y6bpO1HvmAjr25xUofPY88r8Fh5C+00zBp9BeDN3/m57qncumlosUNRIiPIKgRs/yFd3n1yE2uQ1
QGxmVGtlzvmwWBuAaOBAQeRQl+udV6HC3ICDgFx1cwIQHhSTZ2/hL/Ibe5hwkMJGW53VOuuND7pM
uXSdz5xaoQlzoF4l0m6tKzUObncrUhLbNzmvS3JNv4pOT0w+hgMwCJ2zYWhaP98g3DHWc6UQynkW
W7g7x7xBSg00EpY/pv65M0RiPEuQtkWcqwJGTdlIMK2g6tt5ryU97IrxLCgjBADd3AnlNhK1ocsL
hisj6c9G2nA2vNQBYPa8fcj2gBoSjyncEQk6Ql6iMzWRkmTN6+ewm6NrRLkwW18gOFf2fBg70eLO
ySz3KY2SJNq2fQsv+89l5S2sPXPR1ow+DlhPioQAku5dkoGEFglTUE7Fem11cCvWjefyFtXBokFK
pMt9tdoFM7eztv8COXkcdhpu5PWfoxmy9J4i114KidihtgtKH6KpyBYktgGeX1WkBBwQ0ILAvxx/
vtcDMiZgV/656zOPWOVmqrMdyn2zPUE1YpkWlcGkQU4ON9bBfs3eZaEVpzetqvkgwgQ72VXSaknW
FrV+7LVvG1iB+G6e3wYlcSAXrpbizssy5ax7zLem74HBJGMLX9xybiZRgQInE7Ux8Xhi9AvOY8YA
SblKgCt4VxymOTBDnc72P1GY58S0uk2HqcFKpkOFr0oUwdtYs4W72VE2LWj9JAElUb+pOQCSgPB2
LExTA7WBkHcBANncD9n454n/nznpu3NSP2B4+Zs5aamwJn76eUz68jN/jUmF6fzBweTRhy2oC6f/
/4xJmZ/hTghhhkkolBK45P87Jg3/MOH0UKZ6NMP4FXDk/j0mdf6ANsHIFaSIPhlo6p+MSZ1FNvTj
4U3fBEtk8cC3AbpopZZi74e6uJrLHGesCfVeVYViLY2C145yyV27tZdPB5+hjsLQJEa0tgwmLnB9
M9YyjZNvbRTM5Qr2k4UO0UxqjQtTXeAB1fre1xkLjS2iRqKV8Xuazss6b+SndHbq87KdzW+ZHWu8
PHpSYFcmIPZiMDYM9p7A+vKj33W+ddbW4TActZ0240VTeWqbsDfDobPkBLrs4WfDHr4WfdSt3Mk4
N/upSuHKB5j6ZGq2NvXUPA69BfBuJeg2B21O6ymDJkkB3ROAzDxpFwZRgsvZqNxk7XhJeoF383jW
y94/GMRHnA1lkVWrJlX6ZqiNvZX11qa0QswVNBk4huyYAcXl8qmmOfuk3bYCVLerTc+IJAkFe1I2
i0aIDY5+UbfpS5lpPC7sxu0gKi3+BpiNt+vZiHJsi3ny3GVz7sV1aqXuEYZme42lU+adRsRfX7kj
yLBhEkbN3exhdsxAozWck9/EOt9mDWaGzojVzL4JqkRiiWCNF+gZ8ROSuLROQphq581BMcDbc5Kk
sw9E1iTUyes2h0Dtn+ZeA9/Oa9ESx6K3+Pb0WQKFJ25AkM9EkYtwOAEcwlpnxxE0Iy9HuO9XyA9d
rCUQc922LdNRiQWV/hYqv8qew0y0z1jdWqN9aSmc8ZlJFJHYeV261Fqc8v5DhZeQgxY8HM6xWsqP
nOAUT36TR1j4yj47S51Q2dtG5jdClM3WTGE1R0k+XrWEwa0WPhGvpc7LzVTl+F5THB+DLC/xhzLn
HQY9+T7Hv1Cklb7tvN7BuMGQ1iYNm0StZd3FxyDofGft2NzttZUFEdi3OZBmak/uGQ7azW4mqfOp
tCr51epqYe/CHIXzqqnnZNUFUSBXMdJvm8S0UGC30o0rx47lMSvSTBwc1T8mGTXcei4d93oJtXFX
pVPF5DE45gkeebFDrWHsB9tRWC2azYX07GovZqFvFEZw+ALnQXbliMiHrB9ATScrPT9ZIq7hGlrt
sAFJUGcDZgGXKVxda4WdknNOOTkfVTSbK8LApk3eJ098xmwXoGfd9TK+9JIWCnnveOcAjMxzdR49
Jk0SEvAxD/sqs51tXufq2Au/+kiZe4nNmXuzvNlXkWjNjW/aiDJqcTHjI7VC7tytA7tyGXpUVsMd
qMznkriiq9LN44e4ShkQ1A4zpQEKXSs9pMWpF++zbMj3AIxkm9QL1x7G+B4nr/BD7Bh4jsNoOMdX
5n62zCtlZzU55pF3ns+De16ltXGAKjx+cmu06Kss1+O5Tm3rM158hHP3TJ9jsu5M+9ZjbrEVTJae
/5u9M1uO21i77Kv8LwBHYgZuMdREFmdx0A1CEkXMcwIJ4On/VbJ9WkfRbbfvfeewgqxiFZD4hr3X
1vCu1KHk09iVWyGPOAC+0cT74ZAnSL+1ae39oJwd67Ez1ZKFhju33yxvTZ/swkpFgPbb/iprJG+N
P478jk47soNkBYaOIugnbOhKOO2pxJlDOmdRwFGkIDab1DssNgkuCtiKF0wYlXbSTnUu9EnmV7qf
TU8yI76l4vN5GiGnclm3D56xQnHEY2OXiX/QcPAixjV79+QNGvsk4ETe++I02Z1feTluvLZ5d3Ph
R5VgL4xmGH1cvLYWhDShQ3cpHmQ9eMeVzWJUcnU/6qCr6kBXq4FOzUxCJbdPniiQvyx26gau2yMj
Z8ATtJMwP7dVil8km7RoUbpVIBJ37DfUjj4Fc7c9tIufh5Y7qJcyAxVvm0V7NqqOdM3ZXb5B/5rj
2TDlRwrLLCzhicZtlY20O4b5atBL3m567t/O4GDu1sZud3qVyjtjGLordPbi0dUxbYSYQMp+17Zj
Go9tL75QBA+RRcbuA4I/XEGrykxW9JMWWLpMP5YNnkozN+4b0olNiwgCxzjCkRNmCNGcABSAipqW
k99Tgxa43uycjX5LQ+5Ic2eluvGJ6Up35Sk7O7X+0N31ejZHkjkjn6yfrd/zdZCPBOf0Baq7BLKn
WCu6AH2sw2RhKa/DOzpuw7pOIe3Bd1iuZqwvrR+gHGnPpJcVIUSP4RqVgbqvXC2G1+2fe3ZweeCu
eZZg1tfKcyb0PtKNvvhcjTM0A9ITzm7nrY9C6SM7T8CkDxbwt8PsyeXYLkluwaqzsLkDqLgd5q58
qbGRvcDKGO4aoIogCJL8alpYembK2z7pg7XGZMAV+3WY1zhZZQ8Vo2FhbPHXtiGwBSGPTbXNcDHc
6RPSK7EGuTU2kZbbbDVtC/KEyMRdP7rwh1wvaU+N0ixsIKVar+xirUtUpjj+PdJ9+BylerUW1w7s
mW3kutRzFhZ9sp30XHe+ofsVWtgmTX7H5kGFTiH8l3Wzx4OwNh70HhDlC7hlzHcOabHX4JG6J3ie
YO80ZlNlkCZebkWeWq6nvh12YwfJ59/i+Hsjc7n+XXHMUoE55P+7OL75Pn95/+/a+Pcf+bM21qmN
wUTD5Wbh+MOc/iedW7+MS//UDBoUwxcOG+ezzUjrkqXzRzFswvemgvUQnVM+g2X+R/Z2JLm/FMOO
7l5ehpUJs1u0Vb9I7zJpLTNBEubZTUYXRIdlc0rqGiqLrQJLmWFKjJauPeGK7vWg1fs5FhvJNExt
qv1kjP01VLrJeEXqVd60bjVkV/3CEz00un6xo4mb69mcrflVlpg8ZLpCTunYGIT+7M2otchNjxYH
DO9+Uqv+MEHLemvmZL7dGLYswD6ay3N/G1zGVMmgdnlNUK0L6JLus8QA53ar3DvMbdqgy4qlBCJO
A4ypDGSHta4u6YyLp9KDb+nbFKHawbs5VfgjqrUs33vGO7d5as91oBAi3SawWpA4wp8VEcjWSwjY
kpfusV0Hi5JKnyg0R6pxAdsH/ceFqLLe9aBg1iMCJ7uI6npdtJPHG2TwmGw4TtseAtu94XXtvW8V
6cNWlIRKVor23a1kxAiXmzoBcr0v1OAear9q+hDPKTxY2lu4I95UctJYA0KAs1kan5ALS3frIoXv
VvaHRLfzaV8nRmq6e89GorlzB3ZgIkKWNDQiLBtvuTFRkpBBxdGvHa1Rb3FndmkPWqlgf9A0JRCm
SquWl7GrLHQoMxyZYKCH6jBl5sm83JT9bPkodKp88AMookO96zwaD/x5DLTTEHNKkVAfrdqOp7GO
f8omKYFqn9LAldfIr+YsSnuBK/EAs1FPMEdnVRL11jhfLhy4KtvCIGunLQWuv7J2ALecpJymjnB7
8CLSHDAojrPacPEqQ436a0ojY2xvS0520vAuVS/rOrDRXVXJ/Y+7+N9pwN8eeJw+f33gqf85fR/G
7+t/DQTYv/Jjfxx6rvkb+mcH77hFy+2zUPzPQMC1fyOXmd2ZcUkW+DmSwNJp+jmbLk4CBP6cmf/n
CPRAhlxM/PyLYCXzz45AmJL/fQReMhHYT6DehiPissv9ZW1l9GhCTYR7B3i1uYmAypTxytC8vEJv
i41aDP38mNpjcmpFnk3HOW/kfdYBwN2XAEzLcIBJCyutpApk7IbdYxoQY3ZLymGEq+ue3CGxd8sG
3ZNPtbQtmsLqqmdmhOsreVqMxn51mvlLpa/w+6r6iYxB+1GW7XY/Dv5T2xECV5FaTWEDJAkKmQ6Q
jZZmO0+c1yTP0eE/jA6eB9lJ8eojukMTqeXGQ9Oo8jQO9HQt/uyQxdKIZphai5Sf5QbXyxjpmq4/
JHij4xox48doDK3gBjfx6cz1NhzRQtJ2ErTXfTFnZKibGn1c1WBtf3xQP/bcl8wbvv+c+e7ITyvy
Q492OWzeHswoobVFPR030h1D15z4wdFWoxEZINahjtR+7b/MxdanYVN54hVI/3Z2utmHRAigqxYw
nvDxMJfQ8LJtukdqU1PAFBpz6SMybc0pyBCk2AGRkdT+ajQJ4Sm86TJMT7W3aSLfwJNINANcfvo1
waq+2Ctbr57XsnKhAaST/jqA24A1vAh+W1Vny63XVdrHRjJNuJh9coIXmb1r1Yh+DRHH/sf7Gy/v
iit7WANIEsPRqCRfxg9Kmuu4jdqJYWr20wRLq/Xgd2Fu1eIRnHiM/ptkIlfmxnXq6QzXg0nCrLtm
mpxlaDt1EjKcUQ7mLrOR0u7NzWzxUPI8CRqtLU+b1R7nwZLIO4t52sk8NV47jZJjp3erJ/ZcKhcw
Vs214BEZU2Dyi3j1PKR1s3PsSjaRD5D0ngc01o84ANbXvsvGa68x/aeCpfEuM43BidCNmKcGvecV
TPjshXxCxrQovK+0ji/bc4oS1a3E0z63/JHFZmuxvRkk+qDesQI6HSYCji+dgGp/e9sate6BO/r7
qjLMD+WYbASSoa5bVIIImKLUKHLy3gohs5uyavldPiiNndPi8jMYU8x8w4iLWxdXZVqODwlQUKie
qgxN9Owgn0Ryrh1MD1gflAfDwdcBD2QmmREecdIeewBMq8AYo4UQI29f6mJ8lK31Cutxuq5t8cKj
csXPOfeXtnraNJSUaC3rFLYku1TH2cEqTGj1GP9NghEBtbaFeJn80VueOu3d6Gw4gzXT2al1re+A
YOmnCehlQAOTxjU2hMMGxzaGGbGdMqsvK2YaygxVZZufGC5heq1XD3/1AFJMLZQ+Fvo4wOXoaVjr
JOWuYdMZG6280HlxCYeTGrV935njeTL94hYRQnnVaMq+o8k2YmCg8gfGV4DuRrldBJ7mW9fEU+ZT
pPA6v86blp8TXQcqPxQFVTLK+pWvfutA9jfsIYml1Fus1GvBiikU/MyXDUMEI4MCY+AB9m7/2PsC
Rqua9SyestkEHFE226fFXgVkgT4jCxVQ5Ca6FrG4ve6N3sUDTjBAK0GedkKLGxwDAMEqCXgUhWWM
K8AGPsZBoSMYUiKaHWe9UqQR3WdIfl98/n6TBQYlwxHIqztGzpYCuEuKLNRWUiwoEbxSBvVlHxOI
fppClI0t+8KmG8KhMrInfLpiC5eK0YMx1MXVLIsSqttwMesXhoNx30EuDDNhgUSfNrh+ayyMose7
vhrHNundmxakyFNJXEYdTAb0PV8thclLVBLemrcN1G6M9VzmHhHss+3ecGZOpdGZkrcfJ0tfyuTD
X+ryVLXcofg9dPH7XdQBOXlcNs6oQRFx5miCYxX4ysypsfKEGVqn2S8Q4i7GesPidlDGg25fXohh
yhI1xsg7qWZAbUog9qfT1fzmhsf2ejMOZbtGbUtM2jg12xnKnP17HuC/5dLfl0sXQdZf9Yfqf87f
l/xb+0u5dPmxP3tEYdLiXYKYIHSx7fgpwUkXbElslidsNn+3oP2nZSSnibWKSeAjatBf6iVKKVJ/
CbpHTCwM5Dn/ZH9i/6KFIbiJl7dREpLui33N+qVcAlRZsfpuiuvBmPL1i8Vw9xL94korFpmvcdiZ
alDFSu5yO9basTXgxQ8Xi3hzQEYg9niW1vfBTKc61ERHokqxztvVgnP+ez9UbpSjuRu2/tDIFF0D
T5hKrdajhprJm9AtTobBvLSCFsqdvaaocGNK/iLzb0WuSfd+bqdZN+POkcDwH4mbAb3kqFmKN/aI
Vb7CKdUuy9isFU19yj1Nhfj6tcCYGZ9iLEhJpFmya2du+s57zIgpalURCkSxJPfUlsSBUDRdPT6N
HhVs7BWkoImXvHclMMKmmz0Dn7+oG3GFC7acYs6Mb5k2Dju379Y7mMwNZp9VFfyos2rbZ/J83Px3
/Pe/N+Df3IDEDlt/OaB5+r58GX++9/74iT/uPf+CHLww1zCL/nkX/ZGehsLiN4TLFyUwNSutAgvK
P8Y1pkOwGjOUi6AdLRA+xv/0Kob9mwfBkCUjAxu2pP+MRqhbP/SdPymP2EERootDyaDxQWtnMBn6
eXkppKbNfduKo+qN4WXWLDcYq/WbtxjVzaZrfZxpzNaX+qIRUd55HLv51ZmL/rFrtcdeDOMJsxtJ
I567na120o4rYONkP7coNaam175MrtsG5BII+EVeAlkaw2Y63rECWc17y8pLg4jiptLdI1s+z7ih
khHtp7Hq8evw3N9ak/KTGcXZ6wbhcuPQsbOUwIcta4vtPm3ADoaDcGciJ4ah/wSvVdpL4DZ1pZ8y
f3EQ0BhYkmKwx9a4yyrL6E7SSvMKGWdTMhnD27EiIsuBU+snt12NZ2tNR/KBt1ZvQb7i96fzMHDb
HSdUzyJhd5q7xVOyatqE89ItyeTOWhv8fpN47ylWeZQhxriQm3M5FmaHEBXWCTyBh6KLJG9h3JdL
a1wRCbqNqGH87CopdKi4Srr2uENOU8zxBkIaWEtbHNiPdm9LkyM7qhpTHqAZebFCrPmGB9xikZFm
8HGw2lxyXAOCsc690bSHwlDPRZubeyK60Fmh2DiUKs2YfNVp9pIvOYqjdc6PrrecW2vAmzdNL4RJ
NCETLcRES4YRdfYppFLnm1wSBZxJvW2FPYYGISblAmFtKZ8XZFXB6usF+z/ra5qzWjSTcnrkeOUg
Z2a1n/hINZhVaH07tR/dzN15RrNH6vcwb/mzUxkfbZVL5M6tCjDc32xZj91wkm9tPZ5qwpYOpcy7
yM3NCKGTEYwrQKWuA+TG7vAOJg2FuFE+U/rljAjBTJf1/B1wl0P9jgRH+a0TjGIhOWoCbzGSXVCu
UwnqFRz9ss23BsUo1CQSj0hDr0L4Atl1MlXD2ZNQvlE0i6Pb5jmofuCyExTmcBt772s+GfO+nu38
KwljC7rtdY1BnmsPabdadJXpd4Lx2ltbY7Ehc8hQ9VrtRVfDqEE/f2FNOcGUCyRB7WrTi9n0Xjwo
j5wL2W5g/b8jZMQKgcr7+9lR39kA1keZwWdLODuCMgVJxXIk/9qaVhvOdlOzq2Vw74t6pCID8jI2
cg1trJTIWOeK9FRCZDxjedLtRgRsgp/RQh03OinIxB0p8lJ7sVkzB2QQFaest33ij6FdXcYZn6fN
JdNGsh9U5PeMc++A+V1FeV3P5YTvWXLHT4PXR6a1aR8tjCNISmAU2dJiIUijoZg35AP1oh2MUkwP
qz4r97Gyyu7OEQaqBway+U2HWnFntrkXJyy1x1Bnc/00EhMLdQjE/Z5tnnFqJgaGJNdKXo0LqyT6
kTguRNFmKJJ5vmPkp4czCCUmJCQ5B96yrO89yDMRp661nlgVNqgX1ar8veTSWi5VvljCnncL6m9U
8kPvewXejR5h5yzTlGEmHWlCWdL1G4irviO41LPHN7K11GygQKJgB8kjrrLGr/cq97oww6q8FwZA
oL6EJ7wWDnEYLafEQvvZipTu1mTkbHYbnsauN+PE3y4q7iQPDG97XXTLf2Yds9xUhfaFW+rF2HKS
6ypW8nUvT1LrLWTYULtpQAq6tPyd1esQ4UHNn+uhICjJ6ez8bEDf1kFaY5fc9Fq/6+vkU18ZpReQ
4uFfd1ZFsJMvd/id5ut5yrsH9g3aY2mN7hejtvMIjFofbrXPFAq3I7exWgwUHxisdisCxbOTrG0M
C3mMUinlTTVCNeT3NBhHxbofLndtaSXOPetwkzQ4jL5aX2V7t5rvqszKcUOPB6WLzAgSpII8SzYi
Q8Bx3CtzfUPoax+sufa/DcZ47y5WpoKRYIWD6clXB5FhkAs6PsOcjxbsfvbzCHUCqXfyI2ktKy40
qV1BXsl23jzpUSM2P+7aJQ8o9dIdeRScB956k9Pf3W6amM9r7jOLWokERrKCBmAsuLVcY4rR3KX7
zLcwNyrDC/2imIJOH/arlg6cwfLsT5xam0nS28VSEgq5NEdkpWzfFeOkVFcPEzLzoMTlHbdEzQX8
bf6hX8gqZFt+HMSM21RfRIBcuP62EpUbC82U4aRrWtSNZR8VCDwTEPzG+OTnBetieF6MvCs/GmV/
9DUfK7fWfSy9+6lGGBJvPsEQYuyQZ69oUjSL1WLWLMQrTfVCPFv/fmnpKplMVzpZUcGm7D6s4Ffe
XtaG18bCF9uItdipXIrjhprqQB4JgQMd8/y5aRjapMwcAO4DiCqLCgpWyXnXO5+3jaVm47l6nJXy
M8jG8sruEtBCa1MFianWgGmdfs01MO7H3Mou1PuPyan83dJtn9PuMskAnJUGBTFFZzYAiYH1gqMf
vNjXutMVVDpJZAbSqzDDin+jLG/m4W504BTTt1a3Pzq//w7ArNpVNgXDvFgvNTE1LFHHnpAwftU2
WAP+/kV+DJNlhMUIJ4v5Zx24hJbetXZV3PtG2x2FZ2zXSAv5GNzy81QnIuIwbTm18/kFmBoPDGk+
EjgNuSxFjAVcnnPdyauvRiMNKGUwlCardnbF7K5hQ0+zGwu8tIZuXDAumwXVc/06ZslKT+64gfJ5
DwiHylgwGHkehbHdlSyy+EA3eCGANdEY8YF1vP1ZlsUbt30pz+Rwek+9a/Ozplgfhyk5Et6qQo3U
y/tprNSdjarlzS2cR1RxJFSgXbGMdjyYrJ1MAhsJQGIqzQed5Zn1ybdLOhnbGQAkeLFFVLgRXjbS
fNOzWiN0amytHeChYdoa73ZDDEu08j0zqdbb21nf5EFsiwtb1fY+o0YRBI4u34oukbebMLUinpkm
HYpOmrd27cyxvpGawMnaSYJfgGz6xuyTQ2LbXBGifug9335QqwD5x6mpUWIYGKZta6w+xoGo3suN
mvKdMudvg9UdnH3X6Ta3TOPIFhSOvwEWNXjMr6n5CBBwAosqrmFUFa8jFOivTdqfgPAkW1S0WRr2
qfleOaP92ABa+KanhVYzpXb8i1F8Wo6daqFy5SUCCRAN6/JNIF6JunYaHzcs2UdACe55Rt229xvn
bnOaK1L8pBvNPA6WA4p01EWzM7vvSerWYWaMLuGYdv5id4MFLDS3o6FWVQwJogu7ttvIaundOm6l
2T4MRGLk4cpHcbOUEDAZ3LU2099uSqNt8GQdzcu43jYgxvepPhS7xFVyx1bYiDve114OjrYv7CKp
971b5S+cZuULj7jptWKE91gWEuFW4eZHYSsq3qR3Tn0zo2nMNeT3wDFVRQpoXqxgCC+xaBtOCV8z
uCEyocqYYCf/xBKEiAdQDCXpKk0HPCBldifG4V5ui3wR3ja9252aD97Y+ldtUchbwG/Dp9a0h5L7
r2WNa/ZOVNYXsj/V1faMR7RuC9qHUT2lhI8z0LetyY9Ai5pOYMHCnOO84H7ARG1dWBpJ5XxSCCyd
V8inOaGEHmKOwJssnxuR9Sf6eWdJY6u0nBvHLLM34ncdjWJleqy2BsvFCDjmTJBq/gaxuNkNiVdb
Ub0tl9ClRkQFVAMiQ61SI6+3VvULEN7knq6/Ab7A8TrU/qOqqY0RQ09fm7ppIy1zCzR7W4rHm5K0
auZeBhJn65OO+Sa4QM/3yqtLqE1jv1trmREH1Vdhp20Ve5oBVZjSG+Qtlj0Mkb0ldVDMeRnPhc7A
udmY7xpFc5jcJb0ziGFaHzy3GNrbJc1YnvvpIlCkhljPDIoF3PX+OqKh+n0CQrmZXwYipdsr67H9
Y1gyrS3b5/FQ+FntB4xhGK1UiwXXc2TiUKG3H9hdZ5yjCwQJSifHPMjMsV8MYkemiMlO5x6Gknvx
K8Qi8p20Ikmv83kGn8olPBSxgYMDxT6A3LDUXMXpI4f2epZA8vF06w9LL+kFdKSjm+1k0YyB5NSr
oTsOXJOo/s38mtTZPEyMyf2oSdwgRYV9BYrTQRb7pe6extJP8jcd43ZYW746S+7HwIP8Z0cOmcHf
2aakB2eqKcHJNdHCHojA81YoEecOp3PsjxUxMMa4fREU1lfwK+2goj9u3U7sW37taTN6ed91eYf6
z6oflCJGc+twahi11QGa1c0u0LMaOFc5Sqwj5F+IHoHeUqIjHVju31hWf7FL6NankSoyxvbHVozY
0jjlWUdxDuVhMQZJiqt71JC+RS2N+4NMc3834OP4YluLdajLAeJIycmE3d4L3LzN9pCPZwiqBAtB
wgQ8CVpPfa18QtsY9N6aS+a/gx++nXknwSAFiamGsR7Ilu4ppab0GlQACwRkwirmuul3nb/YMaku
9DdclCLQizyLVVJnsY9RlW5EKz+T79kFre/WBy1PzEhTPEka5TRo7io5MqXT1tAqsI4hrKqDxne1
W2lu60MHBG1a2JAsJRojO8VlRAWuVXG1Ztn3rnOsM5CNnIO2Tw8JNFLs/hz8E9KvtcqqcBtAqQwl
aa3uotb7TAr/Zl6IHS2a3DmUpKLEaC04MMe2PeVCv/MQ8gbjOC4t5p30y+g2BSK2VaJm0HvvBhjM
EC61KGO9SqygqHzzLfV1l4nkiAGxzrP6DQzMW2+6eBBmb2/Z+Cfwwczvgl0oIQ9iO641g0WdxpNd
ky2nYGnSKlxLk+mDmzosGqDl+mYWA8sAMtksr9BArrIUdODWvzdF9ToW8+V6m0QbT7Ip22AxyST2
MAZVuZ+cihyQTUmuTFCnAjS6uTL115qlqGImquGUWguCcadouFpGd4+/w2VDYeXXFbmvd8wfhIgm
hH9ePHdivhkl9TZuHsTfl/EPOdzdJbqyYlFL3FNaeOK7amjRClaFB8aX7H203rgntZyJQDd8k9ki
Ty6K3YD0UveEDCnKsrU7ep3T8wDWypPh1vP9VmbpLs37r/RrlGJrc+E9kxp1RLQ8o7qZx/Vlliyn
mfecTVA4z5RST7nWo1wdpHuVse0L+2WjcCTkNVFbPwYIKgcyaKbPvt6flb6a8BmN50bjyCtmy9oh
hwWTCHXzJVt0qLAs6jEbecS2wV98QsaPhA6I4lWzZte51rxJ1ttkTWSPg6N/IDqg/lupjhpy/h6z
1ngzL+HTAFes99HGpSPSwYw6rX5ewNl+dGS8EqDUeMi8mXpQfC8dS9rNqR9Y2Yo0aFPkobLzIM0D
Nye9Dx8TA4pVPfS6jiug8pKEsZNUameTiZxT/Nc6Pc5i70t2cw8NB5YMOtNuUd3M4N0hlmZS404A
JyTK4QR+KVBbni60Ognxtfw5Z/JkAbk4FoW1XrK+hP2S64FjbHDrZ6/Sx3gSWXdjMP0/8h/8E3Kf
DyM1HqwCEXDp5dnJ70R5Wm0errqpviVlN/X7Eq5PvCAKR+qK78uultOWuyW3uv488EgKK12Si2Vc
ZoHkoYWrP6GK1WFtc09Q5eW6vTdsKuF0NDgSnGWY1aFop4M79zDnt9PCBY9nohPHEsRx4o/UOlCq
gN67p06f5Q4Elxu7pVOdOpvxHyvEMWwo9SFXLNDvMU0M6XzvF+O7qHOu+GS1Y39p7gknbyIGMy6Z
SqUBfkJme3oXBohbrd0qw3rJdWu8komGRGpw8hCyfMMKr4Pi1db6YSlozgZ7Go/sFwSTCyKBRGm/
dyrx7ycWbYciUTmMqfVziUwZ69Zq7txyyAMkSF8Te9YflUemp7MQURkWU6u+26M7P3L2QTRw2HS4
7BtPQ88wigTQUE8061wNnsacBYFCPJBOB0auOVuyGkOiFK0pMnLlT7Gb6rVLTl1Wnnqej8STtbsy
X7sv6LVa5MaWWUeltm3fSiNDGofyRPvSOvVwiyEfQTgPvCFAU7gcSCEert2SFol1UZGBIUhPg2al
sVmv61fqLG6ttKu/oNL3blvQUOdNZtM3LXc+0kFfAU2xrzj1jKHvt8VK4Ju5qgk7sps/eYs93WEu
sbabYfHaLsDi1e6ZgtaEiElcINvmo0Joc92NnDJf8EjkxLrl29rtkMdn9AuJdoOU3p6Rdo8EsCfz
05ran6gQ7EeiF9pd2q/ywH2wxs4wsgT2vWeFwRV5X2M8pqLqwjEzbz19TMC2Qgos6sQLdUgheVTR
pGtXyqCouUYwQ3CwnLMragi57FLCRsIBF8d0shrOn8CRLK33aaKWy5CoygLFLIyapnZ0eE0slHhq
tKynXKcdnofO6q/63vMI5wJ6JoJJMONbuyIJV86FNwcNuHmDSVY8zfwCJ/L6aXuZSrbv3MYJQyMG
1CQJNut4Nqduuna5evpQdEruVd/k11vXdYCQGPCA7JpSKqZV4ZcxZM2OXF4qIU6Zt7p03M/WkKG7
w6YiDx2BFEGvLT1FK04nEOtaRaSoZy6P9tRJhk+i7JyANozgVEPzn7H2pe/Q+Ys0agCGLxEzNaJl
yhnlpMmNFm/9sqK/Hmm8FzxE5P2JuotY4H8oyuuYFcE9e/si2EZHnLrSkRFpAmqf5kl/v6Sz8VIU
VOARAfY1/bqt38F11+HD9LP3MOL0o+Id0vau2rT5RbPy6WQSdjYR3O57ZwB38oW0JXEjoKPtDdB/
Ps3raN6Ptuc+kKxO+0LoqH+laZnxda3y8iRHb340DJNh6GJM3KVtw7EakFjSYBQdsyzK7bHgplSX
hAI0psUYmIOfFjdM+CXPE38wq6tCN1Z7Jx1l803XeBfkkCLzL8c7tK4WKqW1Q7DAGOpJbG56KiyO
SlAW60fV1fobrhAKtc2RHqJRfbjJfJJ3g7TI+5fJQc+vNJ66yFJ5mHFJRTQ7eSxSHNYdARaCeMn6
akgW9+JkkXE3OuU1YGL4WqWri+uW9eMnWTTwvZwlr6NMU6S04zbnOJHaPUSw7sZelXeoMx1rwLx1
e6jHVkhEK1eJNih5huRmvjK91XiIqe5JUN9dD22vdpOk+mec6TKl0bIHiPnEx+MTZWjfFmHajfV5
kv43DTBmzOGUHJzMlmhrN/3sz9waZmFkcd6bxzbTvbtmcZajAvl9cjSXDCsnIUhd0nVMVIwh8+bh
NGb+dNbAA14jj/6K2kaP4cSIXeGtX1JSw0OSeekMcPBkwPWgi/fD+owoL0HTiriEvDczhvXs7bMZ
cQZuc+NYji0zm7ZsVuCT3hZl5qJHDu7DQNottazYhre8staQVmE7YMF2Nh5k43TnuVACKfSqilRw
Y64eFjvLUTzzsCnsskWDus3lteb22HlZ3zBjhay6ttkOAzz5jS2+oHLj/4sE7/ay3ioJVcOYy2d/
NF5NIsIjW2vi3DI34DPLF78BHAHuP4+UytJo1BARN67W7gx4wgdl1XsrLR42r6NVYPUe+pMgpzPd
biFCoLoq+pdu7Is7UMfkXBkHCiu5nzdr/qwtrEEMU3uFKiF2YqNCXoDX7buZB/XiTV9qQsfv1dTf
T+3FRwj/nUe7fmkEs0q79Ux/DTGqZcee7FY819q7pbnTuTUaBLec/wGQvYFBj2+9SmVfdETL9dx1
y3Go+pd/Zbb/f74C3cGl+te6kTcUpz9vroHfX37oT5Gt/htmAIMd839Ywn86C1z/N9cRhoW8/3dv
LTvjP40GuAkuWg7sUC5sNMdFhvKn61aw1PbR60JSItf8otr9BUb8V3DiX2gthMyxrHZt9L+odj3H
+UU0os9OPwuRIlvELp6jSU/tW3NQ3c1WqX9Iu/rxWp6v/9i3W7r+KzoPsa0GfElvjq4JzHKbIbEV
FODPK5/Add+zT/jpq/i/0It/hYHwt122/igDcDQjZv7lb0NDaWBIErxefWGzKhaGCTNl0kjkAp6p
kQkcBXPx9Cd1gcD+9Yv/Kl7mxVEvA9Lz+PagQl3e3E9m5l4TNMPj0OC0kvK9rmoEM5U+e9ervi0P
gDn9Z1JI/u5P/gW3dPmIbT4tE5TbhVt9uWx+flU5YvtUnkt+da0vd2WVyXd4u+BD/Atw4Z8jXmA0
61ykvBwjW4Gg4hebSiHoxqhv/UOmJe2Vi/OAk1pit/ZM4MDJ7Lz99cd6kav/bBIn4c8WeNj/l73z
aLLbSLP2X5mYPRRAIhNmMZvr7y1vWEVygygawXskkMCvnwclqT+K3Z+mte9FR6glFusaIPGac56D
zCrkw8Um/ud3OPcONpfIjCddG5QF2ouAWyxLCzYjmCTDhFnDdQqIbWRRmDuPLdvcl6qB3LNNvHyh
EvN7/3GYhdCbblTIDsjF6K8dE5qPswj+j6tA+f/i9aIN4d6XfJvc7D+93qoMCRspB31SPiZvwnWF
iq76uLDbQ1yj1ixb9lkXlJxzAdF5UM4z9+D8uJJiT8IG1XlJ0TOdS2Zlb7Hb86wiQpFrqY9I5HkH
SBmmJ8lltAX9KonZzm0pEFDBAFmpVjiBgD1ZXQqTehZANRsmK7c86QFjaR+6bmPNkL0H6BYRQxA2
V91Yqy8BhSXhdTxmxj0JVGxFO1eZe4BtYCRS0lfCdbRhvQIaC8ly6VBqnruIcMCKEpU93toQJ47z
nauUJoeQljQzN4MMR/lgqnm6ruwEFpSnMsTs2BMY4awHQYchL6Z/7829NQ3mPsxbBg0GH+4nnQmA
SZ3tnn/DvNDkr1Hp7nhvE5RSblkmc3wZOwv3mdOpt6ADWP4blaQcI9jFyWAerdZynhkdBbt0SaGv
AMGsQJGGhjZhYMQD4QAP+DuLWMuOd4pem5lhwU5wG1Zp9CKyHDqOxnv5Vmg+x3ckSdQBE9dwYCkS
2vBlaqGDexZYmDQmmKJ1GZQcCAoa2HQaiyH8e+jXb9dqksWweBI3nfRNmhvUcxnRjhupeLNippQ6
9hO02C3wrpx5gR+l5XkFoNN7eGih3lepyWsyTuEL9QmTdnzEwAPLWXKdjJUn3+r3COe44ebH0H4d
ks330hQlLE9ZpVwZ2AesrYzBMXX2inNfa2nUBzPwl5Eca6jGokcy805SjmtMBYffcdyMYs/kuEEi
npr1va4ZM5sAd8bp/fOXZqAM1YFkben7uzCAO7Ntq9C+ff8zQxRV2xJ2EOfGkpws3utD4g/jborD
8KDbdSoIDACFLajX5tT3WRRdOf1IxtDYT3qXtyYIHxnzO7jcBySAejNgUshuh9brmSoz+hfmCVCD
zYAmwnw6HoqMRWrkWvxAVaQOQi1n8AHqx6UFc6bvh9Q6zrbOpl0bw0J5bJpKkb1XK9VsqkQP0bVY
wvkTuMHp2zhbLRojPOjp/TRbYsKfRa7VsYeSc+xRSk+bxWbAaAWgdGqwn1hAR8Xn3D+zTEj2Jp2Z
1VThfAjdYtuieTlPbkv3H2TurQpqjeZiOkXhbK4GkA7PXqnrd2wdX7s130qVeyCXEucjK8121ySz
txlm49xhuh0ep6TFKzdgkfk8yBwsReL2SNnjMDVXI5nsJxnUMcpoNmgINSmXA/rab23PsYlG379U
aeLdNnYVQs1e5HzNnqRECmPWzBJQwGvq/DJ8C9Nk5ZhaJAHuuLjDi4xY08ORGXtU9b4fvbhVTx/n
WPLDkMSEMnbtW+X4GfZtghpOLbvVVfK18q9Z2HPfz7nqvyUO/4dZljaPPOa4lgUk7fTkWRFP6QVI
5twP0GixELyUc4KyzY9X0owaR/P4zlo1CbVFI53mE+G2pDiN+fRm6iB+yZTHgUnU/HMGeP416xZu
rHcqfmT3wDd9AN9BEzLVDglU2PEYrZ89Bbc8zeAc8zbiA8zkQF1UseD8XfrG+Vx2lrWcl0Tq4OyW
3cIoFR4d7nqI3HAjhOt+WeJRefuuQkseNtH1ZDXxfddnyTkOwmc/SVihD90bYp719E+dl74MyW3T
fE6GGRtyo8ZJL2HdiM/aivS0LZLJvmlCBD8AW3K0FeN0Jl3KGnfu1DrbMHF8DI51FxA2KKo7o4XR
hM6LlzIJml1tejY6pG1NOzkj998AmFfjpnSj6pamR34pHJc/3/DE6j6Q6yeiL2EwpWDs2iaqD0sA
Xmoj4lyT/tbn1jW2Q81HV0YkkWFs+Dj7QX1KZRXc+YlLv8ZbOvpOg5Z/FlH/qTYBtUgzrEuUNZMw
d0a+1pZef58WPSITgg7ijhiEfsbtmgW3lpl5LLCuLHcWW+RvoJ1DjK34qTGMLFw0OAjMYx8zRomN
tV5KuDowrCS1c4v2mrO09djMg5nk7xkFrwZ1VXjdT3w126IIOQdLQJB0nitCNm0wguIXW/G5xiXz
xSsaOvtY5Jz33QhtNhmBQxEX0wMdU4BLw6Zg0EXydLEmqXFoAXk190QIcC+pCZSkP/Mcrzt+sRst
8m3BraHRenBM+okGz+SDbuPSJxktuV91B2DRmkleIyDEmVYocPPdYPXfKtaq9IZuxxUhlpZQhoLn
Y5+y+t2hLGJoPrewCwjMJPL5kuIUJjDj/WU57+ytNsmoJCJrhbv5BMFetQXswXEmC2MYqX1LJm0I
B4pqvmDpwWSPIK2U5oYINMGKrQvrT5PAinQn1Eo5TMuG98oeg19Z4bvwH2XbFD1PC2+QEAuLJF4t
NAxRRt9nVCVhAuc9sIy0VfMTvET1yUscDta5s7LrqemQEeXo01YMvBM/T0i7Z85NuOxycYOec9F3
ngpUUBdG/9avQ9eGx0RPBB7ymqlyUou8A2EYK7MYW5c1bTg4z263ZkLFuGHIOfUlOK7YpOsn2hIR
uoECx2NdNwEyqrLjqHqK1m80y1y+pncIX9HzNVoOMq/NIBabJDbVN1a6LwKs1Wvks0QzyqPSn548
N7X00+gZMCLblDlCEjwWeRB6PKqacGFrGcTtnB7mPLVi50MWUC2T9zcN6A0cRa6IXat9asso30bg
/Zn+IU+avFkcS3xB08YXwF5zBoy3bjmMWyhu857/YQGHz3QpsqW54etvH2vGyuccvcRHY4XpxRri
aDP2CY+eOShPMQFVm9kQ8lHoSfE+EAZUdsQezw+viCGMti2WaORc6Q4soT44dgznDq3bpjOmPdcj
ULB4KJzHioAD5pscEqzNme2BC2T97pX5r3DkAK6MdXRiSo4+c2gJg+MOnIiqrn6tOjKXivkuNHI6
c11TGOjWRrHR2GhX5hFZR8lCfC5PRrOToDaOnliGzIeMh+gOx9K0N1LeSXuQN0wVqwe+bZ7LlSku
PPmY1DBmZvOA1CsovX0cFjca9d2G2Ln5zp6b+AMUNP2pq4V7WxOtXm/d2KaANMRlYu9GXIFY13mk
8qv2ZNjav8JHURf3N39bKTDAYSNkYBkFJytbviPP4guRyFjB1it3SnaltlFvUBGwg7d4AvebGdQ4
J0hic0LwvOI0HHCg61ZYZ8+d2+amz1nGwDDhtEm9jityIfIX9oyBRHI/51OGiY+ye/fXbdTadfyg
Vic0mj7KB1Lps4HCA/xTa7yMBD7yxCPfW70X/QCpxKZbQzj++vf8U/fDL1qRz46i7QcK+1N7CJZx
0Fk9NKei8jiM0bA7z23fwQGVBiwz8lxal/fj8K9/7z+1/usbxIjsgeOUeAB+6rpoyQtgL0TPs731
3gaLZI6yNyRzTH7C+UUixvxIfDNnMVwTqty//u2r1v+nTxfIGl0xNzgvAh/0n7rwGVFaMTleffot
DGgJOvEcrKdu9p7bM6DKW4WqHW3JWnkLYleazftL+I/R5P8wmiA8WxnTfzGx42Gb/NfuLa+Hn3gg
7z/4h9/E+4VJird+dy4RmWIFffzDbwIqZP1qbSjmvzlH/jG1e2flMQiR3FM24x8uyz+mduqX0IVS
zAqKDAKBp/7vTO3AfP/pEpMYTaQL4Vxw/7JgdN7tKD+Mlxg7sY8wvrheKKbj5Zj28TxE8ODsTckq
y6LX3jclVQLKcUXULkvK5RPaMs/ZitQ59WNjXQO30Pu5tcpDTPWw9aEY39RxdUo6V1+IlPR3CGK9
q1pXOFQqcHJ1FVtXQxqsbLfSexqDxvAoC1Fm6Tqzjk7T1ihseMx7cNcI5CFiU5CRVG3CMcI80YbR
ltcN3kdhoEiTG4+a+YLlFhtkGz0gPbgzfb0jLcJeQX3Oqe3xNQeUueBkvYvDaiXSebijuPimlTPt
dMayoRy7bNu51XwTdTGxWQOAjdHG2YVVlNQ1ax9lGTn19rIcVd1ixIjFESRI9RrOY7bvm9WgXMh9
Ybq7Lp/lntN8eOvE4B4Kvwy2DUrCk1tSPSH57jd8UnI3VEGInkGnjz6V5q5EZnBqcoR0Uz2vQK1m
JJk4u+vm0EbpmS88yBAHaKLoVlmmC9RIubs4BSc2lRpFbV30lzz1bxKHnosm4xHfAYLWyD+GJUmz
Eu5GVIjVGwKwFZKbvRORfbRYE2NpmF/UMGKQBbG2h2017Aa4WTsyMuNtpyyPp7z+UvZInI0pL03l
pFcNFdvWhalXL/6BwLXmoJa22ukc0V7KhGvTIk8Oo/AyzLW9DXKkwOkSWS+zm6LVtbUCdIUqytXG
HISMQ/JtyvksMCM/+/jJz70TjDvfn9pDbxx1EL0173pjy121im5VQOGjsTy0IAb3uF0+N6aRV60F
BqyKQK8qt93pvps2boFM3EXfELZNuysK4oKy9hll3EtglmtMOf4mRoJxsKrU3jMWRAnP8nxR2ees
HeQxq6OOHn2qUP9mSN1E+B0/Bam8Y6h2XBPPUANQlHNJBF38EJLYcdAxVmMBZWabx8N2DJxliy4W
bdagzgzBnM8zac8EpvdXqLO+LLM0e0Nbtc8QcZ5URTA4FhDSpwuuhbTK2p0fN1BtF2BvxN0bpNb8
u9zpPlo96tLcN9GOWnvcIkluCRbnG6zdUB48yA6HyM0+dMKLb5iVlQc3+LKmdANV91FiNJ71DGW3
XC1PidwhPk0fMY8EW0JwbHwlyXxswAk+25UJdkQc5o8L+4ld3y830AuKAzTCic468Q5LjvNZQQHZ
V4ZU+kFY9j11yAJMKC/30PKTrVa52AFoJGkJyfPZEV20TeNgPAkRnwc1iqvesvXOwk76QSuXTzFA
qyag3W69mHBwNZXtxlZ1uu1VZn8gT9neDJbjcee2y2FIGp+dGsRJYGrVU265833UaPviDP2kMLxB
wtxOVp7svSYgxm0oPVxVgHFc+vsDL5WVvYVBJvSsa3JHi2OdExok8y/p6IHvqoLiPLZEP2tGMTt/
4fNsll7RfRXocF37VxMl5EGQh3CBls0c0hue7CA962r0LgFRZKzF1aPHaBOfmIvoPzQwiQnQ2ElG
XBvsW18h9j2mYCYjR98XGvytTbLAcU6t76Vc5kPRwRkc/Ot04s8jjDtS1iNAl1VFWrPVbek9mt28
1ooJCPWNI9O3lgT5DWKdp74WZHytw5Eixwk7BXrYUmjNe5HWYtdV0DJt9BM3s/APuhRvYbt2GikW
87Hs1VMkEGCXPonws7WxudWORrbfRxTsiHLm6FZ1mXu0C/CUICPJVSvEuM9n5BkI9xDphGVwoou/
qwvx2fP66yyW2blX5iWYiLfy4W4Sxet6Z032xXMYjq9kRU47Ru3fvWSC8xalw3aKi2fh6CtfDt1q
SbrgaoMFVNfFTeETTGN3WFcYt0RuEmyjtv2167QNClOSbb/o+iilBo+p5mzfTkNxPZPtcZSmCzbK
hT9YkGPeu8nncGaYMsv5VBeVc7V4mT6MYm4PQ1CwMw/4jdWyPENKSu970GyZw0OIcQHuxwnZPRTw
4tBpRaJXqZ6aHLSxN7Tp1dz257hrse2NrkXjoxEKIoXcwd7yPhW5+ThFGmHV7H+r8a9tkrjAD4IZ
6mgqY6FYi9ColCPZ1/hz7BjHZivl+sKnm6al1xqY8m7L6LHOlhpsV3ogsphxuCeLs5NYrzpsslVC
8s1Fn8NZqPU5INyDsybtiIeJPBSeJr0ko0TlYXHKTYGlgG8FJT2wgF67uOoQ+5N7AHmIK0E2zjH2
s9dpTNV5sYLneeiv8MKgOLbiX12r8S9FVUQHyy/wZTWecwCaH+wdWdqXoKE9qCVP8oVT9dAh2dlN
wby41RemMtXwQaZIDLFoo6YKUW2TRikbAH1tUE8v9EGlv5L0UDrD/+fqK4M7Rjjh1Gz8ROTrTcaA
R/XuqRU4QYBBNABXPrh6qlz0RfPc9UG8V33N6Z1v2qWZyIcj4kM9uhJ0R0eqoKmW6tK5Y494MqvX
5gfXYEGbTLhe0y1d9x8f978H2gN9Sa/4/y+v75L0zwiF337g97I6sH9RmO1sqmNfrQRq9uS/l9WB
/CXAOuEoNJ1/EPj+WIY7v4S+EuT0OgjqQRvAyvu9rHaDX1zYCSDXiZfhx9kp/41l+D8lqhPb7rBa
VOvOnaXdz8vFaLLiMamUOtMPN9FOZEv+mKxhb0rKcQuftH8N3Ww5UEFhUiTRgegyxtE8mM0HVQXN
J+ll/SsY2v4VfZb4m/tsXp2wefu8QNocz/lpuRtCs4G7H8ozItz6TSXS3IO3rK4rZdZBJ7S1I5JS
qommRlX+w7f4L3bp7s9AQrRpYLkd8BcefY0n3Z8W2iDdisbTKZacOPpYtijv9aTT8CYPgZ7svEb5
18IOKo+PyfOvjAzTD07WpZ/NUi3ffN23465ZZvcSF1AKczJcj2RO6nzPNM578Kmi5q3RvkKCXA7X
TuOSvW03kn0kRuPMlJzTrBbKu0TMLIF8BsegH9p2BmrFfknrBRdVwHCw3bgsM7G4eeITaNHVhIpi
cOkDttPMvvddXehHUDaYKmdZEUI74P1D2xiGyZZxRbZ1yf58tbrOYvHpP2s0NtjSlpZnsO811W0n
sbpYiL2YI9a4J2erjPBbLO4mWwYNxMKfxhbWJ8UHwkhccnj/PlbZuqSwcGFcqymj6Ovm4TWYsOVi
ugSjs7HJ5R03fAHeCVDQfJiSwjuaEDKUJcWEeNsT7WOoreyBXUXq7LK4BZtR2x7pGr7d7YLEhPtJ
u116GFE0YCjjVkJlECBa5qnqsdeVyfDs6DrZV4M/6TMBiQVaQ4x1jybVlHlokGEepyi0DsglomBT
RUNOOaG8xsEgEC/uVWU6m8IkTsW0yVGMbViiSL7WzJIn6kBhbQqJzW1S6qOP5X6fkM95n1edOfRx
KzpCWPHMS9wkbOFt4xxw53eHDvHS/VwIbCk4WL61iRgP5CMcwmEcd9yp4Rn9TPm4sA9l1Vfr7LJg
GNoFavDfWBk2p6W0FzwTzUAYXFdTUYohZqCfidljukOVth3pXhGAZw7c3sBcwsBhO5UJfQqmhIcQ
KQrJdznZ452Da1Rt0sovv0OkY4HHrN2lHUrxEYbgrTG7josi197vvGzHvffEZouVnc5TzTQbJ5g3
PTkdpKtm0/pVPW7xrQNQy0xUYZ5uhhwjQhKlAVrS7CjsevqW52PpsKVKoM1uCN0Y7Zu+Dbv0bUyB
EJzCapTiru+76LJgPCZTzM0AR7BUJ4UbXu/bwrRTb6NQG7SUmHuGr1WkM2xu4dAmWyx7+IIH3VXW
vo6C+YYlcTWDQfEH5H+jtaRPM575+QRai7G5FVUMu+uqK3GZ6yRuPmPzwXWRrw3zGiGNZDiecvu0
tHHCo2CorrtkAijQUhu/9bXvnp1uLrjUjV2fZ1ZEjw4cBg7DhPefL2l1ly3avxWaFCDA6CG/rVvf
25xE6qmLFmfat1gnqYVH2b8OqZdJ/Ecjr57GZzm1NdA58jiaTyzpWUmMIuw3oRrR5iUTN/K+tzVw
AvyR+oudUUneEMWh7Nswmhj1NaKp37q+oP1rrAIs1HqUMwXgc5KZFvuBsTx7CGsYb00qlpeiJz66
3uaTu6wWo4hIkQUBrXTmN4VB324uwYhnurnkLK0ZYkC1p0KGxbpM48cqNkXaQ/tT1ZueB0bhc0dK
VN0t3m3bO7zikQw86zDpAYuHtLqGABJR3M1VwlLaq1OBEsHJzIMGIncnydntNill+l2nCkjeVezV
ahfM40i4lD+IjY2qsLwmq9gnM4FXwLVbNvJcocMab2XbGaTBror0jph4/7M1wnzb8OHk4baI8Uft
aqA3qKeTOeiYxvgTzl+rJnF4DssdQLl6EwW2PMfCiH0+9fWX3hk+wCL0zmMYZmpluk0P2I7dYmfh
UR+PQRK0cuNgXhsJFmDyIzFKHhzobDeJO0Ytn8xcXSfU888i14ZQ6ESrrwrRQrYZXSc51FggM1Fb
ZEmzIbmWSCOuogSeBMHNXc9igc7OtEGj9oHpnCuXAIRzKASaWS4g8F88Z0hNQkS5kyGpqRv2OL5A
ctKvTr2arCW6HL+ajxVGH06/0cu6VcUPMTVW8mAiDvy+dPvX/8xl/y0l5arA+6Hk2L0Nb//1W8l5
+1Z+/5//vsuLt6Qu/zyT/e2H/pjJyl/kyi+l+HGgIhOc+Y/ikcEqlC3PY6ch3kFa/Kc/GED++l/Q
OFK4CNSPfxSO7i8o1xQPVCHF+nN/q3BUisL1x5E/ADDXxyobUr8KUql/1jZ2DF+QWTvtRQ6WAdxR
MNjATMO2LnhQ1AH1WaExrjbkXS9wsToigT4kg8rgZb0vqA0HwIIkpgzT6Ghpy+2eIf8XVwGyjewe
BAj5IV3qf1JYLi8IyourYcrELlwXui2JE+VFcMkevDyEBT9m1XXWtBbE5qSpOfN1Q8LQTP83gcaJ
l0Q0h3KcuvDTyKo4OJGYAu9gaGfv4zhhYLufhfKJ5U4TpmwgDfcu0K1qG8ZNwHNpsJKPuiv6kr12
DdW4IbXBux6UnQzxwSpKNO7c5WliNiX0Dne6hU2BVvEQtLhcbwHqsY9PDKcQRL6Z1KDT0HtuxxIW
er5VgrWUigCLFTUkFNZJxAW3cAPQPjAE5fPELT6XeiKSXYU2M+BxJG7MIQbL/jpNRT8t+zwhddLe
5MR7wASr6FhzGDjdYs0bT1dI1KpA4EI3A1MGFD7B0kpnp7JGLtscf3XVbIEfigQrYoCNaMm+LdE8
9yrfDmVMHPkY1yn2LCHH+ChyE3W3fjlYZ3uCY0/kW7RZQsvdTKNkOYo145xgMD3GqhEMtyigN26P
gHxc3cdOMamDFzbzG9Ek+Z7YkdXQOGONWF3L4+pf7hDZH+telue6HvQxfzc6t++e57FYJwJm6+sk
P5SrK9r1kvhOiRB8QlKYnSdjOAwD9UrmxfWpX8LooVv91VFloTTPyarfYPdo7orM+5DXZfzgxm1/
PyWj/8AkefwEAtvs8GlGl65JzAPXQ32YxzrlyWii+0LUM8EKjUW2ndaUOr6IdpOT+rdhmEcvSWPc
k0k8684y0Tr66qzwMPqdex1hQDgS8Y2V3CFVZX5p2oA9+Gozbz2neiKzJYezEiWx2bK7cM02LTvf
bOt5Wc4VM1H0+kNf7jGPD+eJAv04FXn8gnTNvQoXIikQ0avpWYYOWwhoVxHuZhJ/fnUmSSEMcRtb
W1xXFZFr9bKZIXvd08/5525Sz9jgdn2mpbuRrvGvMV3FoDNSlBGwP/V4p+NYgPgw9Ym1I6KzbOa7
hvLUPVCxVy9db0hrj/zmyySSV6IIxy26tODCN13u5wb8+tw3wc0yF+Yh8vrkUjHMwoXvLh+1u5Tl
iqoUX7O6s6+speJR3mKJvUyFCQ8ya76PYRudEORCEzOwevLIz57CPNAfbS8rXmcKrFd3GtI1MCnI
X1uYf4T9cId51tAdEcuJfbgiDFKgT1NNtgzs4eKYdS6Qg7BSl8n0IRDfOSdniJ+17vAkA+9Sq+eK
tjC9r8jSuxirodas4xwqETwHtjkBOis8L/1OWtir60k32ynChs/ngmfTL5JtbNlsUvoJUnNY7Wik
QYOxp78brO5DunRPWWP534wiAIo55WjnGzUhfIdVv7BT6DJ5VaJOvGbtD5Uk6yMAVvE5XNEQq1uL
W2PFRazgCNXZ9VdP2wEMs6W+Z0a4fGnfERMOFPVNWE4NATex/BAnUm096D2SHUwLhWMJ4xv2gPrT
oCysywXs97y0t0vOcof6HYZpuhqbMX18LyZKZbBN19hdp73yJrNLRu1+xP2XnlzLF8HGTNMM9QU1
tMw9+reBwTp3nExgprcMBzuqK4RmdlA/5FmPubIZnHD/rikd+5SQwCJKESEl5URKt1i1q/UkSZzL
48l9ws4bfMmnki26TjX6nPf89ChK5kdpRQGBNpV6AzRVX4UewFrqHFhcFMWuuY+dCqkW7R5hkJO0
b/zQcZ4Jduxv/Tike421O+1IrS26TZ8mZ+DUI3l2sxNck3da3/YpM/dwUjUMKfO15Zn36DDOPsdW
1G/5SwFrZ1EPYroBB9VKc20NK9wYVfhXWXfq19qS39KmFdeOP/ZEo6zoE0RY+7YjMSktSRUh4ia4
Cd08vyb5g1IwW74maBw37SqskMZ8qO3uybQLeymnS7YsjOhZWYIcUkZLRztdwofW6eq95QliVyQo
6FNsJbdFPsYHRskRQ/POAQqp2A/FCoNT63/N2Nk8tgKNSkKh+Bz7IG+dpGsuU8YOpEMWUdyo2qEy
7Kvxpq7s+GRNqxvPK73hiNOB1M06L5HShNN9Otfdt9awEln5LQVljwxeYi+SF17hvBPE7WxrxVaR
kb4q78vIUodiBds4K+LGZpK0m3s7vbY64m68qqqPgzZ6J7UZPhE9g8QrgIM1ws8ZeudL1jY5SNsV
q4NIU2+8Fbgjg5aBd1/nO1MmArqX6X913DHfa2fWT5ntqT1DY1QQMZMPxKABah8remLy2t8y/MH4
GLKCm3tylcY4c5199g4QkoJ1qNUl1nnSV92KGlLV9KWzZfG5NeCRYshP38qVVDQvSG059j4nQfG9
y9P+jOzW39p+nu9axT9FK/toxk1wGlN4SHZWEIqaOuKAQs/BcmllX8MsgBhYJNYReDfZOX1U4I0v
3AsE3fRAPEV7RnPd7HVbhCeobf3BN1ReFpucIz7c8Sp9RzwVhtXhsHKf7BlWNHEU4971++rrQDD1
ltf+nOrY2eo58U7T6KJQUzeLRHJcrVwpuwnFAQTS19ZuHrRGnVex1qNbJAi1sy1y26yPTioJm0qY
36f5QoVRkHCU2/Wt33QPvo1OsG+PC3telgv5tM4MHgNrgP1NkMSBgI9gdVhjUE6xRZKDdumXYqVp
FTduaVmPYW+mY+Hp8CRnrKGLWz6AcL6foSEfwIinkBUtkm6KGZY9UK48zYsjAtl6Nyy4sWVcs29I
tHOsRhf1m+W7d9YAi4uz3X8epEhPSxbVIGCd723kgVGbVwxYqcuNSBvFgywHEla5+mFCIfE1LecW
wSKXX91bJ498kgfPIjuKdM5klewykQsbfTYldpAMqcAmTpfgUg7zQ5GqzzLyP/ynl/p3einHpZf5
q17q9Da9pemPnrTff+T3TspRDNttHzWKq1zl0Bj9v07Ks3/BkUZWODN1xR+h0fm9kxLiFzovX4QI
WySmtTWO8vduyiH5wQ5VYLMdoIrA5PV3xvDqz+ottCsucEa0AOjSgoCdGG3bjy4mZuAFcMxYPPV9
08CGW0oKOSpm1A9LgYuhkTH1FqrXr42fi+ckya1HEbb08tKaG+gGHB2UqMBpkN1NOwvRyxBaQLkM
phEwHfw9nhULXLgUs/fg0htoVI1a7bImP4AwE/vGQWjMMtzcJ2E17VIY5MdazCzSM2IMQkxEJGpZ
+jtYTnqMRE6SMjdN7gzeAnqKfpjeOJ0o7N0E4gT6P5qUJB6ZL3XkLxx8/D8XkiKbLwDKszcw4fO9
lWPgEEE2f2JSBJe5iQGMuJxa38mQcniaFOv8xXYe4sR7cAYL5j7CEfFBu2bJdz9cL/9y3P+nfvb9
K/BoyvhWCf8MnGDtd3/QF5WLlBkPde9p6dxwFZgrTL6GYiKskT5sXDg9/iYVZXgPvEdcVxMgpE3j
kWq/TXN7PC5JNu99X9VneGHjzRKphKmfrL+BXrZeK4Z8j8lsGcBcWXaj1eAkwKmG4qUoYHUAsGoO
unfruyDoPnDoqxNC52s/nsSzSATwx/Ab68T2y1+/6RUH/EMTz5uWhDvxTQArsyXi3Z9WHA1Soziy
gZKgYY4+Oeu3H9e185FVEY4k5uxnnbnducymAT1HBW6ltIbl0DNHvDHa2F+afM3/DYnYvouhYFwm
MFxP0cw/ta4Q35k/OlcxdpG7RHvONd0W6cpB9AJZRhxDeDwvOTHNWy8v7FNaTdAxrM465uMKW0PW
Bver5Jp2B3u8shf3W+Xp66kTzmkAu3JicEe1LZFepGbO90YBXOX5lRxU+qlowuwCs3D6SguHaXmA
N0Jf5GKRQ57eDc5IfmUybpv30IrJPHJT5rf+aHEz9Xl6yt0V9pF1WMc7j/xoEiWuAonchYkkxUma
9u0qDgmPmLoFAjMcVn5VYXOs+JY2+K+zmzJx2+uZzfTrPFTN94AhJr35tAraSaJpT2bxnUOV9P2J
zKj0qhgG+4aK1twHlTPeqLzlzQlX43FrkyXDL55ka9xJLB6tdDB3/eDwgYo0PvDMWRBervcm1OMH
5hz9q0z69kuI0v5ayi5EM2HM7V9fOz+dWcq2A+RbzKFcBzy8eB92/XjDiHiMohh7zSMKgeVhCEkY
AfhMlonBR9v5OtzKcL122FB8naCSbvuhZ+Ulpzn5lmG6ul133pd2sNtXv4V1BYbJZiLcfDShpGrS
XvmhbPlb8pEBMKpr2Cko3Z3rmrp/Y7Px2PcqNvsZh8ujsTsWgD5eL9yQ1nwjaUy2HFfzYZQK3+Oa
tHvpFD3HHlCtQHhOFcWSjTgpMgiWh/fLtkGvt4XFON90rXLYyNURcOHA/hhYJWvQzOlfAVe1t/CS
4ZnCQEM24bpV+gW0xZGAOyYs2oSQelytvaOE4O7vc6bCd//L3nk0142ka/qvTNw9OgAkgAQmYhZz
HL0VRUm1QVCkBJ9wCfvr50lS1S0d3aFu73tRFUEd8gBIpPnMa0K7rZc/tEZdA1j+CXLL8ONSBOQX
CjPtUZivv+5XUF96K1m7+N7tAEcR8UmQ7l1rfSB25QkcjGBI93rrIV8yGi3+3ETN1dypdD4J7Yzj
RbAGh41b4ikTFmPzhOUm/jFROzXJFu2I+EvnLTwMLEvnDJMO6/D+/PnvHoBWObcVAA6VgNx+fQBF
iwElhUTelwEGEHPuzNcttYdDS7GEZEyxz8TtxH7hBmwxKsXSJQhV82THtn9BEhZ/Z+0JNualfqJy
4VySlhbnVPqG+NAigfRQSkNkSBHNCv/QG349j48G35MezXu41pHrHd/7VCERR9Ds39eAaNRm6vv4
O7MZmDzNnfLRWbP1Cq/h+aaUozrRr5Y+rlIBfKtsPH91QJoitzsr/ak7q2VrPcAliE6iCdXRbdcO
6mYN++xSujz/hBEb9jokdt9HjgleUeZ97WM6miA8kaAq2hUCI5BJdSKpNm2RtFs3s4uUm0ay+pOb
OvmpFVrheZ+1aO8ixXagz0MVs0znL12g1pNuGuMzCHrdngqMCrfadedvTtKzX6FCZ5n+uuvs4XRE
iBQVXx2w5X0qFI3nomnOSm+MvyjJUicmmG9fl14cWclLF1vpuA8K/nFQBe28uXPvkX1Zhl2VixGZ
zjZ9sZt+PaA0FH9h5o3fvLIyO4gZmlzGlCCwBfHslQngVex8TdZhpIpU7IONAgeUzjbIPssqfxZ1
VZ/RopvPisnFLKVzRxrJpXuZzlNPU7Wcr1FJ5yx5fxITJB4vw0gA7wBEwZ5twsGjsIG9uhp6VNxB
TcCu3C42CwxeG3szkpjtyRLTawOBzwOkK7plhGLNU4AP6t2KUlexT6qeciklONB55TmIhn7aLKQ5
xRaJwqyi9awOGr0/lqsj7a+GNvWR7V9/pZgxfhsy6Vm7CNIeNbwUqtoJWqrl1ai0v68k+Z+R0BTl
hiZVjJitE+PdEq0gbMOEzHFZG3mG6OBHwIAObjFpv5S0KLOTqA2sO8HCgu442MNLi7zIHfMrRQ2w
rU9nZ+1PPFYtttYo125s816BKOlP/Vyc+lYxLrvZzWhRi+WTA6t0J+pQbLifFFnxnAURJR6TNXd7
9GOALj0L6VW7bhyL89rJ6bVGJfC9QKzkka2b1ldU+vEHboYifeQcyB57KzeSw80EfLBGfP8TkkMR
BKeiDRL4tRI97kqwG2z6tMEsK5LOvTVOJsCBk3Buh5Qsrb4KYPoYpKGA67rXc1rZPC62xEggGu+w
fqIhjK70wDJYUurx2Ez1nreDfqUekkT3Z7GNAuhmdXLxNRUxEOPECZriwtJkuy19uLtEZ0gNrkAX
vlboKiZb3eKhs7CzG5291blMfFzRMElGUTuZ6vrC8pa03iJ4ID479ZqFzKdhvcthpg4wR/P5viO2
PNWUKunVIUP53Q2K8CzEH4pSGpJMYMdjQK12t057b8S5LOyDjKZ4h3H1BHUz22QtUeZmTnDARKbX
gm2JJnEm1vI7+OV7Xbew1H3CVlDdhUR8bSqqa4mm1q1bISjAYYDiVB8t693rQvoPe+Nhaej1Pb1U
mdplQI2zZ/1zmopLiEPQ/f+Hl32oh/+WvfHjD//uFOL74YVO4IfopPg0l/jOn9kbAWAmeHHYgb0m
0j/yWw+KBjAysk9BJkB5+Z/pref+gySUNiGqGtClSJj/nfT2FTH3S7AS8RWubTsO5qzwRJyjYAVF
PbRH4ta6AEsw3pELwzIGZnxWlWuxl83Q72wYWveiDOij14CWnHGJzsjSYLYW9fSwFEF1IXr8bJxW
h1ApbIQtoTmorWLH2Er8t/eFTnBPEKceKp6b2DMgJk89TkNxO7meBviaUMyjULZxgnzG59SLqI4j
KY7kKJqKSKG7H7RCGa1pXKPFnlTX3jT2DxjRpaCY8QNb6AG+2NawYQF/zOv8u2jozSGpdrdEi77P
68A/aSffI2HJh+o+A/hxDm2gvVgkndHN3FbFCVUp5BjRJbtccD88q5K52ufgqM69Lo4Ouh/ENicg
DaDg2vZ1F1juvJm8JUaYecYmXM6tSDccMsvpCj2TdAdRvMZv/Uu7C08xs7tvbAeRUR05V1WBSlQ8
V7ucoBSgqgbHkBYLDZYwPmi7qbZMmHrPCQbZOSkgA9NipMfRbXlZ1cUKlf4gfUueVzmNk7hGMXjw
ZHOY3QS3tVkJh65LDzasKNcPra9Qp1rSx4ju0sep8gNOFjl+UU6NLC/4HqqRoo6vG4Sy7H1Zpxmh
emuljn0xqlisH1RHCXzYZ1MdWs9FOTtyJdkfEMIcQNGCpFJ1v24B1Xsg2LDDhn2JnfU9+hvhdZRE
6PhPIY2zTQe6ZTqp3B4xEenPJ7JSSgEO8+TNXAH9sqS20W/OrCrVm3DtxbhBCtdHpLDD8czBY3dP
EkXCD2miIkUYvOLaWjLRWDurmjE6O6nf4LX1D7Rt8Qa+5YsMFLd5A+bKWGkD0zWQ3e4Nvhv1dWbQ
vJ2uu3y6A2pWnagWieTkhgYd6gcHwHjs9ife2nSaOugCnOvjZA+9/cEaFxL1vRXlFIOga8ChcQ82
9o8zpZcCXIw9X02ZWpr2AM5aDVhf2M4nxInnO4KQtcIyT7XUmjMHBmhhIbaHaiYIFWvoEezIltF6
TAs/K3aASWhQEIvOV1gS0lRSUfvic4Ctu5r+9D1Kc2TI7CRgxPOiSR9jbH6raytfXGdbNYt9s45T
gPQEcszxdmhTSqeOVup8yZ30tFYwWug7imQLsH8B/pTCU6BSPn8qshKBdL8NxF9t6rm7MqmSmxa+
703QYuihx6bZQqBWExWCxr5a7Z4Ih3N1T7wDQGpROIGgPfQIWQEZfdk6kP4pIPdGP9fBEDPP47OU
w5EAXFoTgBlNszvRSFvjOqpX4IhInuoRCgi0dqGXjTOmLrSlXt8Po1S35KXJCWkqNbDRv4nyMXmI
y2a+aMrG9TctmdiX/xyI/5NSr0sR9F3YzO03BAeXcnxS2dPPJ+mPP/xxIErvH+iShGA+KekZiyzi
8r9x1waSHTkcRG/QaoMq/vtApOAbICMFXPsH4uafJ6JAuowzDHGykHoH56n3b52Ir3zjnzJIVJ2M
B7F0EEgijQyOgdfoIPZr1diQqKTCiWMwQqWI307i2o3nOtpHkK8E6JgMe+tJB220YUsjxQpr4Kpr
i63dlnqJxSba69LfpRSXLdxNkgEc5HNDw/RmCjCqBANj7xC3nJ3NipQHIAOr7xEMWrzdGhjLC0ug
9LGHHNNQbQJTgixsnq5Uctya3v7SsXKxzaR0btMIWdePsWvhqumVMt13EbKleyBO7YekQHPg1H51
48SGBGPOV4/O4tWvsw4E3p1U5gro4hDAhlSdZnLNvuH3mzxPJHdXM3/z2V9qPBGwIvEu01eHUEeC
btxIgYo6SFpMRGtjJ4q8VHkxGovRrE71FdUuiJjGgDS26SJtao0tKUhj2D0yQUXSZ1C2M+06NKGC
flMCOKItTtSLySdWp2HHMDuWRLyBwrR9rpA13CuJParrYpRKkT3Czhfz1GmNqlttDFW1sVa1jclq
DkD9Jn11XqWFr86BSjWIY5AqFBNOVS6xkN7CT7lS0sHFAA94MAJI2q/5Vvn2J3Dc+nKovc8UsvQH
p+9VeALiHVdY18oTOPIDZrGqG8TjXBbuAcWo8KTCghlX2TWOMU2DybkIG6xPTZrs+2N/j0RsmO+D
Vxa/4fP3htnvQfGX460xdN/1k9ei72jfesiK1/DwUAagGz58McCPj10l5puxzxF9RE7A6kO99V8V
BozWgDCqA5HRH4Coo+58wAlXSPt+QgkJuwWjV7AY5QJlNAyWATWDwPKr0wmBA7t29LYo8vw+NuoH
g9FBiI0iAphOnKuBsVYe/KkUofJd/KqiEBlBhTyKfY5/RBaiaXpGbdU64MuDDgN1c+eeSU4SZGQa
+tVIvKJYuydNn3YIpHuwDP27mtm2hQx4gWw+QqxG/AFRps9rlfmb1YhCpFAsNr4RikBS1t8mA+IR
zoD8TGkEJTwpkzOqJO29XzbNFeIX0bkMe4xBjBhF58zjtnwVqBhb5s2rasVsBCwasL3EK0h45q/6
FpAIgGwC6bxHSNfHEi3zkMIIvGpBGAMN5Dk7gJOfDPLcwSgEMZw3OY3pTVxjsdC9+uAiyTJ98GE7
IsHht0XqPDoec2Fv+3l2EXS2vNNhGqefZm9FmmJw8lIcVGTEtcoABePQGbPrKFxc+BwN2W2JaNW4
pSJO1QcRMMun7CpUfjYZk0wyYEwM8Eq2VxL1rra68cOYZd6EFfgr7jt5BYEXCBrlX4pCd6vakUor
YrbU72nAN0GEa0YPE2DHNEuSL5WToV2fp07G+7HqCpEJqMMc38vqJITk2Wx4fNMikx0UtzDco8uh
i+QUAxnvy1ArPLpkETlFgBISXszjphw0QvxaIdIGbr/QhH4TeIrTJEoySLtEUjp+UMUQLPglQKVB
PbsDreVazvxWif1P6vqH1NWxvXeJUf+3fOqLX47ot7/4uyXrRpCcXNR1QynQD/hXykrHlWzWBmHq
At2jyUDb9ccBLZ1/CFJZm+Jr+NbI/ecB7fORMfMmmaVcxAH+bx3Qpuv7U8Zqbsdx6RqTsILyptZ+
pGgRynGpqsH2vqX22uTfy2qNkXea6Pq1EM41XIvHvEwyfegXUWKz2gPueJ6JCdWlg58j0XZjeZSf
izbEJ504mtOJjl+JffvHzq6ImLcdnMM1AOOOWrW1HcXYGspVOcAypP069O4NB0QjMbKwG2sCPGvk
k8p8SFB39pYoAyS0DmQBJ6LHDsHfzFnuRx0lm9kiw1Njbty7MCEA/Lj9qQRx+xam/C9cAG7rTOn+
//yX82vzwUPwgZYPUQv/+VQQjkcHRrpT6371vzX9NEYl/hHQi8ltCHmKqyjxIy45O5BIvqMYky0P
FCaQvNq66dDxPMqZkvnj+7d01E7gliTQLZQr0JANBP34oxdGNRGr0b5LXsh9/OIK78HE2NOjrJeR
MwQZkgKVzCiGQ+RpwmFT5DTBjcg93LEnVMKWllx+8K38vLQRbk33a5ys2NCUM69ir0F8rI9pF8S0
cNHhaoPrFaQcv1aByvPbDSraAxCf9x8KEPfPkxAwgpmDURRSMokC1gKf/9STjtNizqyiVN/sCZfB
D77KrPqe0Kheb9+/ECvq6ELAy8FvoqUKFIHr/XohjB/aaA3m+EXwto1lcRkXkNZdmxU+C5l7NzAg
fFN6CPzS0vSHEjneF5mv8u/v3wk1p+M78UMKSIh8CEksbobkp0d2RLLY0ZwHLyOGhMG1j9ebRne+
soSESYerPYIK71/xt0HGxprI1zfBOPAQs6n9fEXLASVUl1I8l0Pb4UfeLo014lFHGIdC2vvXMpPw
X1G/ZwAoZA6A+ZnwyFnLoxfqZlgwNpnvviA90GfeN3chkMaEpIHodo46qhnikihq+JNM7u8PyRwi
NkCmhboebf1fH1KAXu+ivOifZzvCShADmTIc7wnm6SX84RmPOKXmIVFqhvkY+C4zCjjFr9fKARAU
0+hWL9MUpNI+jZdCfi8BurXg2yRa/83NHK2xXV3WWacCe++PabE+5r1sUD9BYA8zLCQF4iq6o/Ik
gRCno3LLSxCNXbicDpPn0YH6N18MTE9THwV949hI4BztHg6YYnd2bfWsFt1xF0C3i/z76CwERnVd
Bei3x7jJ6vhPg/X7i4l4Ky45J5gKl0zw18GKLceeG2RLvq4+ORf6jNLPhn6LrnBKQcoR9MtKTDq8
Qj4taYl4EkL0XRfBo7dmd3zIqnVCEj0N51V/TXB9okWnAne5QFwM+OzuD6N01Ph8TVUlaCiWCVaR
ISWgX2/XT5Cug1lQf03DjIx8g1y+Xm8R5umYVOtiJ8sI/q/pUaSgI8Jq6lFO4zBQSECwWUaFlyzP
TMAq/x6AS+IbshidOlQAHI+K6tsG7MUNu4s/D0nwuYdphm06hPqCmTpiAsXbUR0Zsd5RgiTRBTMc
my3awmKBC7rLXIZ3cdro+cu6GCzYBrMffA4hN+eCTd5es6DN0XFpMSvYoLCWoV8YeHn1LZiI/R2q
p3G/3rL8I/8z6EemZocJAffoNHmkaMSowfmM2D9J0H4gRl8fVy3k+DB2bTDe9zn/MtF2ztlBDEyy
5p25tCG5dAWYGr2VnGoiCz3GwY6HqSGF0hlcUkXOQtcpd/nNwMH+KoWcKulTnfjjnOo7PcmKw2xp
MY7R275DunHZ50nEpS1sW/h15DjN1ayEAPxaREXWfmnDzB9PY29ss6sSmcrlZHKA7F/gMLsM5wBt
Z+bSHMZm58tApC4XIfJ5HJZ2rM2ZSbHYZbVRxtYE9jWOfJjG/HgAP8fIALiktCNDDsVPhQH1bcX0
oy5sNrGSLqQFgKUHa1ntM9ksVU43GVeYv7+jhbWD63MW+/SpmHI1JigCxhBjMAh4L93p3KRsjlSP
eabkbVS9Ao1cgbBOQ3PudJo0RjUKbrVVwouhFlztAaUTtS0NgudU9BcJAGPHRm+mS418E7X7olZM
mjxGeuaefmkt5SEH68J0afzcZU2NKoqYNYnblbwzAT+evwLsG8uDTnQRinPLQ9b2ua3mkTGs5zHn
+rRBINt+CAHFMiarHICqn+FIO6K5Bu3QxG5UmQWfLeAczEPkURPMVy3S4SqhwmFSMrg2I7vAHn3V
kYehjGzmbydaj5+SULRiPI/6Ee79rl5qj6UATAvOIm8ehV/iMLfW3BJOuOZC04AUZg4pMEXTfBuQ
1S7PS9hiI74Ta0ClYwygYGfY12ShidtiahnZdY8kl/85Gzx+2NLJBde3yWGA8IztWDGCAzUVhnPF
vYJvKgkBvdMcnXnGBzcxM0VNaD0+NKHi/y1iPyxgmWv2BkLHlSjDmzLW+dItAJg2a4rTxVPeis4s
aQ/UXb0Dau3wJvyeuBEmWeOI8UFmBVwmyk6y6ZdTZAv6vLoa0QbiC1vQF9wfTimDmdW4HHUaSeto
dfxTTAb9uSMlf4hSP4M0Rk1Lmp0pLVNYsYFtHXwcYhtx0MWSeDZm60bsM0GBeb31l2Vm+od9iMH2
HlJFuSgChanG/5G6SwEg0tZlC+ImzkV2UztpBqWXWN28YZWNC37j1Bb70TrLervMls3ctbrut3PZ
99Z0UcQ91UfsNBA1e269MKv9J9U7ioeBgbIk9YcIAQJPQSarozncQk3xMPlkI2a72WuR5Au9m2ao
I2xqiNuh1scuwq+naCpROUPwqWCbDZ7Xybc8oMsOtXGYwDmcmoyKVDqnKX59NcBpiVVA1JvJg0uw
mYl6WtrmUKC/wk+QjXvmUCwy5AEuMIRZ+ax1x6HD3sAXbJV9qxilHc0nB97ZbFvO0F73E2z+/EAT
YuAtKcdD531fLxWFI3TMgUTAKGLwmbl2hsvreLB1M/GbpDAtn2lUINiXQFlW812ksfzUzJABXjay
bHPA+OG9yO4wMoqsBayKeibU2HYClgFvv10A7y0JMz0sezR0L9LZGri055Qz9892yXE0ImvKKV/F
fsPKC73SHLJaDy3TcQ58Gvkcyt3C/rCEqeXdzPbSNYmh5qHt3LQa0ap9CD+wo9DqmhDLxtxmeabq
RDbyIw9h1zeDM9WtqKOTomNXjfZJmk/CAmi5rngwhqFIdm08qXjv2TiofojbmYen1Fmy24/LJLlj
mWPkMx7qKpUs7HxYCaexDBzMCP6Y1lU2mc8Wr6Ztul1xTuHOg9oy231vhRxaoONsxljILkJ6jEg0
oTGGOm/GyvVCCAs4XqWOxNItY9vd9VGBMC8ySs4S/GWpqew+2NVcPsBAjmBLdUjPtucBdH44mfU4
NM9NxRlz0aE2jvcidypQ02uy9q+MPXc9AC6oyxcvL9fuvjLeYU/TCmfsBioh8mM4N2qU+oUPeQRO
IjJqzbb1hNcPh2ny4Xd3LcZjuJRXdgUKsuRYBdmkkchoeUcdm/wctitMLTV23owKbgG4ZIOY0LQg
xAkG1I02TWct+ksEA8r7EJR68VAtaL0CNj14q4UqYxPx/DHzNE70mSaSZTXKtZzWdRdlSGKjWOZC
O7+YWRwQUTRcHlrgzWGMZCJ2PgHa+pDgS1Rz8AVanvfLMiAi52l6ZQuiMbgyB8BIop1VuzLf2phb
IDbgl8mpdIXetbU9rRdxpGz7xJmc1D3EzQxnZqPRKwLdGAvfum1gMXof0RrBCfTEbiQtwH1U2/P8
MOsZY3Fk15R171levz4i4kd93O+CoPu4SmifOAXqQHbNCV5qyTrDqEeHaBfNa1mcIGWVz4cVq6gK
472iFi44Jvj8bQj+Kw/VC0A7VIh2+G4t7TcI8YAet4Nsaglotfe1faJjQM8hRETbR9ojhusUXOOA
aRV0wQNE9sv0Wxoq06re1mExuPXO8fWyBvtAaGEl153Lw+S3P6JveynjwLmfkqqGTTuhmsSx1FSi
avyP0+I3jbdr4qmLR+IpOyFGWUbpE43F9sSC6ebFxJrK6nIiqE7MozlWIjYSFncL6ZWzlgOc5QBz
1+xwlW+bCDNDF9+JDzkqXAky4KJvpvACKQiLkNRP25Gjx0+rnFNGKxoU68lCSV/Hh8GvTfQXoL3F
niKBnnG3C170ZXQytFUWfPYRZOFWnIbWQ4SclabW0Aytzzbp9z2RfQh3tnFPPNcnCgb2ZaJoLB4b
9rI8zMyhEVtwDjnDET6z95AFglWcRh6mGN2pAnLJngKvxeZBiUsA2W99v+rMhliVLmf0BGKE0AR3
d80ANUqakxMNzJk77ZIUjPsJugNIWn4AQtvyWR1HwEdJzOqYtdT7dcf991Fu9snCkyW/Qs8q4o5g
3PVO9xR1kYlXoxhDh0cXSY7g64TDXH0I3Fyqy6TOR45F3WAPJs5VI03IkkbajJGuVaCd7zQKFuQv
J2xkBoAajqJusJFNPDO2kd35DD97OII0e0Q/KPcEfWVOqR8nGGVtxpHGhKlYBNFk7t4RscVANshW
RDWSdQitfwdlwMCyzeTmDobewj/99O+RWFuW0GZoAKNRH1JotTzUFQ1yD1VDBbp7Q0BkpmJmEwfc
+9Uc+5/LzuFm3l4jB6bjPJL+DfohbOOZJxY5oMEOi+JRYtGmkmKEwrZOuR1DTy+knxenaRMk1XTm
EY6ODyuoHp7KWRtTfEIuboSoiF2BCSpsDVV32kzuYhL5MGiZLBX1OgcK8WR3UkPHdIlSEjc20fwI
eKHzT7Gg7MfwFq9F5Mcug1ja3A9+xWYdCNHZPOpYEGQ+IFFvlkhboahzvaLvyC/EaDERqDklqXHW
OmaCiRiZJPekdWVJnI0uvTld0xHeuLUdaojhaCSJhigQ2ruJN3Vg5mNc5pBMtjYjkH+PV9MH3fLv
5reJSrr1dipDyXHppNyXu01TaUJDhJQSE8yLxtzt2/IotM97QeK75qXCSBa6uhSzGJO/xnBKsu4U
RFIhWdWQKpmm2UJMkB+8Dmg8eH8Ff/yqmpxk1Luk7EMHK0BdVYKglh4F7xavAUCee7V2PILdjJkp
VkBAyne0qUj5Ehll3dPYDZkA4FgMDfqw5JaeuPQmRxcQqdGtyb9XtmuSwBzhKL4GqAkvBBQS4SWJ
J+9ZL/66XIjJJX8KJFYY48nsirZ4GlMHQflt/Bb59Ik9Emv0dYhI/Uk2RwWBwY+MOFwVKkKHOUls
si+M6QU/Qe+kcLxYljU/i3Fo11vbGm17KwBHko4AKk5gt4VBI4YHPIWxVthak8P4W2lkkm567CYK
62bHJPky6kwgn8A9Hx/iPjYCorqioFvv5tBaQdB3GBARo0R+vT4y6mbHXZ2WnPeslY2acEUZ0RMk
cObylPbi1WyVDXtycNoA2dEINsmZqX9KKz4lVSlC4qi3pafG0oRWpVVFCBQZBwDacXqEWsvEUJOp
H1mxWMyUBDk/qRsbBq1qGRBUgwDBR8gEY3TsSLPEyZaT5ioAoEzwukx5chKnah7uUBlee0CVs1Ni
Mu+SU3CwWR7xgZg1VPdDUBY1XxN5KItGqPwqE4m6ymUX305vWeNcJAhCnLX56LBJEfAP+JdQuXLL
Pa6GJgt8SyzKeDU3Xa+4TidbVtmCNroO0f0798YwZ6KTJNnM/ilVileaOWgfFKeDmjkJkWIdYq33
1gz15ko2FEf4RVr5K3oWhdmwNK/Rwj+zQENLbcDR9yudAbDbxZOoZ5OhgzIyO0c09ybQRQfLzMr3
q0bHJV2KWiE1wUjQ0JG+c1xgDTEjwdG2nL7OsTZ5Jr3VMvV3YF1hsm76oeN5/3DJ46qauSTpKarv
niFJHNdZl0ap0NaB/uoHk+nevE2NMkSY4k9P9/ulgIQY+otpGNGaOqqsIjjarCPVia+ZF5v9qQ48
MRIUslmzd70/kq/VwJ/rx6BWKFMLHy0uAVXwuEzZ2xBskH4QX2dRDSQyQ1rBbdz62gPZt03xQOMs
XIOaTWNQng9JaRhLdIO2jXbJu6lCmM5GRMpr9p63nflH70N1iUkRFOpVnAn4tU/89P7t/zZUYMZt
AltIQ6Tjrm0+/6m2P3dxBe9P+k9wnmfugwPKpIUcrqRQ71/qtzknKAxHtILoBCFreFzvJozKXOy7
m6coDcWwUIMO8wlehjRLJIhhbv9pyh23UBxeDMo1cHHoJriuezQPurYXYUL9/qnxUrNH6ZnFdotc
gTkg3MicWXFEvE8wsfDzt9KVdnfDblf5Z+8/+/Ew0zVFrscQ+/A5dFDH/XWYJwxa8cdKxF/UJEgd
lzSlShUqadL59690PMqQdmyeFgYhV6M4dlS8LggMwbKjEg06UxZXuilNap7lZGqn4OdM1Pj+BY/4
itL1aYOFeAsaN0h2laMZhF7ZymaydH91WMYxgzo8Ztjm2BQX3mvctQBHN2mWLGm0lQXuwn+iXb26
1/28Agm1QEzbaORLtPB94f46uGSJED0aqYAp2kui9vSygDBT9Uij/OQtbBm71ITGAYRSXvqPorjl
a1PyQj8Bt6mz6W1wqhymP/UqH2eVgOJqJMgWkPVQHAl9ARS234VCWyHYXKfQ7NZy8s1hib4RUmq7
NAaCA92M3YlYRMuB4pEzdfOUEb5RokMnrMhcfZbRWsaPti4sE1v14HvYLKzOlWQxkILMcR40GbGN
7IU54puma7gt+Vag7wnt2TWLwjVBUx7q14jPdUywHOdQQ6na9MnE+OP7hyLtuTvO0CouUgXc+Pz9
9//bhJOe69kB4lURCL3fpvZAZpHio7t8qdNWELMmjTYpULRqEwH8KFm/f0mzWn554Wy10WuPBudH
ZHSP5jiNskW3fTh9iZLA1BhRAA2KKwh5bmFd273NHQCHw9UFZLQTm6AQRShzN+/fxvGTCxF40Ixg
gvPYNN6PGi8qaNXEu0y/FDXlz3P0gXT10YXs1F26vf4Dt/N4B0HZy5eCSlEgsDD2/KNJDuszydKm
7/8a2yZfH/1cmmmR542JrN5/LvdoSfPtMM680A4knTch7KMHS6bZLks1uh8xT8PUKqZ8iaoWKhwZ
mW6WI60j8LMDKwmDiIIN83L2cU4kWfMRxW4o61KCIeUx/ftmEiVxKCgqE6hnCRlKKtkEntM6T01Z
a7ZMGSDUqA2mZ2OIzISxWac78jBajuDhrMLnLALeZDpFzliZ/ZqEoABlhtN3tpQHVduJ9yau/Dz/
7+Rbffs2m37GUxyNN2MAGFXYrFNPogV8PAY+8D/wdsP8ERcmczJjlWSWHNIeZM7vj/erau1P89m8
UzYvbHDAuVLXP57PGMlTU3W8+CH06tdroeMZXMNgM6H+wFbPFvTWey8B6TAKUMpMlfTHT904mAoB
2EIG1/fAw5mGRtmw07kVkiXTmVXkwPYve5ZqQAerQQTkZBEDCdO+UDHpMXxlk5b8aPzRLTJNJKvM
XdbOGtorn411ZV44zgZcxXrtjsu30sToUAHF+dtPzZsExJbwx3Jk40cCBNNPkxm9tdBYkczdnJ4H
514cU+UQSF9h517/4bwNf319UkqPTj7UPwQhOAthRv96JrQ8wRgin/xcjkJ+zjvlG6y9659Czmo8
avypPiTeHF0sqE/Fu8aL1WnlFuUjUEA0j1QIdTrqEyT9rSXsNxg7tR9j8tf+tpz7Md2m4eieZlF+
V9Fqex4br0cUqgOEuKWXE9yMPka0KZzeK06kdCVbT8diZ/W5+LTSRx7PEanP/U0DdctDdt4vHq3V
grmiS6wDt33U3XqcSgjjlJa4gkONnl6D7gk98fIx7UvvHF4JXYK80ZTzamSY8q12yr9ATfgXy4yP
OK6Jre3sRNPJB5fz+anBjQ5+TheklDCSvj9xc6UeJimGx0yIFByUbXlqZ1G3+1IMES6gVtN9CLy+
JyyKh9N8HvIDbYKl2YJPCubtPEUZKqdeNSLZXu/1FI0UbNI8/zTAj6Zqjk0KFmJd/bAiYLcj/ERs
SlmWt7UD+87Ti/3VRf39L1gl3sd08LEgnWEUFbLP9l62ZBfvL7JfN2smBG1lNjOfUMFzCRSOJgTK
SYVs/US98L4wdcXRsdgHZa1zXpsdfHz/Yr8eUG8XQyLylYNPDHcckWCyR2jXReoFJaMKjNBsPziK
+uqmqoqr0RMD+V9SV3e0CGXxh3jst5n/+phgdWjZsIkf5yOD30cob3fVS6sUiatARG8+VMIB+Pb+
Q75+07+2rdenRIUE4AGKkxzIx0nkDOfXHcHKvDhTzZoRLsfFBmcFJ9vNaSnvlYuxQIYOarOxSz9q
dmJskHpD+j/YzaUG9gVYL7jpgi46VxBuP3Le9sRJQ6kfq4rgxdWqajaudrw7UK3qewXa+lJRnr3D
WAHUbE6eukEu2W4gScHZqSLmsSWrgOpNQS/OmSIKa120vOQ1Vip5O3QHB8GtJ3vWYrvy/v4QCx2B
8BgSEwYQBjEukPvc45AA0Ho/e3gSvHiDGfw0E+mJgJZ0Oq8zxqNR+UVY0bwb3ISmR4vH26mnEDTe
vf9mfDOZf3kzMBlMVgcYEOAYlMFfdz+UsyvaB6l8SQYaB5TTumIzh+hd7Xq6JHo3ehWWHpWGl5NZ
TUW3p0ZIk7rV1dgE8OJKmVg3oIC9U7EuFM4AwP9Vgez1t11hXUHtkZeLQOlGVOKBGmh5U1u8NIQ5
2nnZrnqm7ZLXuEvIJpL3hI1jfZi87PsS5Nm1kE12UlApPs2SurmpfF3qXR33w9elTIePtu8Wd5YK
OSCC2ZkOwtXwBNAUTx6mMkIaPW1tHiCdnWgD2pwWgMzbnEYIZ+IHz7fCyyxdvE8OVe14Q9MBLPL7
g2vG7nhsPaoLkkMKnKwx+vo5Yx4oCfPeZfzSZp5/bbUif2wysSy7olUI603kEn+4ovMr8JVZha6B
Qd2CRzJ+s8eSMBBWyq7i6PyWN7l3TtnMqjYxdioXFCrzA40IzU7vJ91LI+zyMUtmfZllkX1njZE4
/OHpf59ahJpsn27oIhPhHIMBO3iEGGEo9S2BTFiSt9fx/2PvzLbrNrIt+yv1A/BABPpX4PQkDxtR
FMkXDIoS0beB/utrQrLvNSWVNLKe0w92pmUS5wCBaPZea65neNLxsIGjh+1KlxkVjmINIyVHPJ43
aWxbB6h8yYY6iecFNDyBdLSV7TwmhJKspV9K6KWm4qvMTtShMYzpbMP9PkaWE5kgXQg79hUexpgK
pw7DrBVuRbbiYtV7jduyS7NOu4KLAlKDUoZ2CdJyvgF5wnKWWkkNE47VO6iA/lyCd6UFrhnFQJpN
k2NDHEYYQQNNzwdr4GjKXkR96OQEMbXIjdZvHeQyjETaRYFN1e/G8BJIcA6KuomOJn2lzs7hNIId
r6/G2lMK93tto6t1ZSWOiFPIitEJMP3UtVXy2KOafzMTCdFSDWn4p8LXz/MPI8VDNId0DSD9T3U9
Q9IJzaYx+0r4oE5m1eiln1F5zHQNeWScqZwvi+rDo11qn0keG4nzsgdMrL8fJL8asOTLsW02UK6a
1AbevyMopVShFif/CosetMS3B2IvfZxfJrnd7fRl8O6btux3sx2H29oLp6fYbYeacbKI+z98mF+8
sKuTWkdtCcvrJ8UubIVxqKYs/Ro5uv2hsYW6kzksPofC7gXrYn/u86Y71WZZHPPJEFdd6bCQOWu4
beLELoJkgEiXZKsabyjnG4K9myT78IdP+dOWwbHRu1q84mimOVT+cMuGIpwLrzH7r1S9m+gjBQSL
WDkJ1q9X+nCWJM7TU1KL7W7c1qre4gWSob+Esh73hlOpB4sohUvdGbOPsgUyGfSsArs2JWhLXyJi
sMyGdu/3B/1fn8X97xEB0kGD9a8H/BNI/C6uvnz9P0eVv5Rf3jkiv//gP45I8RclVwT7vCkryk5n
6P7tiMRVwZuzlhccDoUrBuB//ZD8BK+UDVuAuovkj/4G4Jn8OpMR5BFpw7/+DzJovh/x/3eVW6v0
qFr0dVeHpmxlAb1/gxuSd9vC86oDOxq61SAwYPyiF0bq5qEalNbjWAzDFYeEBEN2/ZhH1kqfJlWh
6tlxFEjHNjXEaJCQRUkimf5AXHEEnS2nYFWZ4KgW+OLHVrCGmLOG0I8J23eVc67p3fpyEjcpUcov
nlFc2SMgSm3chx1xOF1reUHPKuTnA9INeORvvd4nZxLGSNqgmbXa0huUPlRHJouVI9GXi8rTb3jv
Oc21I8YC9IxWRvvNnFfvd/Km8hQfJDL3rVO5Z8eY9qjgajrS5ZuXlVejQJY9WTGmw35nyuwKO8iN
mc4X5GmB6U41f4qTF9yaFY7s5dUCNZIP4rVy7MdmVrsK0EvQgh77FDbmIWld2x91PN5skBYORO5Z
dMZjNuQvjk5WpR6Nd5Cz4KuImw63Ic3i/C2taZAr4hx3Rj6v8gIKEj3+Dlav4T4yxruV+45U046O
tL9ecVp6exGvRZP5YpVxHJcchog20nzQ6TKaVnLC9yFpQk33NsTesTYfYyM7RVP+0jbpS7VYZ7LT
W+RJJg1dvtC6fau6+YYDqbObjW7XeDXxCeY3PweCDWrmPt22lJgFbpSM0fuQrkUTaz39J5nXrR3b
6qKr8b1RA+JexsULKFhMqEC5/I6ubrBeC48IodL0Q0el33Ry3PfxciFcKG/0Ry+Qg+HKyeI3g/bd
1hLJVZZNF7hzkVpVBFum3xhw5vywhFT7UNLkpLgZ2iZTXGhISGyJPXO5RKVwguP90JoNukZrui90
azPN5YjyEN1IWCUvJeX6bS6nV7daLgYZIcWM2+ScNexaYOy5jXHtjYkI7JFYT9kdFqtvD82EMqBh
Y5vUqE9a4xCROeZrOs0eABiUcvrlwq5muizjqhwxhHHyHEYCQvHOb2Rh+LXSH8pIvHrG2PnFqo7o
ovwkaE43bX9vTjkda9r0ul2hLy2meyOEWZglHbUg8i1oM9FZFCJBHbred/QnYNDNx6op053NbrWm
OgSylZ/je/rxRPjdaNiPidPOoFQZjhrErxpK9HMa4mN2UvZvUHmHW8Nm2OVTFIJLhlmNQGU4NM48
nJrKGo7ood3jNGjaNaGP+bZZ6uK61Op5p8f5cEJzpgKp5cZrJ9TzPLT2pXCzGl/nVCUEmbaYf2jb
Fw2qHGTnL6EDt42tnkSilJpNCY8wfCgmsPWbxVRe4hfgnKc4PJtl9oyeENzWlNN3xVa4GMmm7uZ2
25hTTGo4ycwELE5tdHK/nfSd5pxr8U1ZAdkYNfOhwmlCD9iCRdxbL1M5t69lCYGt1NJ4m0MNdJ05
hVTn2bsCIi1C9iq8EZ1Fr71k+C+pfK1EVfuq4ZwaD2hNJ4mYxAGxwKfAcbowDBtSAYAvme415Mce
/QCDDvvFo6PZ5142SJGH9k0b2wvT/lNt/v3WZ53Fae96LmUAlKyoA9c//1d3L0lts6cZACd+WHmZ
CCcDWInnxGqAYYo/9RLfl1i+X43WHkUWUweh82Oet2eOPZ4CpwR2TSekFNlJ5usxDurzHzaY7zdL
365ExRRhtwQL4JGx/f57jY4zGWlYVwfZZS/k6mT+Oh2nYkQUTmINHOtx1nf/WsB/URB+30z8+5oc
eqi/c6jmn++vGRklfUtIHvhfrXhrKURHFLoDjb7aqFmIgvm+eU7MpmJ2+/2lDYPf/X41ZieNEwy9
IVWsnw6AJHWPC1lW5UEVrbFJgdXdICRHRa/0C6g32QF/1uuoJkKrxmE4pYPivfUIJG0Ra8Q2B+Fy
uegjEtyJ3zl4XqEF1E620h0vRptoMwJKVsEYY7VKr0q73RUIp6YietCR0m3syTyjmUeGXiGRtayq
fopouaJIZXr4/Tf9xRCiEEioNUdLtus/1k9knniwI03in6XamZV+o3vLTbEAzvvDdX51R030QGyt
OByAZXn/NL1RuBN/yFj1INpiWb+ZYWhvdSAQfml7aGtdmqeRKG7zYb5xOr24JVozIYQtemtWpeK6
VaFnh7hXTuBUSS3zxv5e8zB5tMOe8nAHxyspgghQ7r6Z5PQYWXLeQ8yrt1gUkoteb9VdmU0PU8uy
38vEPJFqXWxH4rIuzDJ5C6mT+WWWrzIft9pPGoos5Dtu1O/orbF4A1aKZ87WcYmPATOsb0A/IaIV
0V+/3DhzY/hEEYmd52rPrUV/0RHssX5/I38xw2CcIwmcEwut4B/LqgskbhwQRnlYRvFtOzExs1m1
tOmUGIffX4sd9k9vARpPulPIRzycbO+fGeLTxMnNuTxY2XBHpfBUQBD9wyV+MbNwEJMmUT2Co+K3
vsK/Z8yYnkuu6+Wh8oZ6p5JJBma4vK4zfbJQ8kL3fsqkefA0eUZBE2+dMj+RLfJJpelnl4QaX5IF
jqk4NQ6cr1lkPWYnPDZXgDXeFns0tk6YZIfcsOneWcZIJMKiLoH2bUky/0gbbJWoutHRnIHX5asd
ig5nF4DxqHeypQZieMj6+gk2iC6TN4ugDFIXqSpP2SmzIuR6NizjWYAKsAS1epgHwaB3d1Up4y35
638oq5u/eGP/rjgwD8Mrlu8fSikxdWEbKA8i56AwxAW6y65nB69lfGcC0XzCz1KiwN0zBCra0wpc
JHCI645OkBtmJSkJFALGkJ5Rh4V508f645jWxsbVYRdkg30Oe3SC0IXPMQSWjdUyE9UVLWbi/R7Q
770uSvcTJ/kwGewOvYYv3GrTPov1B5RbnV9jPNsb+Ugu5XgXWfaaGMj4NIGS+sqmaeFpZorJAN2Y
tJYHr26HP/QSf/GSsGasf8Gp4fT2wz0ao4ZiwjiUh9EtN2xxJt8Z+TiYCfywjv7wRMQP1ZdvKxVV
aGzBKE2wlv74TiLKn2mC9OWhlarcCps4ezdMTyErlSd4PkvFkFxmDkiDZJrC0PkICeLKztgA9lVo
k71HD5bMNHTrcFV8CJidj7D2s8rEJaz96xwRMbJgdvtTSWvSqNVrkS53Uw7chgKEvw6zyMhewnHd
pY4ySBf9CoIq2LNKBmxXtwOykV3HI/12vFzMCXu9xX/otSiGyesI0nocdnXYU4tGEnuc3Onm2yEo
LGkqjl1Wncp+vE86DpIuhJ1gaTjqWct433YRONIVJIcWUmbiptGSE0pXWscOkOgV7LP+D63g34SI
3gOMvsNOmK3arq+Rmqxz5Yz3qII4QEBj5H2qtSBv2C3pYXo1kTeycWr+65Y2aJNiggCj11x61vTa
dh3GLm4wGLKrBFpd4E1sxc3cfEzj4W6k7RkYlXUYyuKkDURIIuH124gXuOvyE4fifRGysiRQnGFy
Lg/22F3lwnqO1VieMmGdBzVsDNki7uRgRORQsh+xRwPBts55Zz5KbP1/WI/tX7ze7HUAqdK6ZUT9
WJYiWjttgO0WB+XMr6TE3ymddW/gIBlavNbr/uvbURtzG7rxb2aX9Z0vaa/OI+DUJuXHAIdsMhx+
eE29jTu0hrPJu6gJUGyVW29CC5YLpXFAywhpj8iKbMo8ekWq5F3VrRdvloh1Ebe/R7h6zi7fMc5S
Y45Ju/lhMNhu6a0Bi0xPetpqXUbqBzvriIMh62FskPlOUul4dNL+vhuYQVvZ3bUuR1KvB8za93em
1Sf7KrenLVmExqbB41HE4z12Z1xTQluICp9fbbVgWqi7Oxxq6SFL8DaxiHDI7O8Ne7pZd/Od88/6
+t8K2x8qbCtLk139nyCcwQtRuUn5Dmny94/+U2Nz/wIZolN3+8bMpC72T4nNNaCTsKf+Vy7f3zU2
w/prJWKu0ANajsTMsUv4u8ZmyL90qusWrwT1Wpp8/xHSBE3JD3savOOoE1Z2Cp9D/CS16RNJNG2a
QPDFeTAiA80MqhBl4u3jkhXfLpnIydlM3VsPIiwplkmZnEebSXDIY3c1oPaCgZoYn74V2Stblh8G
ZYfPlOXxUC8GKTLOuFiHujXoANNiQsGzHs+crKymAGuJXWw6bUqJkkCCZFyyz4/PQMI4L+amZZzQ
EeTNtvESgizbeWaXl5F0NMEWoiGrCgKpkJ/P5i7TlHkNymO6yeLQDDSsO9pWbzTj1IYzwnCiEXGs
ofiWqHwm1BJDNdtXEm8tlj5JCkBfGAZEL9c4Mmvq5XbKm+FJL/hQdJbC7itXISGgNUvMSWFfUsxz
64Zem0PwzJZUWONIvi2NF9xPQJwTsGSHRGfjujVILHhDhUJ+Q2hNNzi6x2gLDjz8stirpzkTo/pU
L5rD7+WTfTJrS30qRz278zKkAuGaqDH2YXlfk9983al2mC+mZoos8pCoshBagOLGB5ItwkAXWMTw
zdbu7ZTxuRoWD+YpEULq1HFUTxxUJ+cWFnn9LCLXvQlzdjI+czlijdBzaFmhyq52jlsoljNY0HVR
X2ei8W5w3K5RiESWHBT3Dz1O413CkQLIHMfjZdyTEjTFQ0EeglVWH4Ro3FsUHQmnlJiVaHatQyFY
k1hjxH2IROBI4w3DdJ6Yx6l3quusbQbtwwIDa2tjjzqRWzUGTZ71Jmsz3YjDohV4V7CLwjNIms8j
69dT21fyU63PphFg4OBQSHCp+oLk2d22Xdwh7MLNdDvVAKVmVuUPrFHR7WQsMEqxLlFjsgbjmQKe
UuyZNUti8dXGF3fJiBlTgpSV2nCiXQ/F4GROaZkcQqRGy7HvEcnvk7DXLmUIRzoYpYPDXJ/cEjIs
ILruGFvQuWgI1v0d+c0WWV7G5N3ULqIyX1AZ+lhC3LuKycgacRHkJllZ2I2ofAY2Cn1jH+FP80Jf
S1MMXr7GjcCPg+fUfWqGao3s9mCzYgoyQp7PmsSNVLRvxi0SVXcXtWKR/SGkktWdOrvu9WNOTnjy
SdbK604Wf8HcYfg8OmGkfSBAjhJZFl45RUFo1NCpT3FTnEPPiC6BSCfeawoFZ5C+NIrK1E5RoTvl
xpG5/hH1E6FPy8wiuHTLNmznbKfb/N+OXvCxWaLxISH/bKN5cXVFCnmzVaxhaS8IeASUSeRtioYe
AE88PsCoi+wDr7d2X0ZGuK9aMmCwAePoC3RX1CCQZLOxs4mITcTr0Rer5DMcZj1BSDD0st/M3TRd
aK6eHiswSJvZK++qxb3siMsjMF4oYtiq6TSCUto6gFIpLaPYaCoK7pqpQTVlpsnDNmjCZT+5IsUN
JolQqDvnTB7jh25R0YYAlj0x2taDaMlGSPu+Zy/bV9ejq98B6Za0BDgKE3OOUdxsIvgUhM25mLd2
YakChbz3Qi9r9TWdnbO+yPCpabPxAAsi/1DabG7TAQ/4nK2w0lwNN6IPjV1TEXM3IizYm/ZyThqQ
DbkJRzBGi7WbBUGRk8ZPCeoBeG3aqt5k7vJUhaQHQpO5Xur2qhszsMBkggWZUbX7JizbXWpr+hXR
buO1rQhESFT1mZTgZl8mwt0m4RzuCFyBSxjSCqyEbA5LxWYmHwbtBBhAXMz5PPi9Ez2vQc2bCId7
kDm44KXXrz7Sqv1EL3E86EgmP65aGQbGqO2jdnrD+Jfv5zUep2tHcT8IGT4bmYWuYApj80jidZH6
GqeMY29zWjgYhWldlA3NdJhRqMtq4kf3wN/Nkxuu8k8NTU5fx94+WVia0tVj2FkmvfrBXpzzjBab
syHGdvTPTdJB0m3CB6+xeGWtIsQ31cfnhdbq57KCOAAIMMkeaycviGrmMB0m0t2h3/X21TLUT/UY
6p+8NtK23dCTYzeWy5kw1epibsb2gP3UvcVSVV4hUtOuOUo/OFFDiKLwGuLhaKDiYg3F5PdTl4mT
NaXRpZcVrkeNzGqCvEt6J8gku0afIIMFrw/0Xaszq2CQwjgba9LJUsRTS1hTmewdAs33DglQJ7Ly
CDyvox70bK89dLWuyDhVMJiTnsBH3WjvIBFUtxT79bORZuXG7bjTfc4wMMedPpGRMK1NGympHA/K
1I4g4tOvBl20rzA1qMPFRrEE8DJGi3XQnk8lZRLg1HNjbXDDi4/AAoY7DGLul8ntI/rqjXvZhPJZ
8/o3zEbRI9CbySfyWg+UaX3EjaJd8U5lgTSyAQIB89wyN+HHqDX3FFifQ7t/dWVj7ZfK7Og1k9uL
BPhxBgS+6fJKbhynfWkKKGODoR/BqGUgGGX9NQqdAZiXBmTFNdLDIGnJBXKZTRoUobjJld1uMzVm
t6XAABMR4E6Jr98WndRnnxCbBM9W3I71VoliOUdzh0agUF/6NL6nDcFWiv0F1RjM8MaQHxyRkoge
6rDXoCR0VEGadTPTEJrBqc6fWOW2cRkmLzLL7jVp0z8bG/05lk6C5sl1vraivesH8RZy+nDbpAkI
pnsqc6r2jdUl+ynTnZM3h8tlrfem7xjNUxVxFoB5eBoJ0VjhZfV2KJts40aDgVJyLo5I3Y7WTKZe
aouPyThnl9jiQrgTttiJVlFqSLs4qPV03w55faq66YO5xGonlriks2kFPQSMLx37z6Az+uoDZfsh
wL3CvQ4LY6aeUg5bizaQP5eq2E19VQBIcl/DSD4KaJ9POuCqa3BXeQBj9rYRHePKei1kIY7JgnOy
jpP6oi7pyfWN/OoUI1YN8YWqZxMTZ5zXgSjVeHDrMMUQWZvbpIlTH3l2vGfH4txBKogIyBjTnc7u
8VqWTnjThtWp5aFXebtPYv2MAcQMLKdmiNLB28zxJDeE4IgzPtGPU1bbdFXjfk9MhQVSVpbVXR/3
VZByFHQGm28XkbbJkn6pNcrewBl7wFm7XzebjSivCZyPSC7yOOVVb1YSHWigEXqm6dfhqK6XHMhm
3BE7otBv1MUzfdHSX9R0P6r+phYdqa/lFbu1JOAXU2nrwikABpCxB+yjYE55zS03R9ZkGYlFqwrK
3WWZuu6lXTRlENutL2d8WajTi+UGNk32vYzz34Pfnw5+JL5R2P1/H/w+Jeq1wodf/ltXYXz/qb/P
fK5NsiDKCA5oNIne6So8+RcYSbh9pCwAk3kXveD8hX2PPpzgT5AIQ6v859S3Zi/g8kNMznGQQwOf
8D9QV7wvB6KnwMnBtkya6+HyZ7AZovU4663YvsCBRvBZwUHNEmV7WGbCk4OOBhLn3f+5Qb9oXf3q
ghjSIXEKCwac+KFwjpdf1rIurAtcjHi3hxH3r9dzFMrd5hDNSvzBq/K+aPT9CyKP5H7hMIX0/UN7
zkvtRdGYNC+cKrZfUo8LGGkq7pU1JPvff7X39fpvl+JR86w5j2N5++YN+1e9vo3h8vaZMC+yYrRe
EgeKFa4uDqW2jMS5WxbvwcmYclqOfne/v/QvvuX3eA+S+gQNkPWu/+vSY0Oojq615oWSqXks3VpI
X7NKSkZwPIo/qLp/KOp++6Krz9ST1B3Q/vzYmJiwVRdsmU0ys+lcQFxo9cEHUEBPauicNCIhNa3j
E3kIJDQTTDeoR2AL0JKmPNECXZbe5X/69W3SBqiqrER3PGDrk/nX1yc8IOzzKDQvXISWHDCLJtnr
Wsbf/v+uJQQvjWAIM3B+GFA4j/Q85vxI3sgozr2pqS8OMoa7PpX10++/1vou/G+rdb3P1IlWgxW5
o5TOf+xnIKVAlV315sUQxm9Kos7oJe3S31/k56HDRWzE2evFmKV+eCERs5tOJ3PzgsC1CnbIAN/5
W50ZKAm7699fbK2b/fSVDNSg+Jmo2BAs+f5JuaEhhoVj70WK7rRAhc81BVZoipetqp/AjlkvbCd5
SRMPIHbcGUdK0MYfLDm/GME2gjKdQguvKgL5Hz5GSF8kDHH2X0zknpyMrBQa2gjPvaw1xQhtvKLY
4mhsoTktNLBID+bltWqOEswgf4JL/uoJQPv3TG990j8pCLLcs6ciq3l5h3C6QxSFuLLsabxScN7+
/v7/6lI2qgEa9ywtOIHf3/6pdiFQOY1xkVjcXs9b28jkwDPVu7Rm/tD9eT/VM32vmkHdQbYnudxP
wxd8Q0WhodZO4ayn6Hm0tn4ibqx+WkZaKEM5Mzv8/uut2Uj/Gl7rJR1E6TpLMKOZptMP82CdLRhR
kDGe9JCOhAmvDi4MxI87DpvT6v/guRrWQoitm8r7JOKVKiZ63I5W1uPGTWzOtQ3L37cZpDOzWjEA
yCqjsKYtglgUQrh+/5Ghyb7/zCz8nIzWGi7aRoNTzw8TSulOqTkVhnlSuV4gkI2XXZXY2i4SsELA
FRWYqII8T9sqDCo8lvZW8MtuW4A8xXZOcz4joe88yBCf4BcSsbsvk8wYul688F6tNut4o7cpFUtL
jASaicgzXxqYoEQrNu1BT/kxfEcG4af83Eal0jiOMm2eusGhoxOZ1E1TbiBKoXS+iZIcIqONC/qB
NoiGCcILG3EQyuJXK4ez0gbvi43To4VR6UdQT+x9XjZcw+VOfysNNw0ZG745mHRAqNqKs8KBibHY
FPXTzGaagIkQodNprI3qQnVR0W7mVpTxKWMf/SVL8+YJdaWsT/h75js4IKTRyk4byHzLouRZQL+G
RLIYdpb5I3SJB2LsGXtdZr/geGa0m6m0XmaBtUyJel2hh8F6KeZMvtbImA9D4zR3rU2ogYWdMHCS
iFgh5l9SpbDxsMKIWYh7TKC8pBP7cDOkOWdMJnc0TMKH2ZTJPjQM9aVVoDzgd4n7bpHcH28MnTul
IoBHA7XJ2jN5ToU9eg9iatWXDEkG0edGh3xOhSRPuHPrPfT4atEwhDPlaKxikV+ks7hfOu6b2euq
+b6ilqzUO8iqaDTmIm7TA5bCLvchTjGyzdhGvV2U8+Kc4nVjoqXOdEMtwrvUUzndZRTApy2BIZq9
sThunqG1MWog+Fsvjp1xN2fsvXBWK3cu6eGHjn2q1/lSG5xG7RX80HwPIZcPg7s0Kyi4si7aFSgP
RnA0R9ticcU51oqcR2kVnUtilNuMG2c2WW+6LMSjAb+JsQwm03tQesivdTs0p5Nm0DwQLmtRRyrP
tJuBORJ4iYvSCGojWq4Q9y9RIJLCeqEQbb3Ya/2ZhNCWpAxrFu2HyFjkYVnGyNlIMH/P5TCU9+6S
zFfU9fNNo6ZKrBQs4e5EorenJK+GY5Rj8/BVPtGZKJeq3+hQSu9RVSXoREkazXxQTPPZRet/UZgx
yrsiw1KSWMrAgoy1cC6X+T6jmbntK07lp0yfySllTFK0IfDstqOGj5w57IuvldV2b665VEfQHv0Z
9RXFpHlKOQf2GTPTmvKNGkevW24Cid6PIGZatVPWbL9O5ARvwLiVl5XSWyIkV5+H7/V1siHOqdwP
VV+dSSQS9HIWFT9Hhmb5TtWRWGGvcqByDi/E3DnN3oXD+IROiHZpWS/PNpGDJ4NcTWiUo7k8l3mT
bS0LCLESA48RBiAFxGwsn7ECQZIqh5gkZL11CGiedeU7U6M4ZMPmBrwZU9Nh87IrXIkQN6YqilE6
vOszpR3LrKmPaUvFYbb6+WsYVeM21hKN3LSqeEyywQwoMSCeKBP6FwDbfdK4Xohc4/1IFm0DgTYO
KM6JXVFX/CJXOyO51Jn+jbCq/Kw10F/aTm5UpIw0HiZCv7UdN4KVrKY1RhuN3QEj3WxtYHGOREaj
illN+yEdhig+uniiOZQrmr/VrG1lUfUf68xu6mAo1Q4y5YxWV3/NHVU9enki/cQT005BGtr0OZ8D
QHFxy6qEtnhher+0zWakaqnzRJ1Ippe4isobvetrqlEdg1qz2ZG9zGEnzppMeSWIj7WmbVV3Mr1A
GssGW4IaagJm2+5L1OpMSNXiifsZ0bb09W7wHlqnp60BpAj2G6ShCRFo1egDjPswXwJpadVTKMwJ
B3EDuHINvYY0yHrs9lZItUKa1UXV5utvE1Ot9ugkmIKYjdeCScVsC7bsrABFUAkcsMmspuOGOpHV
HMyJthJErYzqaM2wDSqHKrYPpj5/klWDlWqIe5RERiUr3vlYURCx0tit3+Z6MLEiOZTYckAs2zI1
x6+FOzZRgPjB+uTZoXdsY08dwIjRxCmnKOn9XKTxZzV0L2ltGVsL0FsUUK5u1GO+UPz8QHurMg6u
jN3zQHczsHNgkPE4NodUAzSJkrH+uHioo31aXuPHwWqLOzuq32S+PKKUFddZh6aaeZXylfQoDZp9
Lb9EXRx9WZJk/BD1Dk+ONz7dNnAtiAOKaHKiPgLl7De5ck7UQ5G9TGNOpp6ymceDrIeIcei8Sb8w
QQ9fNaoz7mxKzRoo+6wXvs1TSINV7PaglWTGbSfR5cQzt+Y1/br8uhFmfwePtwnaSqhXJLX5tuoW
4zPK8+GCJs8ifSuUie0r16ASH7exP/bL6PlFkzNdkJxDZdw1T/M4fA6Jj/gwdlF2K/qeJkASWc/Z
aJOL1OaAUkx4dBSgZyM6eyjBrloACycNO5ftx0OkXmRCSbkAt7MtKZ5dCFC5IC865KF7wZS309jM
DpuJrOTQB4LkTLs4L417O6tr5CfG8qFO4vBSn3tSwmMdmuQQjU9YOJt+qytlJqcpmSYrcCtdo4UX
jm52tid9rPde3KsDp1ztMnWW6qOetNIjwrEvEL4R8goGi8FzHlnh38TQqKu+rkGmsRBelKkq8k3t
xSEWOagcx5jJbY/oVACNZGehBdHgDLeRHEYkmGloIatmynvK8OrSec6tyymRTKOGjvo8aOqhHMEb
tH2IvbWSV50zL5Y/e0CNt27umEyIYvxaSeStOw9DwS4CMHg0TfKWibRcDqp3kjtViOYjLgT1gEfO
3A7TkgVLOiU+jDST2mMc09lZUgeJ0+gkgQgX0pGLjnWo09Gd03lMcqK8UI8OC+cUcu8Ie7aqMLnG
ITp91NtRu7ISWMB+YjTGztWM1vHLurR2jXKsMahk4ql9z9h9C4l+/lRDYXgdrdD5ggrUTnZ6bQOe
V4iACOohEIFeiGtUbzT6mmTTxvS9Dk5Xv1nxFN3AXEZsvSSqOxnjFFd+VdF7iKekmcGrtjTGWZ2v
NUq2W6nbYbfxIvbs0TJPUEZBN1Pv7M3OxS9CEV4zneERRX3VB060pNf4XbFBhnWZX5dejtW3lJN2
G+NEDVizlTAPRT3mU/8wxQ3BwN9PsP+thf6pFsppmdPk/5T6frKZ3RO89xUCw9d3tdDvP/VPLVT8
BZsHKygy59VG9re/zNP/ApxOnAfoJsf4Hsb3j/rF/gtvGdspSp0oZ+BZ/k8d1DD/IpnW9jxMBYSB
/Id1UEAqPxzDXOqwxM/iVQedRqbKDyUBwBaGFo9WeQStwpSxH+iGp8MWiurIbrOg9OQLsCnjZSfn
OShUg3hPTcaexArn0BRmggotVMUWCQ9LY2Pa9zRr4DqgH9lEka2sYGwBPEX29EhhrGmIZrOMF49Q
hqOs9TzoPV7CJo5MRLnOl76su+NgqGhv0Szb2PRCeOWzOFiWrt/PA8cnTpVm5S+g+XawZgumHpeU
unSuHs26cV/KVhVHNgHLTk/sXa8cZ8POQA+GNImuRUsWfTkn+b2MjQHOgTJJSyMHq3qMRd/s5aAt
J6a8tXEtbfszsfB17E8Fljm/aKPoqmrn7mOWdu7llC76XT+2clPmzu3QC+9KJ0hh4xZR9JzHKkb9
mA2HxWERIHEAL1aqt/uWCNTDmJgBu7P5toILfGxLWe5sjVWTEGtxDbXiFJXZxsIve0NiEY2YUCJx
n0d3m0eq8vussT60ulFux8bUA7LIzEsvndSxV4sGK31BNpLF2gktcL3NZLMEnFYXjrd6ddWQPBJv
yV7SUn9EKy8S2kqE7TiXUVhYe7MWxU42hsVvVcttPUh15SQsa1kv7ynWTFAne3slySC5cTJ1u2T0
psbZznd2X00brZ7mOzNJnc89W/i6nJ/1IlF7UdOB7IdI7jk9hw8DHPcdyaP2FwoP2YxSWqZXEYF6
iAbrCSzH1BVbt8iHTYK8ii1I2+4aG/3ErJPDSOK8XGN78//L3plsSY1k3fqJlMvUS1N5H+7ReHQQ
TLQCAkx9Y+r19P8np/IWBFWw8o6rapAkSSCXXGZ2zj674UBS/mdPFcM3CcFlO4sCC/g6zIsN68Y6
W5Afs9OUVDib6MkTfovTq4bkgZNttsU18VP90dMYD5a54EuO/ajaVHIxmjFCbx1Bf7kKhVPcgtyV
19mgP2GPDpUZsUm997oyPY9lrV1h1dzfcgb6VDQxk90qsxK1imHfuPtO6+Jpq5oU0pjfkc6wmkkH
uGKkjee70fsM2ZW5jazKWxkMDBcWhpHvccOGbzD7NuUufS5h40YHYjiQBL1GlkykPQTiYDTm/E7T
UJKQehdEXVFfK8d4BXlyw1ON31N0rPTsgxMrF2sJexdqnq4dGoILQmOXtQy/3aD3h8L/MmM4iaY0
nGZSasfmrukML/+CcoVpq0WuR0E7+mRXo3mnvC6iEMxS99EKG6ikqtM3Miv8q6F0jTzwwyab1vgb
VffVqGGBhq9AL/eVRd/yZGQDLuJrm0DINloXjlu6V0Vje422zkmWEMT9Ojz3vK/mLekT0Mg2pQzF
yxzVQ7sSFdbX9YQTwAcgY6NWG5pA/VyQ4Ry+JVS9Kzue/YAdjihaS0NFwsCWN9dOA8Sy1N2+svR0
NfYZqIdo/eSzS0GKvWvRC7rPMgPmKb0Ou5y+U0ANy1TUusZM1H/Op8p+TXWwXVr6SZcHPWrpKIp6
GO+K1rXeIF616Q4CFeJ5FB+wgnot9qlPoJxRHNopl5wzSSORj0J/pHUvcyqBDO425RwxXNLiit+x
AMNvcGbIZZyYcHH9orx1CScsndXU1ZHZHtNssMW6LHvUee7oyo0gH+V27J1xa1tw6oTI+iRQNs8Y
DlU4PWaDZxwJzG5UkJaKKIY59wc0faZzXfhWfUhjn3U/2uHaTjOrRbZiursOo4dd4fberoxUerek
DM0SmTS2D3Z5GiM7OoZV5W7LYTHay0h1ZVH1cVWvO0JggjZxjCvPVTtbKzCYgSnE/iWdeKNkaWpb
4cbiwc0ISXUMvAZWJukLmLAWBXrXrrz3ehcarwPz0E5CAzKCiUMUnhyYRSh9nY6WRAECZSKY5w5P
fEwOyIaY6s+cUeoG+N3ZDm6orUhtIajZELV4kDNm5aNIvCfbks3ZsrSQw6HIDpl0m9uy9TSSmSdx
1Rci/DIbjo2yi2bBRcrL1hnuc/6qj6mLp06T+95Lr9d47LfI/veJXY9H7MDna1QZXiDrEcn1MCUw
G0yILXXZ31hy3DLnttDnCgJOW5pyQqJ709ok8Bnu0DkRFotWuMmWhgyA4oAdRLcj4GPe2X1u44ys
QwKcG61fDSSE32K7BetbjYZ3jE22eN8w7TXU0iJA5DA+jKDtgaHDysTcOrqrJjmQixqlG6y9idfk
BkDLkDoH+mBFbI2z9dE0awCWHnug1x6c4pqWXf8KbFFumeNhT6aH+t5pavMDjrrVxvBLua70Rm6T
GNKFKtrsJhVD/dyxDq+hOKk7m9y2E9LBYgWVIjnBSol3JLT3N2lpzysbVek+m/tPtWfFJ4Cw6EMI
Ve0mDHVAv6RxqATyGQtxWp9VmZviphmjvF28xL07TPfGHbZx6hXlGCm/Tro2ofOcmdiOeWDlnnPI
oaCcU2cRLRMa/3loJBZ4Yw4gMJXiEAn5AYq/A7kCRlIGfweEfjLR06cY5wld+zgWodgMUVlfj4WP
87SGYc9y+tcLJletLQhCqC709kkzOmBOelqYk5Y7bnyc6WiYRof4YXSEK+hUC/QlDXolACCY6iJ1
dIBk1r03m8wIO4W5Nr2K/WoseOpowTgJXEK+ON1U6qPn7uERug+mSjzJkSfzWEaPjTNV8flStP6v
vv9TfW8xevhdff/UvkY/lfbff+BfpT3mdn9BHveYP//NRf+7vMcg4i9s1AwfMzBsoCCY/2QgwSx1
8c38d10P9YH/gSwzZGVKRdfxD/gNl1n0v2eofCLIEiYCJOYXFp6G7y3ISlg1UTl507VfzBottQeD
dtpeIPc8t8xDOi7Tr17K6tjYFnThaYJmRQVzNy2DIFUP5cLqQfKz2GHDdBzvmf7adzkrnxKqJJ43
9NAzD6Lr532eO1Y43GvuhK04JX2PscYTUSR+XoFGGBi8yaGv4cdmoXbr5yQ+XJX4ojQ+hY9eet9M
Ijribj8gFRiBoF0Cx8IDkAl+377r1f1D1fOQHzT8dI1NZUWGtZHJoFjhLkGct8T4jCvBZS/2RA7L
xGDNS2ueUJnkVo5ZRRbfMASLdrVrzCbItkMMbm5EjBNAybgppPW4YXweEM89eomlalI0ooQazyb5
R9WHGXrTNirD7jWMq681c+U0iFMFrkbVv/LLHpIpWiNCCYqrBPocvknBnA6jgdGA6Ouj4c55oa8I
8R1vIrINtMM4lAOOVSk5Ow/apJNWsyahI4EjC/vdcHdGvDCz+lCUbb3HehSQhm0oxZGSsV4G6nNd
jU1J8xPktoHi8fus+H8bwp82BFsYjIf/e8P//FURHN7+tCd8/5m/5S76X7TZaMVN+hFncYL5fy2/
a/5lodVFCmOBB9LWc6W/TWXsv/gNRvKLZ9S/gIK/TWWMv/AeA41nTg4qgEHEP9kafmZX2OxHnL4+
3Cq0ZC6j6nfEB0/vuxkKPXYdHprCPIq8AG2W+R0v+q/ere8m0njj6KjIHTY+5JY8iXewQtj1NQRe
Ge47PC71oBe+F3hjWH4q2n68y7EpP2Rzzdi1ZKD3B/7I8n39OA6/XByCg4ezPlUpD5v//gMvJsIO
bDRTz2cWiBHj1lXNsO5HpqU57cd9ohvlq2RrwmW/iM01BWT8ddQYJW0c5ZhrckqY+3XwHNsedwGz
1uqrjhQwiMwJEGmShQR2TgpqrGQKB8IQ3udONqx/eKnuvm/VP5rf/sebgNPj64vwjxfp3RMUyqqY
ac/+vp7ZRUarnLe5liMZcYfpqTYF2KeeuuZGy4FBdeIyXwYyTMEN5MTng0aCzMYY78rGo6zpZ1ib
zJ+2PWDJYUQkuPV6WOd53C1jrxkPTi2HS/37e+A0++V7wMbYh++yEP2MdyP+BpfNbnIHfx8D3q6V
oKgbezXB2P5TPu57MsHyunEGY3sBKGb/gmLZ6BrYxLlSb0qBPQREqJZ8jivVmvVZ2Ghufn9n7xbR
5Q2D4wE+xyu+mIz+/IYZelMUOeLIPV616syOQjvSyX/G7+Je4AnChGJ07IEPcpj/fBVfsV3QmXqo
iOELejy1Cu+7fdp4j7+/nQvx54dyYbmSDemRjWnZF37ZFBKJEn/gHdxjVpAdZrcxNpHPOzNNfHFT
TlAuIyuHqUHZpvdTb8MYyii9LWRV94APiDVtuz6riSwNSAVwcismyguf3Zz3MqvCqzIrEAvxbj71
0i3wCJmFRQ+bDKhbLMlFxsoyNkRKxPvGcJoPgzPH+9/fpHlRXf90l9ArkOrbruESsA4F9OfnGRph
hpeRGvdDAnM9Z+B6AMZsDhr6k22ZNgsHofw2ZkpbumFkN5Ob7LM86bYQ89ttWil1UxEFwjS6QKPq
FOKDbhAKaUOI/uQOef7Brh3494PxoEOloYgno2lFOjZ4o0j9bTTHxbrFOPMpkgXAoYynXSq3ekIk
D9tZunda276VHR7JfQzlhtMlojgJmZfQPu812pFVacfEPDKg2zVm6T1CqkwOiZbkmL3UERZGMvwS
cfCA1KY4GFRzf1tlOHGS8uZaJ2L3MH8NHXsDtmfh9lR1Kwd5SYZ1sSz3qSrT57YBckL9GxT5pN3S
FE5v0zQt2rCo3ci0NXd2aKFVTJyIBD0o5GsN++CzHZniseqa/IMro/RbpUe4M6bCBzT2Fdx/wsmW
urGIxo8uLIK1mxvwRH0/OyRTMp7m2nduGe9769aLCz8wSeq77doCPUqS2a+ibshz8WHdhOlXLdW8
a63ItLUlY7nRXHVFAcqndvQaxNNffJDIhAyrEBMz3B4DCWkIU9piR1jpaXme8OOTagW4ri1xH02g
5+YLbGBm4AzQDzLNc7gt1fSkZUxB+a9ivtE7ja5sIr9hIzhfVkk+mDsMn7wDLbT5qkKnuUt4TsWh
pRLFBq0xH1OLVJmKN6JHM9DhqvlaIhbfppGhMc4avTwojUI9wQjrViWekXw1I1z/sZT7Yeq2UWSe
jTDvNuxt/QG1xxTg09l6WMoYb7SE+Vo5enWeVHZNUGyEuRgG173MunUXLtmbedutlBBXlcHoHHt2
K0j8UT4UibxGZPYpQl23J2tI3If6TGSucj5MaMmNvCjWiOGSlZY4kJ3s0NuaSuknd+yGK+AsPyj7
eVzlgplal9RaALweAstrEVtUN6x0MhaYnpaLCk2S50iu7moCyX7Rqmjiw4zhNjJS4qtRYZUBsVo9
L1c/uGuOoXQbS8/BpWCI4zVBx8ZOkQR6tFFdnVoNPIAp7PSaDI04d3HjengiAAdiw5FUtzPMCrap
Rq+PE0GCDDfHbK+bsdi7JcvF0Wj/0wDrjjntNsYABwswHAepNgpXoEPFF9Vb8mMS6t0bmaTTR7NX
w1Xuef0h7X1ClmVlnZTQql0NVrdC7dIfOp31pU1pFXTZNEmTGDi30Q9oh925Xuu1k29yIVF0afP4
ZPWi2DI4ig4ildXGykoL4RAOGIgWibwjyuAUj1AGCsabyN3516ToUhR/zlhf+ZVI15Bip53mgFHX
jUi3YdJP33rUY+UNFufZOqwoCmZIKIEqDYAoA+18LDk59DlcoLCu2oh+MDbcsbpynZbeBKkiKcxi
OqKIaj7M/mDdGizUmykWdbdOwxaHI0Gi4Vc9geDmZ2Lew4hSXyIXASJxAe5zhCfxqWD486gJ6gsI
Z9Et7Biqk56SrywHrFuln/Dp4FxgS4vz0GYUTnqfIQ38SPZ0CnlmHsgUpC7U7ApZX6pDxLPqdFtJ
v3su2wYRJfyiNzKbxD5LLPYexU3WFeUX/uHh1Yyj3H6azOqGjOTwym0gQU4DVO6Vg687Zk0LTKZ6
7hxOyK0v8mFtd6axQcZqbCxAwduZ+DzIGtbMzxh+1nyQjoMASJl8EqzYxa7v22XYDHwTtKYL76pN
E3tj+pF9q7MxrOYlthCmygyv0MnIK+/CK2oVe0XWMi7JXqauesg38D+i6Rs1cP8c94p9vTTqq2TC
gzegtjFgDuT1Liw0+4hXrXY/cYGI5AxO3hnVLR97iuxPQ2grIGonau+FS9hqiPvGvUJ8tVZupH8U
nn3EJiTZ4f9f7qA1znhAgBUc7ZH4yZpNQVededObtbWtmBUf8BB3Vn2WRNvSDEmgLRgMhRqZWW0b
49I42BsQW6RFhY+kLJL9TlX9FO14/G76RVleHZ0YutU9bzO2bO1YdBOTQyVQxqOjO/mMlip21qmB
Ie8ZVnQzDsaYz/9rWL8WbdxOf2xY0bD8UAn9MqF+jpXEkuBngwb4uPzQ3x0rZguWw28Zi3MN42jK
2X8NqXFoIPoacwQfqi6V9RKc8feQ2v+LhpTxNKgV8g+gsH+DWc5f/G0UYNSTnmEwKv0nHaur/zKk
5vImLavD/NxG8rCU4z80dF7vlCXcJ52edSoyfCRLj5PNt1l2U32KcXQCtP00FZ69wMYyemKvQ5km
oNHGiFNuzNKJGQH15tZ2SS7dKCzJ7qIJ8Es5RfZYFhMFCm35oQ7bx5BTeMFm61dhVkA8a8UDfmqU
VjwbLQBZlQ+cMz2+CW92WEAYiyj8rWkkm1rUsMygg9qvZkXVFyzdw3OL3fbXdISMwoGXj1+Z7Ptu
chU31nAD6WOjcPLx5JgcRZJW3s7p8TnAqAar0UASGXnTtYBk7NKl9qhZNiNIQPV+U3kc6i6Fa9Dk
i4WjCzfuRldjth5qgCyie5GxN3SwPJbSMPb4jslTUunE0cLhY1enPScceBjsrV4LKwib9LOVz8WR
A6NCdzdba1tZ6UeiYRmo6qFFmceWmIXm8GwYybRMFRmGWc3i24JDwl3oz8LdXbTLgHjaC9s2Rzi2
bk+RgEOYxklmBfUMx/gZQUHfrlzEwRB+MS6vAjifot6GF2I+1WRr3NZ4bdRbDSnOo2JQ8NoB++HL
lQ3ViyUtNIAkAj2Og7k8ZTY7GUQlVEA/BaoJJoPWlmADDtOssheirZnRjagSamGDPh1GTdtAMDQh
0zBqpns0iM3w4RNqqiby4yJD0FUGKfHyS7h2fK9hBTwQ4KHEn5uinJ+xTUwkT1VB7234M5w/u83D
58TyiIKxOwfRfW/REGUREyjyP23/2StTEzORNoT53GlwD5S3OBks08lH5vDcRt4h0BrcskN+3/rm
wYxa+7XCiaPZWS3SWJzomvnoFwtLd8p1mgSpg+Qm1swNuctDYTpqJcc2Jaf9SvMmPsDAxEpuXIkp
0irvw+olo1fBkZDE2pwjRZnJ2hvxdVt7Lu4lNyTTDuGWsCYhD+2S6xkQStu+4czAWA0FObJ8FL0x
T7xW2Y640sXaHb5e0zPGE/wHBAj89VDO+LUHtkCMPbku80oNI78z14A/lgOUMVJtQ15vQIAc2Wkr
S6u4iRBPhjsv7p3T5YqOS87Qttcg6tNN8W7WPT3XKhlk+DyoFEo1khvG4tZg9POOQtV6FdTh3orJ
G7x7oaoX4FpG8DVB93smq7Z1lgmgdmrWUUkKWIyTFDJr01zVBraxgTQzbmui8jtFYeZ8sNpk0p4v
n5KA8E7u4anFxQpuDx/WrhzeMo1x342vMlhpWdowimucge85xb9rfsB2ABCqzJavFDPN5ZkkEIVv
Wni+R3/Rn0yq5N/9KWYk7PkS9YJW0nynpcYLcdFkuEPGDuUm6BasXOjTNq6r7Ns827yRiaMt75Ru
ZGUgSV/Id2XXA9+7ej6S6EL2yGp003ZYtz7lCer74Z75E3y5ZKpeMErtzJUoOwwosqjI9QC9TnVq
PTqSyvbQ3Rta3QeNsaiwciwpELZhu4gQMDwm/uQ/82U60dqk2LrHqrYlhXQRNLVW14QEshvjQ89b
vEsGL9/OeGavRC9tave2+ZJouPHA+WBZZH42PniOlq9cA/l6YKhBcTM8gBN6F427y8naDubSxj+i
HVRGkLhfQL3lkTF+GGn19wMCwS8kNACJ6UXpmRsmEtDwjQabFSmRB+KYwvOdsK2FJuyyg3TMZ7lg
PtwOum1tLBgqdJMthoD4w5JtkQPBHcwxNjGm8qJohZOnRC9fFfcZAbeLm0KWlJCyI+PJL2cXxqea
vlpubhIt1Mb7pPf0t8x2L36Ro7sVbIGnWjnxV7Meh8fOtqdDlRcXMQsSl1h7UommnuntmzVK9hb/
CN+jkNUh60D1y046zSy/NxZb4eEQU0gxf40niU+LOWTN0UO0gT48QVsQYEVpvqBbaY4t0gvk9KDO
NKqYWjMssNf2MCwV5NhS+MXh7J5sWd8oR+VfsSGL8AggCQCsbqoxOGhH7wYQ6l7PNWPcAFWa8Bi9
vtFPGcSW+kz3i52Q8EFLYSHMvdmvmzqtrnGihYSudeEdafPsJhO0S5JOunu9KD6akmDhVes3s9z1
SGVOVVoI4ymEav08RJl6gC1yF9l9fY82RzLZbnS6VN19KNwWxkFHF3xb40Kwx46SrkZG4qM0hvFo
hd7jLA3nQ9dMxq4ciePe2UNR+qyPKoN4q8Zl4WM2UvmMhSrjDlVKGTh5FdnoQCJxGso5W8GjbsUZ
dU65GQ1XbFAh6fjBmWqE+9tCFMoGUQiSBqPhE/HzebaCmGwjxM+7DgZPnWXdStOtbEORTU7GKNpH
o0i9l5iAEcQCsSluu8Tqgpx28tA7Jm/1gNnDyPF+HLKuu2kN8WlQXn1dgU4TsDOMlUO+StiekMon
6x5Q8mHCNJGkqUQ/p7rTfuutUX2a0DPXr1ANsv4cOyqU9BFziqgjLVZVrT4a0xyeodSGJNRjm0Ap
OJ76FsVN1lDSuI666hpTu1WqheZlYMeOkCb/inPieKoX65DQnoxzErf9C9ytcC3zyLnzK9++BRuQ
LmHDEQYOWHdVN/Br0mvkLEaxjjqhnS1m/2vX6oYNjwvukeWMV1WTF59AoLEoKKunsKsEahH13HIk
biKkSgtp7UU35CEZkuZELpb1cRgkadJuOil4gY0OTzGKjo2khTMBH647V0HOAvJJXQQXkcA6BtFH
NVqnIWot7tCjv4ssM1vLiuk9h592AzPa2AmMnfLBw8440z+EieUGMnPwczBo0oGQ6L3HLFvrzCHZ
CyHNEZSFXYnph/NicYNJrMMRvkXxLsbAMCrz7EnLufN81T6UCjlFoPB54H4itBjzuNXctodMmJI/
1sknR9T6scDUhfzukSAlQI0tie/5Q5yU2JkmlB9bAzY6FtZZgm+EGEn9anHOCqYmiu4wKTe3aJam
R6FUf5waU3zQFD/YY99wzQ7U7+OxiZt1m/tnsxX9rio6RCutYVVH/Ezq+8iGbodypxkQ7SzpOdFQ
6lcdyefnOHZo5ELnAI3HO5Wkaj+JJsOh0s6756iLAExy0BBb9ygoxl4+9XieBG4ztpy4jXnlVOQc
jUIamDNFHjxBh++hVckAHSrHWnjluR1ux1Ma2ayEvE1X1WjXW3z+OR3h4cugdvNsVw2W91z53Hhf
jeoBFxd324x1mACw6JhkEKe9JjcZoYzEJLkp8vsodIomUElkETYqm2NpQdSCZj11x1FZpCEZxoit
EPsplk9j5K1c9ps3Aqqcb0CdA475jj3vI7/NvlSuW+995SPQWEorjFAUBiET2JGl5+UKhNjB7ayu
NgksKLQkXkcOjW6swylrV1NfwwAljPmYJnl/MzdeZT5xvuFtXGSQYla5P+Z3SRubqya1MeDIR+nc
Z75mQpXRfBVg1ElZUAzW51Q3hNz6TlGwgAS1IHSS9FZyyMo+G09F2jQb/DP8EQMPLzw3lAHXRgZT
C5jMlB/dvC/K9WwC3oaW/yI7vbyfQ4xegcKjbZ1208lubPuG1NZaAZTV2rorbWLfy6w9jno97bwi
Hu90u20eoyG/qof6WHnzuK59o77Nm7L5QiIOWElbqyud/L2dkt4zhdqwBZJZ966yzkBWWRbYfZqm
2wR76+yqiWYM/GN/nqdgsFSVrJgVlAkW885835mi+jymeSZ5fYysRwyFw4gJLRHiJQTFtFNa/mVa
eIuaD4NRA96HzFihyPjstRWA9FTAdFTfeY+5xuZ2CEfkXzjt3ZcQJKsLVRIZBLRJsxCvZOhV16NN
IUdUQd0d0iEOF5f5Kd14aRK59z5WnOJDnPMrNQQKY/y7JTtyazOdR5q6sqvhwxzhVWSZypPunTSq
+o7T79DmnKDDH2Ya7+deaGcXErhOyDAZP9b7IaHE8HoyJHWti0bmMJh0onYcGY/z5DZvvtL/ONF7
P9IjDNHUPeTyyI3htNnvBl+4sUyQNJpyX8B5PWEvV700bMyvqdZCXCR55EuUYRFxg9F5R7YI81R0
Pw25g/l1YicZOx8LewPWaanbXPX6TY4aqbpSECqe+wgBaJ9isxVYcxFStuVO8yakMH0aequdHwxk
RCQLjPjAxV1HmVkl9mtp90P7gFOd3WznVsdKcFUgBrc+zfQTmMl4Iw2bDHEnjE1JL5KyYzwi3GFg
im7ijVem+ObNffFg+pKKvq3ZPVYMMyusD61xPEl6I23ZOwUNFmDfedaartn6CY3DDjkdnnT8QXVr
lZXu7FSkIyltyMd6ufTCuVP/ydtjQTt+HGMxeLSJSWaoiss/4My7yXBKhcy0QZR7G9SXTjNO6A06
PaNd+wEn+g8z6OUv+uVCPg4pHtiHabx/uzxFB1dnXCiLmMEATqDGZCTD98Pas16b2KO3luVIEwJz
8U9j/F+vzkB3MYPwLOGb+L78DPpUkGJcMY3lXiUV9PMBn+G4XnTPBbK9ctS4qtO6NAHakNO2/f7W
dUga7+4dytZiNIOI34RQ+O4hEw2qkaumyn1zUUr3g4QQ7Ka18YiKirYZ8gM331sTiSoS+XVA/nNH
41dIN4N3MOqPlw/0Pz7OH+FNz+K7+e98nA+vuG7iUFb+7EZEpgA/9jdNT3f+YpO0Ae093wS0ZPL7
L4BTN6y/FmBxQT3Z7P5m40DrE1jQL/srS+3C4fmbjWPjZkuXQzYMNijsuvo/wTZ/3k+ZAPB6kzUG
Tw+5j8Ey+/kln8sZtK7pnHPeZzjLcb52Z4Ue1kF8XDeffngwf1zPl4vhf76EdfiWw+2+27ylPVoZ
2lkL1Ritf2GVxuO0qGa/y1wvW54UrvXq90jl/z8ujbcuVEmH/I73iznWUh3DCd06I9zh0j6+o5t+
GmDNUv5BivcQSgYIuYHcyGQCI/n95X8+J5c7dw0LiBrfKPyQLnqqHwFkw4xlwRDKPGcksFGiadQo
K9F2HD1xuVxuXOCe31/T+HkL+ddFeVUsqJ7onN+TRBAZhp2sfONsGwXbBhz2g5E7oJqwvfznqoVF
YcUmF+/0jqMkarv2zVnMVjLN4TnUzNd2FajduG9wNgw388ym63iL2wAadKEf+yrEpCWey8XuA+3O
4jRUgGP9/j4WVsS/T4Hvt3EB3hkPII+x3rFQvMEzu9GNDGSyWBSkHWEdY7Zgcl7DLkcKVHkcU8Zz
v78qw4Nfr0qOIgMEFgb//HlhACS6yWgr/Zzovf5YaOBhSCuibyIZ6/Okz+O9beEEYbuwmoIpAoX+
/fV/XZguhQ6mAWhGeG/er5Xe99Hnp6N+djQHC5VlwUyLYZfs/3ievztrLk8YWyVW1nLgMXp4twmE
k9sWQnT62VrcfxiTg0H3sQ60fXHTGFPLeu2FQ+aLEKDMlTuwWC5WFhgL/1NjJJaKSewcuyXkWfOX
t9awtNKvRciAnVlhjRgbf+ST0eaiD+Ii/RPF6T8tkoXwyLrk/+4vPkx6lYhYM3vjfPEMKaYInPiC
3HauIMFeLcDd4pZU1zFvuZ/NlIw9NAb8AbH8DTCeLI+a04/3EnxXblJhALszsN/oLbOaKOqZmhZT
wiqzSWgbrvxI4Pf5+3fl4jP2bom4Bt8fZC0bQ8cL8eiH+VSCCVfnTb5+DlH51VskyGp/eW/GNq9e
FF4Qq8xjckFSiA8Jh1wziZwd30PE0nuSSSgf4tSCmzMPMxYTeiiaN0+JP9ml/YddEEs92KWCupE2
5d1K1kaj653Q0s82oTHA9AtArlcA5LoI9cca4uMfXOiWE/SnVeyA9VCo+lBh4aQzKvx5FectRg8i
nZrzALJ3ZDxiv4Y+kzJslYG2O4HHiTIdAG/8Y6jsceXCe3NAzvcQd4tuyiym9s0soQYkgh0AKXz1
EpuMf6zlnbg8ooZTwwkQvPgnTBQA02EKnjQNS23D5YYQaP/Ju+h7hf3j981hTdPBSFK3DIiN7+eR
s5f6LqWoPJf81AqK1KzWiasltyjvpnaPJQh+2InbJ+0az4kMkJVw0WjrR4wfArJtTIHNSQX7PTH6
DXQPd9vPUmv3UOw6HahSTibGNzbgkjBnIBARDdpTpWEivBZuWSoAUYgAK6amwDjYfbEykmboNhwB
xL5jFIRrp1cV5w4d2NFr8uQEF6S8Ie7WRaFaKlJPyHbTPuqTm97q5ZR9EYh/1xl2FyQHTvNc8fn6
6G0idcG5aqeoWMct5/cVM9fchE2QVHc1ivWcEDjsKQILD5a1TVArPDPX1arnrsiSYW2GrvvgEwcD
WSORqQOcBhgCX12qOfAdHxAPFor3Gasm5YHxN226n1HzGEzZOksdDOy66dfpTk6G7Ci3qz68EjD7
cOvumWS6QPbqTMqRDrXJXrKxsV5BLJxHsqruXInrzgo9VBSuvQSvIYlBznOV8o64oCQycMrJ39TE
TMgNpYG/cfWWMRFzTfu18S3KhMJjt6EEXMa9FadAE0/8GK01HkGhCReYMDKGmiP4nHvyUjftOJn1
SPcqBtMd3Iwr2KjJdA2rsD5BX/P0rZzKPCKNKB69A+y16KYnmPELhDiHeQdMHIDIRK2J3JR4JFtq
qwjbQ8xBryrE/FFvPGIje29c43pkfJ7asqT9YzTo+ka4RdlQfkL9ZH9EZkcOtFNFb7wo41fZhcky
NpbFWnR8PbDo2gJwprLJ1nD7FS/Whc1FssvowTHTpoCwvjerFg6ePrGsHjXbi9NjX3hMU66KgvSZ
R7cPS+HzAhCH6a5zN/ew2W8nzDscXGRsPzT4pw7PinyW1Io1UhJxu5/IOvBS3a8+ahHANx83TQq8
kWrmbVtNLMXPjE1kCT4EW2TJqxQSaiy7vYZ5lzcw3WmYAWPqJMPsadQavrGLZUwO/6db9a6/jMyW
6Vk88VYGkadzmFoFbPQVXPHqxUePi2oDSlQWAK/ieieUtx78gderkEzuEcexZceWPHcuw8vVPDnW
a8jEJJCxoF5tM2ZnsP8IK8Ss6xkYETctEB98pJn4ahb7kGvlaGYUoYuAlxGjyBxfiCrAJJoPR8dR
HinrwufOIQ0unfLymBap8ViT9MYfKjNwlRYJKVIyNyQBx/Jzudb1lt+RWHtjFbVYh32fJMLAYbbo
4bv0qgxO6qDF7gfUM9KTGzTBbDH01d5JLo5XvluO93hbcqh/J1steyQ1nHcK4dcdL8NF3Kmat9pf
HuVlJt00Hb+8fFpGG4zPIA3BKafsNDClj6e7+lKLpJkDAMKQjgGrBNTpwGFuLr3xtIzie332NxfS
QBfTbpgZJnRoOzmeW4yI1tNSPU4Gz16HcornCus3gWnUN29xyctAck/zBm8ccIYRtgV9DtcyiNH+
Bg0UbmIZp23ty/oFXx6q3zFupvtLoTCTBz9djUnmvF70dUmDC5+q+TCoJ5M3xgCMxmLKoQNSbnGD
llYjGz1EcKiytDzxGvHdAblTvJc1B08D1rN4Et2LRFCEl8Q/QI3A8QcbTk5zfNSwiAsNbOZIqmEC
zpRwKg91o/jkPT/TL3y4iVGKpoCYLgVOt5Qq6cx4/XvzYy5n8pT4kDtJHrNI5tXSOsFr1Fn0yPbE
TDq3rdfIhZK949jhA8KoBNXytAJbkSrXw8/Eh3Dx4rKEdPjBTM+RMFEGcfK0azWcPWto3rLFE5YO
wqO44199qXMA40fO3lYurQqRFTAHJwgFbAPmweGbviHy4//YO7fdtpEkDL9KMPcSxDN5sQusz44T
jyd2Mpu9ERRboShRpMSDSOnp9+tuKiPSiieZNjDEYnkxwMR2i12qrq7DX39512wnvbEoyH+ItuUW
opJZzNtSxcuuKCvC+CrUU7KpjULYxUDVlaw833j1nU3lu3y/qsLB7Go5Y74po7EStBZUNgVbEl68
zNhBgRUHYWFABFRvIu9hvgC5fF6sR9ElHALoiMxIzZYVMmU+B/uXRoBJfbBnRglSielsfueKmSSw
WnLgXPHxywq4gEQVxIWx+jwXvIaSARh3f321Hlt8q5GZ+2cxFzlyqHBBgwRqu8FsW9/V29CdSDa/
BUMKobyAhcs9Cx1OfJblvInURGZkGPlNFWECHINu1XMFJLHDdZjfBfXYrGDWEl/QfG1jmsx0vL5a
ZqQ/o2JXB/BVkV6EpL3AKTJ9MdvFpA39HipJQEWCwdekwg/X65wwBBI+A6gQaWc4LMRoFux8AEg5
CgSgYsVBX1M5vJM75CbCR85dLBBcmPT6iYB3Vw2gpSS7/ABfLsSQmO7RSUVI+wBa2XiAoYuvpRBe
2g46wVh5jPLa3O5GaNQqHoBQ8SWKw1kxG8oEUT2H8OwsK0siGSE1wIJ1AKDXiHdnQOM59C67WERj
e7IqC85rIvBTFCg5VrutNT7zrJ11UcK445849NY+MROMw2Uy6pIBr3nmWCczVB5iArr+PsyisWud
V9DxXW0jBzSPw0Qp50OdVUlG4c4GGjPIYPNrECsRwJtEdOFTobWvFwyVSM8hRanit8uNy1/TH2Cu
78GoVnjsY3Dgp4wxNm6jubR9tTkfXKahgZHHFQlFSG4XxCsgrdObnRCAskUicN8IXlxpWLPQ48aR
ujsOa661ulhlV7UXbb/QaTT+TeqnbZbjS0aC0PGXrO3Fe6/0URF/xEhj21ls3s7CLe3JSiGW1dL/
uvI2C2pH2SaD1DBhULKgKQC1ajxIrXDrhUh1M2aB+iaNPcY6MW7njsg2wD0XpacUkQzY0RyJZoLy
9tRbmyQhGBQIvgcyPKIqmVZldCCjs+2Kn21xhLIzYk/j1rDZAipnPACbT6szIw45Wd54zQ0DEs26
SFcoTTlPsfZWZPxKS8buN0XMORoYALAAcWRX0gLai4J0KoM6EHYxlogXCANgZfEqkQziAkpOgFZv
q9PVBu7AkzTMNuOL9YDa6nlClxYzHEumfp1bUHVZF+FqW39Ybm1CghWh2qegBqMSOiH7LrcbH+02
7WJwRodnbZxk+EK7+43hR/VVUW6S2a+GoEm5TjCjt9kIWjOCxkLgn6IUbR9BPpU9FE6JExIOFsEn
Sd+QQI3Bfr2gurNL07sv/Xr5Kz35j7PBeHC6COb5lROv4a3JsOzwkM6/hhY0Lp6YQWy5hNSwS1oc
4BpMHR313EjbqIKDnJRngIeydT9BP4qcoxVfaOpUu/pyUM6ti1HiM3okXDN/YLapl9c048/fW3Zu
GKfcmstrIvv6SqBVYNZfrZL345TelqCO8RdcE7osGojRsCw3C/8cxupi9Jax0kDG5mMGmZ6COybQ
Lm2GXJtQ2F1LMs+ELFvJPCKANffh3OTryZYr/rsODIRkCYJZMoDMkLeYAkKDAnZpvcHHWQqXTjKv
LkKmOUjyvVJ0GMtAeUGF4aayAo5qMFtTyhhlvB6oFJJNZop/AJCHN63lZTKGPuHzjhlAi2mKj8nt
AvzgHNCPdQ1OZvxpzJjFkBESwtiNmBDNPOA5EOmswKalbg1qiXwa5TLQgu+iADqyahUYtxKbZwyK
/Mncbf0z1xKYIdTJukhck/sTAj20dRlirXZuZD5s+ORTaTeD+QLjCGzWOpeN08AHMOqSI3SZ+dES
UD7pq6q2V58XMaPp0gK7lwFIuy1iuD+i8YCxJalz4YbCMu92KTcQsd3synRm0dTeuKP8xlmVnLhC
cNU4EDm+GygPY83cCIGKWy4S3772POCX1wRsNax9xDcnsJlkl4Dny4vYNk0oDnOAhKPFzniAnZ+U
nRNglcjzIBJvPuDaGI9NIglZr3Kp8j3MyFifSbDeyqk5D7uQy0i5zA7jvFzqzidkyZajCxpmPP/c
3RbmBZ88e4Alpv7INPDduxnMeR+BOCzOck4I1ploZ3cBsrL0mBq2HJmnW3s1uBN83/Up7nTin1uZ
VV+ZANkey5XlPM2DcjeN8Sq/0nOe425X1ILxq0wyF/nonYFTdhmTXPk3QGU3o/MFFreTNdPWmWOU
0jjhAOC6jbyVfxbO3ej35aoI7118fChGl7DVLHJndMlgru1tYK3GH2cDIO3pestKTjKKcjzlJAjv
dsmAiJUCW2UAHYVU+CQLNu5nmUX6f4Xnzyo8Luizg4TbMwD778TEVHhaHdfqb/blnRFUCw786i6p
Yjr8PAob+/KOYfAj4acIqjTg43+UeETDNShnH1pRmySvQLbvSzyjIWMTPJI8PiULQcbwMyWeTrmW
NmRHNHHCA0FBCasqcmQHycFxWRmML1lXt+XyKcxjRrZ8OZDGkbJOO0FPXq3zAZ1UeVZb8XJV8wH+
HG5KusrKYBJtbqMAx+RPsvIy7f1H5kvk8Kg6U/miSzSgDNZN6G1pr4odmIip5sf4pEBHwL4y7OyE
ee2LtfOffF6H/iNECX5BLmNl5oMdeA4Hn/wtWa91uHwim+F7IV2O9mwUeJfjLBQHMCmnEZzC0fJd
mdk5wDbS3bvrOA/m4wxCBjqUqEWn44fturiAQ995mxdz427OsPQIjubxOoG6KDGx/FZGD4q5cQe0
9VUbKwDjFS/Xs8U9IJVwQ8LJTsgSnvESdFlF2BEarkrzbUaV9+OWusZNPF4zfoo2qri6gPkntpY3
XgHjjlMzd8w3mGj3HxrRXKCNsLGc+IWZnVKvh4XCHnir3c28CGaD+wqYr52cW5twHJBvoVmoqMeX
HtzguapT/M9YjWYj4lCfy3aW38pptv0wzaEyzfcMJ+Knd2mUFA/pX/ullxd6M/2RRhqgrRShWoVm
+U7yhV9aIp7QplM+Tf/xi+UNaaFx6T0IcHR4KAnGKX286scDwwiGVAIFxQMcDOI5vCJeksLLG1Ti
fPl3XtqBks/1Ezs4wofz01IIhpZJuw5lOyUFzHFbChBiek1fkBD4gY58Twte3tvr7R+gvtuFG/zs
/m1zCF4FiJRFEk48tDMd7t9zhlxTTHM2bKUEGOy/RQqPaZkU4jASv7TQE1xUP3YSOiscnIRg6JDJ
ZIALmzvcfACygrqqZBmQwvm7Nj95wqk4g4s3ix6LQ99C1HZ+bPedJQ52D2OLC24Kt0LusasBYjoW
3WfoB5V++fxNGtDZwR92AEZY/BQ9Y2gPBTOGAI+pPeK3HGqCgWuGkCjtw9UiHnXuemQMaIgUxDV6
UvCHKAIMHjBoyKcjBX/EjUCZPcAZlY/SvT5JgfKZti7AiUQ/KIPdml12LkasAibBhJaokZISe4+k
AHxU916w7CHoIzAeUPrIh00eHggG4xEmMMWGoVfyUVLvkRDQBDF7SOtA2Da75OqDEfvogUBBhoQM
dgCkuW9WEeSauq4UD9Y3h+1nXESf2JLGfwEulU/nJMDvBb4Qwh+3d4aAL0z7yzeGDF6E9dxqXMPO
7j0uTkmFbvZO91FHgevR0n3iA6j7LJrtO0ffpwPfZwYaEH51KHqn+r4veOz0di9AtQDqSH6rTRL9
HNo//GIE44oGA/Xz3ukAGGJtFeD8wwXKGDq+4tbuIQBlICG0gc3ue6cCJuGrrvnD+vue7YGRawLg
5wfBs8j7CJyyfPoXHgiKDP2TIPbnBWI8q3zaukB8gNsM8DVozGTvdAE/TuCZteyB6Q8dwUYJg3dn
+zhCcIbTdyIQ4zy9uwoZAutrB4lkmQUkkprsUSUIDNxFGO9Mv9GS/ikBLox6KQ1/yCQ+gnMGf099
1x2PAAIasuYwlZLmlk/vdIERLT5BndZRsLgVhGfgdE6C5w49WGRJJzUxdO92b9iSrkdr91wKXHoj
WjSOXwoGVNou3EP4R8rm9CgkAruunSOwR0NqQ4RETnPSu5diMORj6Jqhj2V/XSDwXkkB8L7mGSBt
CiqdSUnwj+5P+qGDFFikFDGXMH2rn/fONWCusq17KyAFCgTYO9wg+XTsoUfSjHqfRaOIlHeflICe
Mu0Ywefqt8kCEQwd237gYypIIJNbViehf1KgzqwbJNjOkEIMudGDXR4eBTcYmtQpRBeHkkLvXANa
GQWLnN614CIFeiOp3B/XBXsIKTrMhYI7u1/2EK6uke72LUH7Trz8zeh3fAOfWiIM8tyJTSapf/bQ
wLnXVAI8I8ulJ46ONKUELHh4FETSVDID0tkrnx5KgXmlmlKwSQ6QM6N39/jdKOaQYC6giRdphZ6d
BROybd39kzekai6Kyse1IBgSSoniQW9T565sE9MziLjBFrzlFnVF9bTPAhaB5CIhNf128uldtGCS
+dd2EUiQ031Pc2ojBVyAQ4vg4S2DUfJdt9GV/lkE7iztihoVM0VNcDxmMAxmiDqIwWMugniU2Hvk
LgLXe0Zc+9NQC7xhRqYEe+MvChQtXcBugFgbiTKzfHp4Ish26lpHSHp94CRgC+VX3YUbEDNQbSO3
vIcj9M9fskBt6kqBKJoyOubxuKfgYT1xpgCINsazfzclhJfa/hLlVZOL0gDTKh80/vBEgIIewmeA
oPz+WQQAF7r5RDwlimgMHEIX1NPd/4gqk8Cl7NWgd/6STflb/yzYAAkIn5owuqMFPrEFkGdmI/RY
CoEy1hq5ZTwFRv2SU1JHoQvHDCjHKoh3A0VQbmqf7kgbs66rCxZwRPrBwS4cPxHmaCgGi9Hm17uj
QHyrqwQkV/0ASG4TGDzD5HreEJoXXySclHhwIfoVQAnUja5BsFACKCu4GprLsWsQhJSosQDKU1Lo
ndMMKU0DCtEyCIzsCmC/apIFHXeRuqtlW0C4e+so4eE12a6/LgXKLXQkQP/ldJQA9A2DHFwoyZq7
s3cADIvYV9dDECAcSmpwgR3PpXggNrEGvr1HaPVQCs858X46csJPkrPQ/O/A8OStIDBPTeKtd5cD
19mzvrGflgJQfRgmTcbffTP+bW8ZZYHBTXQ6qV/48cvhB9yIbw0wp7MofjoXXSrRND/WIfO9X9j3
RTz/edPvIZo6BJy/9YuiI099tkJ8i///ZwsLLouLBz/cFxvl5zR/3mzw+Ue3Pmu/q/0/XkXTbMKE
KAjqxXSb5jVvJ0v6Z/4VT75MlpPnaPw/3uQfv7Te88A3+pOF80VnXVGl0V43g10vaS8skfP6Cy8m
ST7J968ovkYFQdZd+XQSR1/TrDMQSDU/aa/NFIts8pQevrXCzOqvnCTTxyJ6LIvW4hKSqrv42TSe
VJNseriywjtqr9z0l7xJv76hz7FcfmnPYVKAQt1PYapaFj21tVDhs3RXvpymDI9qr6xAP7orXyHx
KDqUuGFRztr/w9Ge4W/J85eO+vXTZNZSwAahovvC11D4JGnUPpEK/KG9dPIUTTpWRKEMtVdOq/aX
x0Bm8my6y948t02q9q+9MAuUj4vt/hWl2VPAa92l36VMhHwmZoXj0137/SRKWtZDDOt+hevl/STb
xpPk6VAcDdxM/5XzfPI4K/NpUbR0ugGxaK8fPc6icNJuK1QAYv2luQvytGhpdgM40F87ZxJGDllK
yzY19fzXWD0ts+7SokiuvTQz6Ts2BOZyUXjWXfl2+iWD9a4tbVXT1V96M2nfW6Q+RWlMf+HqzdVk
ucpnUftaZ31RbnmN9d9Os3zaslQ0D4sqxmss/n5aR4+ta4zFRXHgNRb/zGSZ/UoyPlBNz9pLp1kx
e3M6yVJuyra6qLLv63zA2WTRPfuqbqC7/K+zqC1xlYjXXnYR45G0oxrIyEV2W3vpbBp2O7dlwlh3
4btpkuSMnZ10wgToIUVCVnf5D7P0afrmOn92t6mSsO7y92n5HUVsUqmv8wHPFbHpj9Rd/gHpT/N8
2nIpmvyn/tp1O6q0eOlXsLgfi8lsrxjCpjREErqv+2maLbnZWiurFKj2ytH3x+J+ny7kh0KQl0dS
6C4+zYs3R2f6qm51Xbn8HuWPKdOqW54bA34FybX22t9ncnpRKscyTd/w78/zT3s6kGN/1k6uid94
jKeT7J//BQAA//8=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val">
        <cx:f>_xlchart.v1.10</cx:f>
      </cx:numDim>
    </cx:data>
  </cx:chartData>
  <cx:chart>
    <cx:plotArea>
      <cx:plotAreaRegion>
        <cx:series layoutId="waterfall" uniqueId="{763BBEC8-9A9A-45EC-A18B-60CF49E30668}">
          <cx:tx>
            <cx:txData>
              <cx:f>_xlchart.v1.9</cx:f>
              <cx:v>PROFIT</cx:v>
            </cx:txData>
          </cx:tx>
          <cx:spPr>
            <a:gradFill>
              <a:gsLst>
                <a:gs pos="0">
                  <a:schemeClr val="bg1"/>
                </a:gs>
                <a:gs pos="100000">
                  <a:schemeClr val="accent6"/>
                </a:gs>
              </a:gsLst>
              <a:lin ang="1200000" scaled="0"/>
            </a:gradFill>
          </cx:spPr>
          <cx:dataLabels pos="outEnd">
            <cx:txPr>
              <a:bodyPr spcFirstLastPara="1" vertOverflow="ellipsis" horzOverflow="overflow" wrap="square" lIns="0" tIns="0" rIns="0" bIns="0" anchor="ctr" anchorCtr="1"/>
              <a:lstStyle/>
              <a:p>
                <a:pPr algn="ctr" rtl="0">
                  <a:defRPr baseline="0">
                    <a:solidFill>
                      <a:schemeClr val="bg2"/>
                    </a:solidFill>
                  </a:defRPr>
                </a:pPr>
                <a:endParaRPr lang="en-US" sz="900" b="0" i="0" u="none" strike="noStrike" baseline="0">
                  <a:solidFill>
                    <a:schemeClr val="bg2"/>
                  </a:solidFill>
                  <a:latin typeface="Calibri"/>
                  <a:cs typeface="Calibri"/>
                </a:endParaRPr>
              </a:p>
            </cx:txPr>
            <cx:visibility seriesName="0" categoryName="0" value="1"/>
          </cx:dataLabels>
          <cx:dataId val="0"/>
          <cx:layoutPr>
            <cx:subtotals/>
          </cx:layoutPr>
        </cx:series>
      </cx:plotAreaRegion>
      <cx:axis id="0">
        <cx:catScaling gapWidth="0.5"/>
        <cx:tickLabels/>
        <cx:txPr>
          <a:bodyPr spcFirstLastPara="1" vertOverflow="ellipsis" horzOverflow="overflow" wrap="square" lIns="0" tIns="0" rIns="0" bIns="0" anchor="ctr" anchorCtr="1"/>
          <a:lstStyle/>
          <a:p>
            <a:pPr algn="ctr" rtl="0">
              <a:defRPr baseline="0">
                <a:solidFill>
                  <a:schemeClr val="bg2"/>
                </a:solidFill>
              </a:defRPr>
            </a:pPr>
            <a:endParaRPr lang="en-US" sz="900" b="0" i="0" u="none" strike="noStrike" baseline="0">
              <a:solidFill>
                <a:schemeClr val="bg2"/>
              </a:solidFill>
              <a:latin typeface="Calibri"/>
              <a:cs typeface="Calibri"/>
            </a:endParaRPr>
          </a:p>
        </cx:txPr>
      </cx:axis>
      <cx:axis id="1">
        <cx:valScaling/>
        <cx:majorGridlines>
          <cx:spPr>
            <a:ln>
              <a:noFill/>
            </a:ln>
          </cx:spPr>
        </cx:majorGridlines>
        <cx:tickLabels/>
        <cx:txPr>
          <a:bodyPr spcFirstLastPara="1" vertOverflow="ellipsis" horzOverflow="overflow" wrap="square" lIns="0" tIns="0" rIns="0" bIns="0" anchor="ctr" anchorCtr="1"/>
          <a:lstStyle/>
          <a:p>
            <a:pPr algn="ctr" rtl="0">
              <a:defRPr baseline="0">
                <a:solidFill>
                  <a:schemeClr val="bg1"/>
                </a:solidFill>
              </a:defRPr>
            </a:pPr>
            <a:endParaRPr lang="en-US" sz="900" b="0" i="0" u="none" strike="noStrike" baseline="0">
              <a:solidFill>
                <a:schemeClr val="bg1"/>
              </a:solidFill>
              <a:latin typeface="Calibri"/>
              <a:cs typeface="Calibri"/>
            </a:endParaRPr>
          </a:p>
        </cx:txPr>
      </cx:axis>
    </cx:plotArea>
    <cx:legend pos="t" align="ctr" overlay="0">
      <cx:txPr>
        <a:bodyPr spcFirstLastPara="1" vertOverflow="ellipsis" horzOverflow="overflow" wrap="square" lIns="0" tIns="0" rIns="0" bIns="0" anchor="ctr" anchorCtr="1"/>
        <a:lstStyle/>
        <a:p>
          <a:pPr algn="ctr" rtl="0">
            <a:defRPr baseline="0">
              <a:solidFill>
                <a:schemeClr val="bg2"/>
              </a:solidFill>
            </a:defRPr>
          </a:pPr>
          <a:endParaRPr lang="en-US" sz="900" b="0" i="0" u="none" strike="noStrike" baseline="0">
            <a:solidFill>
              <a:schemeClr val="bg2"/>
            </a:solidFill>
            <a:latin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_xlchart.v5.12</cx:f>
        <cx:nf>_xlchart.v5.11</cx:nf>
      </cx:strDim>
      <cx:numDim type="colorVal">
        <cx:f>_xlchart.v5.14</cx:f>
        <cx:nf>_xlchart.v5.13</cx:nf>
      </cx:numDim>
    </cx:data>
  </cx:chartData>
  <cx:chart>
    <cx:plotArea>
      <cx:plotAreaRegion>
        <cx:plotSurface>
          <cx:spPr>
            <a:noFill/>
            <a:ln>
              <a:noFill/>
            </a:ln>
          </cx:spPr>
        </cx:plotSurface>
        <cx:series layoutId="regionMap" uniqueId="{28688EBA-BC8B-4EC1-9BB0-CF888CE8894E}">
          <cx:tx>
            <cx:txData>
              <cx:f>_xlchart.v5.13</cx:f>
              <cx:v>SALES</cx:v>
            </cx:txData>
          </cx:tx>
          <cx:spPr>
            <a:solidFill>
              <a:schemeClr val="accent1">
                <a:lumMod val="40000"/>
                <a:lumOff val="60000"/>
              </a:schemeClr>
            </a:solidFill>
            <a:ln>
              <a:solidFill>
                <a:schemeClr val="bg1"/>
              </a:solidFill>
            </a:ln>
          </cx:spPr>
          <cx:dataId val="0"/>
          <cx:layoutPr>
            <cx:geography viewedRegionType="countryRegion" cultureLanguage="en-US" cultureRegion="US" attribution="Powered by Bing">
              <cx:geoCache provider="{E9337A44-BEBE-4D9F-B70C-5C5E7DAFC167}">
                <cx:binary>1H1pc9u4Eu1fSeXzowcbsdy6c6uGpDbbUmLHzvaFJS/hBhLct1//Wt5ic5Qb3xq/eiXN1EwcCWID
B919egH87+v+X9f6dlu+61OdVf+67v98H9Z1/q8//qiuw9t0Wx2l0XVpKvOjPro26R/mx4/o+vaP
m3LbRVnwB0GY/XEdbsv6tn//n3/DtwW35tRcb+vIZGfNbTmc31aNrqv/8t7et95tb9Io86KqLqPr
Gv/53jVZdntdR9dN/f7dbVZH9XAx5Ld/vn/xwffv/ph+3d8e/U6DdHVzA2MZPrKFjW1KbXT3wu/f
aZMFD29bghwJKonExH586GabwsBXSnMny/bmprytKpjR3f8ng1+ID+9dvH93bZqs3q1cAIv45/vL
LKpvb959qrf1bfX+XVQZ9/4DrtnN4fLT3aT/eLn2//n35C9gGSZ/8wye6Zr97q096GhTbm/M4yr9
c2ioPFJK2jZiZC80GNlHNhOScvr40Edofi/Kr3B5HDkF5cNBgvJXGY0m2z4uzxtgwo6IogT0gam7
l3ipLhjjI86ZrbjNH9XpXlXvoXmFQPuReRo4Aeav7wcJzMVtvwVNfisrRvER41QyifFeVVHqiFJK
lBDkHjb5+Ox7WH4rzn5QHoZNILn4epCQfDJNHb5zt6XR0ZuqDD1SiCpGHrEBa/Xcw0h0JBVDAB2+
x4a/xOb1cu0HaTp+gtYn9yDR+ktvr7bpW1o2cPRguQhH6l6FpjDxI8kQKBF6UCH1EqZXCLQfn6eB
E2D+Oj0IYK7/K1V5buBefPJ/pGlUHdmI2gLZoB3PtQcsG8ISjBtj97BNtGdCnX4tz35wJsNfTOEw
eNnn2zI12VsyZnaEhE3gn4mGAFXmnHDFJb03ZBPG/ApJ9oPwNHCiIZ8PkymvAY7tW3oYJo7AMNlY
iQcdmACDkToCToYJp+yl0XqFKPsheRo4gWR9mJD8VSbbrHpTRsbAqyuJKLafGNcLu0WOGFXYtm15
b7cmyvIaifZD83PkBJu/zg/CobyQGsL+jSn/3/AyiB6posKm6B6hSSgj1BGWNpWc30cyaOJZXi/X
fpym41/MG6Z9mLzM3erohymz6C2pmTgiNuNc4QdqNsnRAHE+4lgQgdkDhX5p5V4n036Uno+dIOT+
dZD69JhRe2d+vHONbtKrN8UKkjYIkjJ452qeGzwBTgpzoiBMvVe3iSv6X8XaD9f+b5kA5x2manm3
ettty9vHzf0G2Rwgz0gKTuiDk4KY5gVmNqQVJGcUP2A2cVKvkegXOD3NZYrN7CCVag55w+jmDW0e
kUe2soGz0QkmEoiDFJQRSZ/i1OcZtldIsh+Sp4ETROaHEYe+kBpow+LWlMGbWjYIbxhUApjan2OT
9IgxRoGDPzA6YOHPgXmFQPuBeRr4Yooww8P0P+ttVW2vw6a6revqcYn+uS1j5AgoACy/eNCLCUkQ
kJhGkEOgEnjec1xeLc9+dCbDJxitDxOj1c02fMNKDmNH4PWRII/8DNLPz/0MxuyI28DFodTzEpzf
CrIflIdhEzBW3kH6lhPYrc11MjyuzD/XFSqObCIoAef+EghpHxEpAAbG95K014iyH5GfIyegnHw7
SFBWGqoEJnpLA4aOMCgIg4Ln3oyBhHiUSU5t+ZOsPbdjr5FoPzY/R06wWR2m6/+yrUJoTahN9nYq
Azk2hjFkoKXYmy3ABB3ZNhAExO7pAbif5+i8Tqb9+DwfO0Hoy4H6l+wmetMUKNQHIDughHrQHTVl
zRwMG5aIq4c2j0n0ufq9QPuxeRo4AWa1OUizdh5CR8m7VaW32c3jBv7n/gaabDiRRNkPYaSauB3g
ZjaWgA40Dty9JtT5tVLth+jl6AlO56uDxGlz2737ZsrkDTEiR4oqwnYVzrsXYPCcowkbMERQf3vs
/JimQ18h0X58fs5lgs3mQKmB6bZvigsSjNviscA5wUVRqIwixDHaXwBd/Uaa/Zjcj5rgsTpMZ3Py
1qUdCRkYBp00QJTvXuDqn2uKkhDtQFEa6tVPVOE5Ffi9PPsxeRw3QeXk00FasFPTRNUbkwB0pCSw
L84fygATEqAw1OSwhO61B5YwIQGvEmk/Ns+GTuA5PUylWW+j7A0zzcw+olDBYfYznXiuM1wdEQyu
BUzdvc5MoPmtOPtheRg2gWR9mDnm9bYc3paX7Tpsd4kAe6Iogh8JhKHRUz2gMeFjr5HkV4A8zmGK
iXeQVmwdXYdRsH3LQBMaByCJqaCEdq8JE64MKRrIcEKks4t3dq8JD3uNRL/A5mkuU2wOkyOvIzgv
UJn6LckYBzOmMHRuPOT4p66fHWEFhRnokH5kgPcNtq+S5VewPE1jisthxpg7vr++7aPrN8wwU3YE
DbYUOgAemjUmLBkjfoQRNKZBn+1LZF4nzX5ono+dYLNZH6g9q6oI/s3z6HGZ/nn4T6G1lkCd+Slx
OXE3kNmE4wIEkv8PoeffTNqrhNqP0Xo3nccZTUBaHyZ1/hxBZfOtO2yg1AzKAY3od6+J+gh5xCHc
kezxKM6kEeA1Eu2H5+fICTafD5Q3w14zTfmW2gPhJBfQJviQWEbgWp5TZwUNAULAIajH7Noe7fmd
RPux2anO/cgJNuvDPA21ub0qt1XylnwAEpfQdkaFeHA7U2zUEQSku0M3+7s8XyPRfmx+jpxgsznM
4GZz227fsn8GCgIUyjEQcO6vpmHMwelAe6eAvPPu9Tda8Dt5foXL/bgpKp8Pkg7sCM5ym+ZQT3vL
vjNGj7iETLJ6PHQ7dTe7Q7nQlgbVnDtsdibveQbt1WL9CqMXs5pCtTxYqI5vy+p2eFyrf07cGJSk
gTIrmz60PE3Mm4C2DWB1cAT8PhRVk6zNDqffy/RrkB7HThE6PkyE7hrZvW3ytiEpFKbh7CfENQ+n
bibkGpCDJs7dmd1HkB73x31ket+G/nupfoHSizlNcTrMnM6HMHrDyBR0iMExD0gbPFQLJrYO+jkF
AkMof4HP76TZj8v9qAkeHw7Tsn0ZDFwEETxu2zcwa1DqhLwZ4b84mwOMDXo5MJAH9EAeHp99rzKv
EGg/Kk8DJ8B8+XaQBu1DoqFN8E0P4cKZHAlHOflDl8aOlb2IdQAYyOIgJB66cMDYPScGr5FoPzQ/
R06w+XBymNiUt8Gb9j/BKXY4CwX9Zw+dgVM3c9f/BIfY6YRIf/itIL8A5GHcFI7zg4Tj4naXxK1u
37CkRm04kA6RJTRx3rOvaaFgl6umcHDqFyT6VSLtx+bZ0Ak8F4eZkv4I8FSDbrdvmlUD1y8VHFt7
iP3vYszn1gyOREkq5a6P4AnB59bstVLtB+nl6AlOH/86SDX6dHdHx+/J6v94BxQUDygUnyHmvMdh
chJ0R6EJRVD44ZMA57Xy7Efo5egJQp8Okzxf1tvw0Sf/c6a2y+LAmQ5IBTwQgkkAenfdkICODsIn
Wc/fybEfkftREyQuLw5SV77cVvW7n+n1e8PyBpBAKYAR6IOGesHda6IscJ0Nh4QopA0ecgYQ7zw3
aq8Waz9Ck+ETqL4cZprtS1Rdm6yK3raNgENCwKZwn8396yWThpobHACBE4Zq/zHCV4n0C4h+zmYK
z+r/jyb9+tq7p6sBvW29nd3dKfjs5rv//u7d7OGyw8nQh92+V9PuFWF18+d7cDXA156uKtx9xws1
2XO94M9ht9uq/vO9BW3TAo5VYQ7n3jjd3VH4/l0HWr97i0LJFa7LQRSKdlgoDnQ92+Vq4MZDcoTs
3UFGONcLQsAf3r+DMs/dW7sGOri6TVLbFphAs9zTjY4fjR4goHhakYef32VN+tFEWV3BFzPwjvn9
53aywkMEhZZiROBeMgEGnCB4/3p7DsE8fBz/H5sMcFuMidolXLiIPRJGehaOmXLtuv468ORKojZ2
cjPWs6zplZvEvHL6fkiOJU5yF9XyQrYyObZ0naz7Rp+2klWOsPiGFCV1NLIyR8StcoeG9Y5ssnHO
aIq8IsipE8pCzXNlRa7ijXKFIme53yIPhX7mxEwmM1yI3gkwPNMKUOvGOINnogJ5cVJ9bbW6aOzI
OEVuiMvt+IpbOfJ0Ch9P8Ni6phXlKm/Lr1iGuTvaLXXi0bZmqS8+Wx06jym+akt4PLfzr9rApQlB
TZ3eiMgFd3eGQ1k5JIP58LyvZ6gsvnIcK6cuReZ0FkwPFpG4fZohr7XEqizlKsjqeuZXsDSt8mdB
nVJnjJMfJLF6h3NYSiPLykMFfKluYQlYElzCFGAZkFylUOzz/BI+1SKQoc2ZNQt9UjlNSMwyZmU+
NzrQHi84vJuws0429Ww3Mma+dCLVxM5IeOYEAyxBrmk9s2s8ngVGnymg1jNdwSN1MNonNitA/I6S
WVOAQDTniYfG4DKpVO/4opGeMtmPISvMsqAlcW1/SLwuGUjgKB1c+9rCsA7qAooD9YxmOncrFMdu
mMYAcC2lY1BL3DJW1YUv/eS0UNx3c0uP83xE47KTsHq0god2tlhJbF3cbZKoGKQ3sKLycgH7AA/0
LG1l5JZIXXQSty5J4D8pss/aCIQK4oStqFWqOY6byjNB2h8LVZNZm+92UQ2fhS6tTVThxCtMRWai
DWOX+7yHZYKN1eg0d1Pb3sB+/tGrhDrQlyod3UVXlAnAfoSfYt/unRZbmdfVsnJFa2BMCqtU4Vx6
ROTjGhWVcsuq/HqHdxrIzGk1bKu6g/kGIWwZoUqAvihCp+FSHyMc/AAlh13N4bMyhN0pBWwVs9OF
oKiHSx3Cj1zGVxSDIKB50mnzJNo0sFzQmnYxjIB8V4CeCNH5x51Mx3UoQDuUqL6KBL6QC0BYNrCZ
JGjj3WJkOShFZ8FH8yS9Sk1HZj4SxbEmlT1jPmxanVT+8ZApfJ5Wce6SvIudrhxal9Z5Ph9TQmZl
YpCXlgyWFLUgQxBWJ7Ky+kXACT6lhR+5RT2SWSJAKYeOnkZdnDlZY2CXZfBm32XJWhJQVIrAEMg2
1LNkCPQMgZ4g3UZnbWhv7tSLxuO4RLghs55p6TVG9o5pYuOgFOBmoUqOgxBlix7RZNbinRom0rh3
2FopTN/ys1Pe+jsTAlsgywvl0g7W5m6XjyIZ5yYv1aIKWDIbUq3mnIba6yzYzncbYLfDQcXPIjZm
CzqAGVMt6Dcb1bi8g7luOgp6ANuoT0g9a2Psb/PItpZ2CFMdLXhW1mBr6SsK1suOrqIB/tDh5EeQ
gHzg+MGuWKDNKa2VSzLsH6OyyU5FhPqN3dsL2cVXVhANjiW67NRPSDLTAjSiGZG1DGzQUzPa+HQQ
oZoLDpssS2l2alUKnp6B+RJxCq33YBzwmDlRzxYq1JWDrB6+DHetyyrKXVEj6pWlXTkFqcpVxyvp
iayVXh+laImMTWeWDsAoBhiMWwfQWSJRC78hZyG04S1GnA2LvAZjkrO2de0Cpu23IELXYNAikZtl
KsGCpULTe9tEVE9md0rbRrx1rcC6gO8OP9olbInSZmdkiIcF9y3p2LXZuZ0ONlPR5/OKR4Cf0cgL
C5Sd9pz1m0YkPxSzYWkG0IC7tYZDZomXpPCVDQZcWcaTGevryrPgPiFHM7twhLb8jwSPqcdNoRfS
L34UAv46beIZKH3uBBHYE2bpaI7L8loiy55lFg5cU4jPqWFmlljhR6trNsLUsUM7GRwPUR/EjqUr
jT3eDGhGks4gJ+st3nijHr8ntk5bByp2jM+gUb6ynHEs4ysSm97DeaxsN0Lkwg4S7VWyy+P1EFTN
cdQhgJAiP/AdP8CsmcWoiJ3QRPXHMGDcDxyOdSDmZdW3sTskNZr1gyqr2cjCHLu8KKzj3G+2Vm3M
TaXaaxYh0zgB7ZMfsqDWyMFKjGPlgvnvlnVWmrlKk17lTmkV1M3jEnQ+Zq3lBeCKPIKlv1adGa25
pllXbRISSrHKFKvSZT2MtfV1CFjrhk3Q6lM/VLR2ylJj7hZDUkQbu+VkmAUk863zrAH6EAoOEd4T
FdvDbIAhTXnN7rpVyrlAkH2jwLue8xqtLDIyUzZLEQ3DohzDH1ECzoVm8qIpDYVtBVrHItjp//25
ENP+/bkMTpYQLtHunoOXz1UDI4Oq82aJuztjBzpIo+Qm66zE6fPkx39/GvR0/f1pgsOlPXBsH0EW
6+XTxi6wWDRmzVIPsEF2TEAlvjULrArdz+uBdj8s6D11vDb5UEZB+HAf+NOP/7kwKfx7d0P1z7/c
XSf+8ydobb6/h/y/fgquy9iVaarph3bSPH0XCPMg3Y55v/jhb1HAL3j+/bXmv3jzdUEAgQurYO88
bb2/RQF/axve8eqHUQ9BAARyDO6/FLbNFIUE1e6asocgQMG9Wbt7FyBrD2eRMLRY/gwCILEiGRxn
ZjbcMLML538GAXCPiYKCpMJQVN5dymD/L0EAhhtrXu4jpLCAHQsHp+FAAUYET/YRDROV1ixDJxmy
TFg0LjTxWl6PM38Z1bjPZwmjtXHAeeXlvLcopjMOBv+27zXQk3SMMidvhmrdDz5TQMjBc3/pR83Y
Z6w0BZZX4atAkuAy7RvhRgG3v7SM1esCBfXHsVOWP49MbAeOCS2xDjp402052J+FFYfJsqzj7ETE
PXjd3j7TZU2vrI75wwmqil46jJP6tI0Vyy5p4jfitBqLEbmN5l2TOiylzU08DqWTkap3fQ4GWcXA
Zoaq88akGjxaIuqGgjbfutjuQiCGbWqtExrZo1OUqcjnCWD7KfAhtHApyUwyy7UfXeJwKJwg7LLR
LaO45SsomlU3ojTFJ84asqpEHS5IH9/oQg2zSEQRsOQiAnrfErKISXQxJDT5yGPhx0v4CF0PIvZT
r+5pBEaY1qVTQvfUrMbWtk928ROK025VVsIC767orFDgSN1Whq03hqKwwdxb1TlG2l63yu5nuG4E
XjVKFeakHpX/eUyl+JQL278o64HIVenX1PLiKrf1ia5YVbii9OOvbVeGM4sS4SZcCFiDvHWKps+O
uTL6pM4FrGWTdpFDeOUjJxmG7qRu6kCCJ8/DmYj4eF5kATiZhR+k5TLBPAGaNHQOqbvlEHdj5gk5
tKHL/CKey8H3l8yk5Gs+0iF1xsoaL5QWmjl10IloySwkNeTRIH68DOByDIFmTcZIb826WquqWpAm
HlC1CgM7S5001naEt0E1lgEgp7Fj21rN0oq5pMjZZrT9btYjP5txleFV1I7nMvTBH4dMu0liutiN
7DJwmClSN+QKfFdTVxAXjBaNnMom3UyPfuuWvcydzBIXSW97qU1WQVOu7UFCENaNjojMhhVj4TZ2
smB96h+LJJsDD6kuLSs864HYOyU8Zh6Mfe2k7fANo26cCxH5c78dPiEdV6uiDMPZyIv4tEgttMpt
lsxrvyDHyspqJ6lwNausMHZS1kfHrNFm3kkTnVh6GFeo2IUwXJNLNZDvWS2ZW+BAOHFYWy6r43Zu
MlHXx/B7F+JVFXVXpSn1cRmx4KTgAujKmKJZmQ8LYym3YnkzZyNQr8QqvCi1MohTLGU5OY5DNwjD
W3ssvooex47yTe7wAo2OYmUiXcRk56lmCE4zu8+cKhryRRGPn+rIqhxsIuy0xPZdVsb4I0gfn8T2
YJWO39f5ClPa3OY6HzwZUlgcULZlkbdeIiCQzYKxXkJQtco6+1NB9Xkio9MR+wtVNsiNyXgR8Xph
UKWORdCdAydeZRDCeBIB94hh9QMeurJll1VRLOTQr2Ni9Y6ym35e5hrYvD9WTuCzz5yOkdNlaeXh
VN9qhkpIC3Tci3XYfIqsbC0LjF1VQ0BX1DYYwUiuWZ6WTpz2vQMd3diBo/fsDDVhNkv7MoNUR9vB
3sorDImOkC9IlVauFapmKUt9PYohAiqO1DEHc3nclNR3ep/Gm1DV8bKRNPRAK/BZEBZnbVzNLAmT
gl8ysOkli7d6Z82Sxhe5I+PKOslzws4jUvBjk9ehC4CV87zP1TdRhF+RVbWOJv2PsE7xMhBV41ZR
oYFOysG1LV8dN0NEZxWY9bOadkCKR65WSSzOfV6edW2N5mAm5ImJrU64VcLrL2BXGo+0wm+dnNbx
JiZNCyFhUi8QADVHpmg2dmCH57Tv1brs0flYWrXH4vRbFRDixqr5MPTpPNuFy32cC2fMqvOKZ2Bd
wtDxGxTPY5pQEM+wbciiTUJD8A6FD0EYVosori90lvA5SUf/U5d069wqSrfHdXwprPjSDlTkaKvd
VqP6ygOyIo3NYR83+TzVundC0s2rrlwZHi8UiX1YxYJtCA6KBaQtrjN7sGd2OVZLVJOL3BcJbODE
SC8NdXtiFx3ahJieNyo/1VX4mSdkdIgeZ8iwwQFLO+OW+s5UV0GIabvJzpbmlvwoK7qoorg/7wG6
1MnboHDBjMrvCRD+r9qW3CupAFWzmA8hVbsWQztri+QYSi/13G4LclLyWDpFm0cFxEAmdJNBy4Xu
m3EVmnpZ5/FxG/nJotYIkgzKyp2otebgzLQ7+ko4smMqdQxr2DWzAC+nNpbcDCNiZ2HKIFARZbHW
TWRBVN+aWR7b4VUO8Zfbkea0jwrwCZ2+xKxdZr5Zq3YExxorNSNl/akdqk0RifS67bOlksPXWCR6
1sJ8eJ+YxIW6X3TSDnSFyxTPWehLyO7Y9rjpbaZbx/aL3GvGEJ/YkR3MB4sOTtUE9JtvmvycIpxk
jlXWWT6TCVimFmLgj4HVVoljypC7Nfi1POqy5WDs2IOCVT7Pmrw5JUHmuxEh+VI1KHJ8al2GFmQ8
2rYLPMOVA8HipoPe8c9WprMPKMjb3mODZkHkDGPcnGexBYy7SsbjvqWXrEf5lVW2VrD006xJ5rbo
KNB/jbvSYcwM7RL8LGSnanWdWu1HHEKSr2ZdfV7Z2ccusyy3SKyzdAibD0kffalKWs6bnpvjYuRf
ZMX0RR8lx8SCKBzD9DyS6eI7mFe27PDgb+MRl7PO9ssV7S0yi00bLrjmkSNlnrhpwmCyVftNBUE1
y5C01kHbJZ9zVXeOaiv5gzd24DV2Thw7pHprpBg+ic7iTtLIbzSxIe8lU/FZiDHyLJ8jl4gwvsiC
DDl9h6qFEjp1KO2N17OdEgFgEBb3NJkXMgKDrEC8oKzSWRrf5GVyNSBLnCuVtV9o1c6QasKNRont
DS24bBHnOHVlVLLQHfOSQXBT6pNqHCER2jQMOEIWrDHRyzrxE9eyRT5rGmXOZUqKAMxt2JxB5CqX
o+DFF2tUS1MP/UULqZ45VhHkJtSYRKeQrb0pEnkN1lnPIUepvKb0m8soxic8o2qRq3Lw7M6KZn7O
wUFEins1gRROCB23mWuZmGwySiPXELs4jXE1OvBrlobTlHVq2RnceyIsrnWQYrfpdYQ/5nmLP4GB
rPoZbaiWDq+7UC8YZJLnLGUJOK/Kyr4VQtGTgA/2XAMX/Iy6kg6ukRoSYBYb6Kc0hNR1pm1+xaIs
dIqxDpTjh4VjYQ2EoYE1JwqM5WhDBpOl7bFoRsuJGuRllHzwIVChoLdZ2fjHodJeCszDDWXUBqGb
+jjtwpOy6cQ8Sdvgk7KAiOI1EC03zdrPpRpXnHQ3xud8UeHiCg4oF05a5/2s8QO+8jNDnLG3FWRZ
0AKQO7ZjVjsqanNPGxM7PWu+tzWrXTLmjZPlPvVsbXyn9AvwgYlZhizLncHPayeXWC9pTZgTlnF7
nKFu5pd0E4cxvYwYLxc65/IkClNzEtdh6iZCfRrGcK7bojwvw5YtEL5qdAikKfbNLE79SxyUqaML
4vkWox4P89yr7NKRbewfl3zIZqLQyzGDvZeWfeVIRbBrLEgrRaz1pO4LMCmR7cAtYK1TFa0jxyT8
3qn6lAPJnyMJy5yq/LI3mZlBT0nu2FF60vFo8GIsUw/ClRi2iMW0E4gc/KI2K2PYuepStuABvdZZ
cwnxuf3B4uNZnUKsQmp7mEPWlLllXns5G0KH5na5tsq+nZejRT7rrqycWqfpJWS4UpeQGNzdYDEn
xqXlUKPdOLQh/wBZJnOapONlWuT93FTA6yLjRzdJiT3ci/FsjGCn95o7A2Kpw3vpXwqsT4uwYZuS
qdptiuwHEGCor4QV5O9G44ZWQgDS9kMfVuF8hLuML0sWR55mTTAvWKZmjAHhIYW0ncGK9ToJwMAM
XZLOFbKLDZf+FarKwFNJzxdhl/RnxSCsuao4dgctgPngXH1AebzJ+qHZEGTc1BSdO1Zl4oQMDRsS
q2MLMjLuyA2FBH3bQr5ddKeSihsDMYfG1jcix22Q84XAVXMKoe4Ai5HMIT+/8mXSzkbLWujwhyWL
xoFqEzrFkP5eFkn5sYjoSdaHYCLDQrpNG6F5nkOI25KSLmjdLoixsUPj+AS6v8GJxugYJfLSFiEU
OKJx24vm2m+CK2MS2D+GnjX1Whj/0rRjDXn9LPhuWaR1G6ZXdTSObkDF6ajkV5kbr1TKLBJwkA4J
ZL7xfQK5xQzhU8bys7gDhmZVMXLrZqwiJ5EB2iS+6YCiWR8bXrTSSdJ+BLcQ+zBd8AYFJH7zcD5I
Wa1K2MHfhzK8pUkHe8TvBiekkP11Oqbr1gnt9Js2cWpmUYTTDbgtNkJljGogeaYUUCgss7OuJvWy
tfrCRTFPFnFkBaWbkxKFrknq/Bvp8C7f39oQ6OTFZddIvWrbsF0Bs05WSoTZgqmMzfNhDE461PB5
mTUXQzkGTmHUByWb+GMWWfiHHVXNyRhG/DinslwSDfXHxvjD3O5YecGywXiyJFuI4+N1kjEI8gP0
YRyD1m0rE5zSXlC3gV8ft4YzyGxWjH2/oKaXXtxCxNQKZs1rOOzvQVIMSECWLdqMMi/oLQisCsjn
wu+/CzzIb1hORtGHgDXS5XlMZyTU/geOa74UeriSaaOclIitCDSsGBDbddbobFnGw8ou29Epu3aD
UwPUogoF+GP1HapnkVdAidaL07B1rNzOgAqVI1Ta4Osr1bkN6E7Ae6B8EPnPGYkzyA4Q1/R9PA8N
0ivgjiuRZrGrIbE8B3Nlz8CiDwC9nc10Ei3iMP8AAZU8b2KLLSAchqwL7eNvbaIUsGmGoG7LQvBE
HUQMm6FSJ1mVQS4xiZlHfGE7TZK6VgshiMGkOBFDhRwe6GhZJQy7ZZnHTlJX6KROivq4MvRHMTbr
QenS2cUXZIw2GKz7rB+D9GNcAowm4U6sEsj/a925VgeVRChA115SSOukY/HHiKTESUy6Drj4bKSq
FsCxC7fPYftXfT/PMFoEHeQ8dG1DPGOHw7xJov/L3ZktV61sa/pV6gVUoS7V3Eqz8Zw22NhgwDcK
vMDq21RKSj19fWKvvTc2lB37xKmLUxdrQQCemkplDo38x/eP5KMCZUc5x/StbffBa8d3utNFNOhk
t6YO9a2evZbtNHFt1NRvx4zbq5BsHBmb2UJUFmZykbXVsF/LTpC46PPMSo1VUiWRqUZipLCGHUng
4+QXj7kvToHb3yxju5xyqe0d28hLQvQ9Nezm4Kplz3aLmWxpPx4nOUesBvP9ain7GCwzUsrKi9cd
ndPQWbe6ME5Bofbr5JVx31tU4A3q8J9710A6mec5ONiV9ZHYeWvrVHNH1N5Kb2b3FcxxOrAlHA2T
YkIXKVSBnZXk8zkDR4iE2zw21FA+FKnBgwzEsZ/7bOctzvqJI+Ru/DUcd0tn2TtHmodRCj9yh6Hw
YpJlY+dVvo7Y5BQf6yT7EVj9e7nal2XgfXMs+9BxiKNVH9UYPA2T7tjq5nrfWGsRyzrc9UUTW0VX
7NZ+eurGoYwro3zIeiPb967NRrMz4tJuW4SVAL1kLcJ01zToAZm1kroUyUPRFjdDRoCOpRq8Je5o
a39dq8k+G+T1XbSklR3NExvzqdcD/4g3eTeVdRSaXb9v5NIMu2z0o7n3LrvauhxMEXvFUpOMlZU6
oOSkZ15ZIipXy+95Q+teXRntOhxdaVeUbT13OOVVn9wERLUxaqU1iJr0uM+CaCErHz8arlfLQ00F
VB8Go5yH2LEy5DaPfYImfNgqPxRgi70dNYyRSCippMrQ5pWiCPQoy8UvR2pxoUS1iH4K0f/dmv3/
IDXeh21/TYznsIRnJ1z+5HF+/szfUrxlgta42/kGYFfWBuT8S4rfjuAx8aN62Eq2OLnp7f/kcSwO
Rtg68OOHpAGStx00+jeP43gYVeDsAvzfguYWZvifSPHuJrT/guNsHRh+di9l1+5QLXC3stYvOI5Z
Z52ZGKtxGSDzFYAN2Ja1+jJMiNvDuTBrP++jEmQoK46+pIYlrpywqud9WlMB9cdItNrt0rMbktc4
7xoDaNajekwkMgsEoWrI5VGVxbgkR+QykedXArkdpWXlTxN1kfQr1/pkimnueQ+nqlZLdmVNtdAr
gSjwDbAdg2A7gS7UZ5p9OyounbmiRt0n0Dtf7QZVOW69Ee3wruhX/Aj7wEXH/RBki8rCa0I0um3o
JlVEWZigJFTjNFGlSGZ15GuDDV0q2h519f/Jevj/robFqYZb/fP/XsP617kC/4bf/v6Zf1awTI6v
sk1Bf5a/ydJ/LZvA/9+eY9ManFXA7N9qUf9cNhx5CVDP/o+akkN5aTtv5O9lY7u48vGpbB1FYako
x/8ny+ZlsZcTS7Yd6+bh47cs1eerJp0XcyVhVhe2rdIRiiWs69i1s/DKVU4IBSGG5qr0FGcZhxlc
wy9j9Xdl9FeI7kURVpj2huoRTFi9FPA2WO/XNdv36YratYzHWdnT3te1t7dyu9ppP68v/guX4sBd
3FUufYy33uC/XmpwismyajEeXWvIj5VtzVBUWbd3eDP/F+6KoQxpbGFtHOJW6P4lEq3WUnaaGh0K
4pIfyRb63TCOZTyyo4Eh/ddk+8MAAjr+GvR+DuBmM3dNh0mBJPH8Uss0qrISDGCYJ2E0afsDyoT3
tEzeDoWuiP3WMbbgUm4JQBu/fnHm4B8uDs6zzWIr3A4v/PU+xyVLEqcbxyNqshdZxZKRwbg9bbdf
u8Xf58hmwUYJB+yg4Ou/uIpMAzSuPlHHIUS3YG42kli99P60L7q6qd+4KQDvFzclYDAo6ZKFbT17
t5v+5eGJfrKdjOrfERJwjLJy+OE79lOQtnVkVfWll/AueP0Gfx9GAeLPaxOQlC4o3osKcpKB6ARO
q46FKUTcJGHFwwrb/etX2Ybpl9cjM4WruFDtAdrJ1qnw+X25KrGasi/V0cknHTmGcQXqcK0tygaL
WYs37ulPo/jr1V48NAr5aZ+KSh2DabaipM2jdKpRpYqyA9Xb6oJl+fj6DdrkH7/dIUmAt51qFjIh
X4QynZVeMM8sOyvz3Gu3dav71FTJyWvX4EK1ablT/a0/6QDpyJXfvdEMzp1wLlQ6tMdJhdNeLfbM
XtPv/loWxzhpzw0jOxn7u3XQUeVnaWyV/fpGYLL+8Pyx39CSEDTZt3+bcYEE/2tHllE+K7eMXGMu
fUBhMe0NwzHZQrOD64J2piZQdnu7WtwHc/UX8CyUDX9cnTjt0vCac0TTN9aC+ONX29QXVrjgvxeL
oQgrr1xFNR6XMdvbSSZ2+ZAtcR944172qfy05E4Rm7OHEtpWa3NemmK4kkk9lbt6QQyZzCYqXVlE
vUbrdqwu2SVNANZlp/oyVfbw3vZW47TCeu16AEGqc4jlPfTgvZpz436cgiQOHeoyg2v4B9o759Hk
DMFetct5LBHvQA5VPCaIpkslLjO3/KTmAKwKrRfoYi0Pg6NywMTxug399YJSyhppF5puYXN6ZWba
/GwM/XQsmtKIE6GfSu3cjgFFnNBPy4vRy8ZrPrk5vD5bf18g29nv9C0Qrht6nFz9fDkuEgJRzNtD
l9l7o1RZnAfmycqXj2pNNkG+tv7jJckVOVEe97Hwt3jz/IohmmeAcj8ehyQ5WdLdV1b6FxrS1eAg
kJah9+X1O/w9bgcCAt8n78eOTmut59eTaTg1PJvxWOiqi+zJnU9pO5PQ2hQGXr/U79M0oMMAPdZw
73IGzuZj+zVmp0pMBYU13oLBJC5bo7foAK38Nwbwj1fBj0qawom8jOHzq9TsLupxZgANb6COTaHB
uFB9Gty8fjPW73GMu8FrHLCR4tAf8eI6ZW6slteh3SyL1e5a9NSDt9TpzpNNG7mJ9EkpmPggdOl5
CD4Pdnps3TJ/Kyy9AJt4YWx8FF0EAosOKezdnt9u37fumk++hMCofIDpsDokczEeqLrlARXY1T1Z
zRLuB7P9UbWzf1uOxXxMhTm9q9fVOYuSysTrQ/MStvrHd6IdWEAbyu140RevldQ1DCPJHHlsUtWc
zEHsQ1PNVLnH/n0iOwWKpLqvlWApV72hr1WX69iDC92FQdNC5sIgWMv0vgwWII35AWHPjvt87O50
o/KoG3NxISAlzo2u3hvm+FZy8ecbCNm34SGjAcNmJ/91pibWENY6mBnUTN+mA3yUmt30U0YUi7ve
L3aJtMy49r2RN9ZQn3W2fgty/6McYAdUl1CoD4Zpn5moUu3qtx8Dd/0BldOcnQCOee4QuFBADd4V
Y3UY8r5745Xwk2d7nkcwLX65gxezE2qIL9xqeaQkkZ6TNWzOI3DKrjDM3ZgPBHnFrrkozJND2Ral
inLI67PA+ePM3HzHgsVooSQ9H0ToJ3fWQsljYWQjql0ViEfSqhvfleyFQ/N7W03LZ9+2sr/kgMY/
pXHR2tkO2AF7AeVC25SUCDwXeSu35jrybdVRxDPN4yKwYrhFav3QjWURKv07H0JemEW7gz743AXF
cGFNwrwyBAW2tW2/Ybe48zQXSl1Lxd0cSvHGmP+euoE4mnTsIEPwTHZLz+9XcKhRmeAHgf2pPjfJ
0Z+KamesZhZBsDtv5Il/CNseuSI7T5rAkyu+2FHIqvRgmC157NLmKcyDhLc2Tgh3WcM3rrR90ouZ
xJXQi0JaYvjmy8S+T1LV+YlgJg3px9Jy0s8FcBjKhmY3IXRZVZHpGcE58azsjSn0h7evR0NODwcX
LyYS7+cjOqZ5bycFhXfl66/JGNwsfn9ruslT5Y+PbHm93etT9mfu+du9CrSu7Zhq4b2M6eFkyCXP
mbJsw5tb5ZD3aKq3uskwiEzrDzOBH86rZZfqjuTGxadAwX3YmWQrr3+VP04mtDreLChMv7nWcjVO
IgMqOQKMjTuz870IaCSLjLxNY5EVT69f7g8vTc8kc9xa0wtOVn8Rsb2wKFN0MB6yHjC6dFYSryrI
3tgj/nF8Ob8Ik942vHAbzx9oIa20tdxOHtkjD5BpS7abmiLEsRQYp1k6rM7JVTtD99V+BqyMUQOq
/TIZl+vqvRUjf9+UBxzYS7ZssoYwRbxYr7NWYs1kyZcB8tpnqZ8e5LC+05NOY3gGI+5k3Rwzf7Sj
tlTmG8vK+tMKJhtisMnbAxDo52MxplNCrcYcjtpy4Yz8wRA4kdLxWuYWEvzstZ4Xt4oPiAyNbSqa
vL4SO0RO6tF172clTic9v5syB9OEPY7KiqHO5PfXZ8YfvubWP8IjxvjkOdaLmZEZVDxE4/VHanTA
Ou467V3Zh3ty+fyNIfnDpTCS0nbcRGUO6PPyfERgUmTXD35/HNekfnId7X9YmwzK0PDM/8JtkYPS
l2Trv8gFX9xWh1Ns7KhuHYWdDx9CYXmHVvvJZTFsrbxfE0b+EMS4ErIIKaKPqPVizttrkhat4kq5
Y6a7BIbrrk57e8/bbY3MpXbBcDP9Rvj441Cyv3ZxTtBTYuvP/msCk6ZmM4aZ6I/a3vyEYpmjvIAM
HUzQhtfvj7oCH/YiapJpYPHeGsZD9b6YyUHptipdLaaIO5j9wdN6HOI8c+d1J+qkqWJvkPbOIyev
4t6ZZuPAzpHq4UrVuv5QB4LFlTtojKeE/ij3djdV2W5oSijLrtrwLioF2bd2FhuyHgiJ47CiaC0b
K8+oOaER4WZtAxydk5itw0xrdH0pgE2PuR78dd+6A5xWWmbWR0/ZqwW6sQj7UFj14u2dsMvsLyGl
y/qHVyCWpFHHDia7XDKoVCrm5ZB9klVr6VPVoK4dM3ABd2+YnXWuqbMbR6nKSb4XAHFAsaPSyQdP
WhUktKKMcKhBV0qAezcsm11TTm76LvAb4cOhOW1xUKKv7iYD8+h5aIz2whrKJol0OtgDQEZ+X0vP
caNFuW1xgvFN8VEqSIuDLnOd7utON8NVMbGdxOMbdnN1lHIOy90yCb3s2kkn5mVtgLCjO9Sdvetq
sSVXOY7sb75M0Ev8ZFziNcBJdNeJ3PCP7SgLfUOtfLprcncY99roQ//WbOsg3Ss9pepEEruAvC1h
ju8spUxJQQayQ8oiPDbYjdt9lWzyn2nYYRn1UgSfiqyv4qWq4Vekm01WVHSdwDSnPqDzHtQkus9J
Z1dfKiMwb8fGm6OkLpYLQxfV3unDa1VpeFl5WPCA3iY+IqqbpftybfKj7ZbzrgzhbVI1nZ1Jz9g6
5bei9NxIKDvZqWJxDrXjfHcdY95PjcYF5g7+0ZOzuQ/d3APSWCnSzhAgRROml7Dgy6M/9vPOVRTY
G3/6tvaeuJicZY2mRYM8VfccAQPp6vU3IqyHvWU2+Q1VojUGtLQug7rK3jkzz4PdAkh9ntwvqyOO
wrA+5HnWRZleklMSumW8FKUiqZB+XPGW2EkJplRWy6mHIIvyVQv+V17/5ANgQc7lsti71Sz7/TIO
FWw1nH7plyBYVMhznuxNEri3tZFhjpgDgKV1WGNtjGqX2No+rqSut0ladQ+YJ82rJoMK0WPv7RZz
HJ48o4f5GwHZAgTro9+24jRUIbXrJllOjplj+dB+sEekONvWcshFZx1Kob/Upuq/NHly4Qv3Llf6
i1hwH8xmiFCnki+1BzjDCqyD06T85jAZPcyCMD5S6EvOMnHynZe2AQ5ZMNyKulzkFuG6y9g33OYD
JGmfDsGtVAvvRUdejTrxo2qBWdcGHa/6ubsInDG/yGVdXzR1MD25clSRzucVhauc8nHVsWr7ZnXY
mtvmkCb7Ng/Hj1DNGfAyk+dzbZsOMGPPPoKXKUGiSNX8tWPs3/czs6zQWJGD0jqZKtV7ox3bg2et
cOEYDvcLC2KfCFtoeRXoOZ3lV50NvuwjbSfuXO5WaQ9fDcs5mEUapJFh852PvmG3f0Glld2FU1a2
2tXB4E+RbvEyXRmGh+ey9AN8GpWehHFGnjUlIm2fXwxwQFhHyqbarUE9fcxQ9W/sqrA/wuWW+Wku
vGEvwrx/b812cKD7AX6NpUeMy3JpPnpmQj6Jvtvt/dWsLjtesn9hAEk9DKZpGxezyJ2rZZHenTuV
yVOIuK9isoCazffWv2DVwfKJOlP9NHQDdnxdS+uhWfxhxxZNXIeN3X3Nw2beyUzq40jG8jHQLkiO
5HO0US37drT789qyn86Xxj1xJJz8jApHGaSQ2XoYJ8VMwHvbf8nSoP8LV0t5KBcDB0Zv5xcFBdgK
CHgsDzm2mM/UUnHV+O0877xE1CMotWRxVLYBgG7i5E49T8QFCddJ9fhmfSTkPbvScDiU7Jvqi7rD
GhKNeTrd98mcrvsAg00QhenmcWxNF191TWnw1DUZCPBMHDmnYZHdUc6uotYflH2QDKdxj0OUW/S7
MswuU9igC7ix6X6yFzW/S5Mkvc6DHkuziam+pYvAlZu5fKrT5UfXzL27abSxZJGJ9Gevy7LrYpbd
A9KdvUc4E9fpwFLdN229HlYIj8PcLm59xC6UXldVN/kbKySuWUQ9i4qniwjfn0sK59c+FvzHYUqH
D+46WB9lznjnRamPq8baHGQMqjG4+hJWr/8AfNk9im2HGTfeurlR+iLHrCzyC7HUG+CvlhtrcPsz
Xovwap1k9zjqbvgyZYzr6vv9Xy0Yak/JPWNY+wZvUIoacVThKL/jDBDX7tobczS1YXq9UKTvyHfr
Wn9fC8cFAe7s2QEgdWYr0VcWr+VuN4dFCjEU9BjSmgxKLFAqwY7SmtbHzgInzQXQYedl6XtPqPbB
S+m9MKoM0MY21gQLQ0ASKRQe7nQM+rMezGSXGmq6HGpuns6py6fAKIiLaZJf/GwX0ZlGeq3C3lsh
AgQZOEw5FQunr05DmdRJNIaIOLu8pD9BVo/8AzzhQZSmczXuirXDf7yyzpGxGvlZa0TrwJ+wz6XY
IpJEV3gBxm2WqwxMuCtscZcDyd27Laa2eG75khBb5W0AZ/DNwURzZ4QrzpWumbNr7dWNFUmYiS8V
uN9N4El1b3ZLeZtvj9sekuBKYNa/7d2JC5XAO1sLOBgd7I/XrmTUgiLTN2Zq6CdzbfOjsbiiiRDt
k1sbJ/SpNzN6Czgzn9iu5S0p+/IpNKnIrPPkGucVzgILXZ3pJ79D5osTlSVthN4CYtl4xtzEntHS
R8Qt1tqIc8NLbt2MLVfUKdnrUz1NXsa9M5NW3CuEXs9lphGzsuuqLForrq21vTGcAhF30hXP2pT4
AE+e0wZNHMrxqQ0M9kyTWRdxX8/9E7C6de+m3bybsGP+oBmJUjFLr/9AtFifWrvohtizG13St0Oo
H1Dqq+CZ4b8zuo5h8XiTy6M5l9YQeaS8H1e7Mm7D0SSa+d70Y+mC/sOY4MJQvd29HyHCvi5F0n+w
xiC9Trw+P44hHQswXTsn4lg47HXA+m6MdPzc53ljfhiMQBLjW+jFU6tbBg+I9x174uTQqQRyG5bA
RzcdHUVB2AkeVhmM75O6S49TVU0XwFg8Gl6bVw4dKlQk/DS/8VzZHTr6uHzCxwhnjhd8TFv+SHbQ
38nUOY8iTMXB7ao1hq/G3+4sTSwmxztajFdERdPdlePAOhydWt9aoOE3JCFz1LhFcm9XqQva1t7B
tLzD9wTzunGdyTgMu1mFxfse/Qfv13QuauyzHS6pa3OurfeZXxM3MJfRwSI33i20r7luQMTuvMRu
T+GSq5SgW68ROOAISCjMk8jH86R1tctZm+/MdB6umtRv6IPR6IhUnxQwpPyHhPotBFM7lX6z3Jbt
5HyfKvfc56ZFSAv4nyMB5DyLxhWjewlN6n4m3zYBv5f2MZy3OlM7HjKU5VOftD7VsoyEdCpa/Rl4
Mb01m2w++Et34bVVvwtxSKRRTrOYYF6/of/VX8vaX33eOQySbbgpgZ4dTuxrjZ+jKEt5Kg3TiabE
MK/L2qWvg1Lisk4UBpvKrj/wGx9RPjE+qh4HijOH6a2SXESJxL9RZthECNM6YlPqfsPP4d17cqwu
8ty/X6CkjsilGXkgqVxU57qN2nzO3uUBwg0U6ylxVusxM5P5MAWGeRzpArELcuXsYAkN1N5sjOYS
qTDV2rskuXA/F644Yl9sDywnAnBbsDtNvT48hlUYPk2lsj8vnWu9D+twhVqo3Y8dTGm8kMMeBLGL
W5PVvSV8/4OeeEpikkt/8MkLo2Ec0n26LN2PlVKTHXfpmL/vC6ZB3tB1I6JXR0dY6+D+3bqQcLDg
/RQQonAd7Vj5Hgm9mxbfCr3QDwWXEyRuVUTCNa5aXSwfVtP+jNeyPrAUD7mz0o2FGhsJma/e165I
PlVlS5rhTnhlfZNmT8GY3wYmFHJZO8Gl1DnRy8z2majKqHQGcV13ooX8n/E1rg0Ivdbt9M4TBq+d
OjAwNLtec+7SpbiuCifDDl6sILTD0LAtrYyCZUQNbXoXJmPxpbZd7ygsBHiktZY31roZJ3GZLTdh
4vRXGjF7644z5WWkhqI8h3Nu3mKaPw+Fv1wk04j/WZbv4M/aS9nMPlG/rSiOziN+NDmCrhU68mRx
YS1G+AU3esQ+59vQNiquM7HGfUcDksJvIDqnabS+LBrms7X9R2v1fiR4uR/IWKuHStYtQUsan/xK
GAdnUul+9FX9QXtkLJUeLIre4QjAvyQZTilzuZjsesrPhtPO7m7yTelfwDFD5Dau114bc1qmUaP9
9hr5ZrN5BEXaUgaoCEKtJYqHui6aD/gm6g+4R8oqyjUBtMjm8XslbfOxkUX2vU9MPLm2wQf2UABn
MRTtHS0ogvnLQMbDc8vZ5NSZB449GZ5zqrqAN0q4dF95W6KdrZUFiUsLEeeEE8T+SH7MzrSsM/ec
lov8XtMp/7tUEhFBalU/lW6DqiDXMXkwZWE9ltnAmx5r43KDFT95sMuBTbib5HhLujWR3w3RGTWd
lKbQh6sWzV3VLwQGmS1zi593nNqDG84oGmCGTI/MViQ4bVO1d5mnSkGO2SYPwhL8TNgt1bDzYcfF
jl4FTKPG0WO5myTfcl8IcKnN3sRdbdbwOipyt5GX+SpG9o1mM1lZPHdznh5IXvnk1QiW9uTOyI+7
zA21cTT0lgKMVEgTrBl1eFVkptvsvIEOAnH1s3GAsfKqizFVJg/TMOGwSlW+dcxKRf1kK8VVVe9o
aze7Tvjwj8EUGAJV5FCepCePNCHTfGtd2oj9RHt0QpHGTu9JDHo/RQHHcps7AT/WHKu8QO6BLMjZ
YGIDuegsVKBruxeLdRjFKi71MLZ3Yoao4BFSb43npOf+6FaAHjJ0ZllcSiiG6VjjpMnwZI7T0+Sh
jUbKFl32zjOs7GOpJ/vYqKb5XFuh/wEPFU7argvMj7RKkvpiQYZPrjGXL/B1k8n0ICvnW+dNwsPz
9NIY1P9aUcU8E9Yu2n+md+gyjOJkjPz7lcYL33N2L3nElw2vtJzkj7yQRXUM1dBTwAjrvDiaZW4v
cWWyfiIaMdAmrEH/O8+5hGxnHpLRicztipPpDYgoA7UVekH1ePVZ6hw9x8/CVS9xrcykjBqaBeCF
WmlDcZ1Njhn3WwpZ+Y094kyzs09WYdp7/FfmmZr0cDHXim5jabDQr6bM79c1mz/NNk1sfuqB/91M
9v9UBvWvVjU0crj9keb/bm3+syPKpuz+Sxj+rYvKpwZfxvf/dTd+G3/If3Yj/dfP/U2herDWFLs4
aJu+Pj9B7H9SqKiqHE//83Q0+iKCNyCO/81u04ERIXs7fGvrvogSLP/RSNEK6JZu82Zhewje4dv+
f0Kgvijnble0MORvSLnPSR7woM8l5QpXfWPNpcAjkYwK13Pn0u4uNrspX++FUF35zTVosYVMp6V2
cZEuAgjJaBPzMW0GtzHwkC6lf0aX1grBzmj6izmsK/muEnUHGN3SZmLbd44FDlvD83i3ximSuvXD
X1qtbqts8atvQSC65C+nJqa8Tz1K505UW6ygKnbZt9bXmWWOc7NLKzFsFNss6vrK8vE9kO3UtaUv
bczTxRNtATb14ZdHevMPzftXUPa51s8JJyaH10NYwgrx+GzzhdbvW3WuMi8LfiRz2xT9xVi7lXtR
uZMc/ItVkvdg68u7Kn8iCOR2cnj98i/qa1wf6GKraNEWiifFl3n+jNg9B5I6X/69sOi7gve6JSqT
R4W2QReSgbx2GHdDNqYulUTXWDtc2dRZ6PFouas3O2c4qmYzlbe9M5DriaDn717/klvp4d/VAgA6
qBysdxuzgiuEafn8Oy5ZbuCtc4zvHk5ykI909VO/PyB+jmB0zTB6Hk3EzGR8g8F98Wy262I3AKkC
T4FLeXld3G2t3xpO8D2lEZ702Dd2lfySuYndpETjXOXXTZIB+EVZ1tq291aZ5Lfb9jdwNKCMDgTF
Gnp+26mYcsNcMue74Vc0LozFTGnqGwvJGE8t79zqPT7A1nrnlL1Wd6U0TZQLjsSqGJTXH8Dzuuf2
AALwS1wgnEBucrryC2Io87OkopnM8N31ZpbcQVveauHlH2YFbgZK4HoPg2II+kiCxHkPramnIdxP
ObLV/MZTeV6o4ssIUEqycXhQwPLfirD4O8xCU/L4KwnXRgzHtu/qBH01qWWojzrAZGjvXr9/y3n5
KAQ6BauEhQqi5LzsKZaGayHCbjQeOXDMr40LqMltQdRLm8k2VnMBNBXnNY43DFih7TAQIjczdVd3
XqFjWuQNzV1YI5o2u160g31LGtzIx9e/5hZPf10n0Eem65quoG3tBqm/iCVqTgKqaevyuLB/YhKY
qjR5PuYyO8KIlsGZjLvOpskii2ac2+2XHCHmjefz22BZdPYlOYbZQ6lwCW3P521Aw8RRS6/dzPgG
Mbwgeq0od9octbh0aCNYfpOpGspvdSHY3sUD2xtLXKClGRPFH9p8/oz8IFKoCflKCxEX8L59i9my
Xk5r6yfJDywS2MwqCtbPv+jizE0XovA/ysT2jHpfjLKr1A2dA/Kuiede93w5w68n/q7Vfd3Scqdc
tXE3d11ywpxWITCCxJn6ss76Zkyihq5mGH2UMI3q1qvDdCXdcsKFkGgbhbaas7mGFZ9a5smMLvn6
838BGBKpaEFDQ4YNJQJFYbI+vyFmZtNPzdQ9kOyKQkCbcwpaHyUJ7a6G2Fp9g9Ce6H9Ez0q5/B0N
Iggn0Bt00KFlxeh4PZmr8/Yacl9GcfgYkhH6s+Ea29bui2lBsi7xS7bdQzewivq9I8vAfQfLRenV
kUozHGEyVet9nS1a+zT4HTBlxgT82btN+zUxLoYaafB+MJT03ge5tyUI7NFpUnosldgeTyudkCmk
J19Mtx1b4/V+hXSey8isqu2llTP6mxOrCbHVRw49/9b7gI5EPDtHFJpf5Er/tWDXCYkk4SH781Pl
kuYkGP3Py4cBAugcBe1S8BEtyQPfnI5HW24wdqIuv1EFafruEE6DNd25Do2irwbk3yHCjzzYGE7T
pF4uUpeX69cmaBL3fjIni0nmByl5xtQ3LSnK63PjZdRk9H/iGBxTBChMx73nU8NJNL2sw656WK2a
1gLRwp6wA7Jui5ayiOpnAsXrV3wZjWzIBdrm8d6mMR52pxdXlIMps7l25q/OqrbJCAO/hT9b+iUv
b2/qhfeQFM7KJJxtNcr0HSgJTYHfSB62dPZZVISVQQDlXYHbBFfSb6YdZAm6cnn1fe029Uhr2lYJ
40fbZz3RKCthAvbQgG1+Q7+XlIjTZaJFfApGe2JDSithmu2MdtpfVkng3S3OUAV02pktb4ImN+gb
1Au2rpdMIri9AtaMTbgL2rYt9sxkHtJlgOzilBTluK38CQ/HNb4Rv8OtUQ7OMh1fH/iXcQ2IGZcL
R0tgrSHF/w3wLb0ka+Ze+p8m1ZgksWIYbJLYCSvhTGNAeMSLzJoXpu1Shg6/bJLDFupw8G+rQhWz
ndwldNnhD+0+X2lXl3e2s4XInu26dehp1C1zSsO6ZNUlM80znOj/sHcm3W3jXN7/Lr1nH87DojcS
JXmUp9iVZMMTxylwJggSnD59/xDnefuJq0/V6f1bi9KxI0skCFxc3PsfnBXF5RcVOT3L6O9v6QMF
BNgXwGm2TaIaTxDkyIdQ3Xtts3Vl6z7HY+6xtkYpzAWMlqfN0v25jnHpXrm2LF/MEidWmpCiwAdV
36zcIY13lsD8qusr3HbrpIz8i2JGvqSHxDB34TnrF95VAEPmY1aBZvqxsiLlHSXQXCjxK/sFt/sP
t/Yhy+TWkKzkKM5SAbBIvvf7yhwR6Ipq3a3PnphMpBpVz9RCGLfovo92XLk0S8eu314itzX7Y2N1
FNspQTQ1beWtQWxBHBPP0vMzWapiOOao9Jh9wA+JJohFJEwxf66liW6asHlRIGJNWBvJSPjCYsxs
fuKM5TAUjfAZinGMcmvcQ/QpWRI5ml/89D4+JhQas+L/d7D9X05BH9YoBDAIHuxf8GTQbP1LquvM
mx9SNLQ+TU3UER3e01sEdJep2nOyzEX7T2Hhw3ZkvhIhUWCSbEs2tKUP2xG4X7JWuUSfBg2C5tu4
jiMTir2f8fFL6XcBss5Wh95NWCPAqC7qKWtJWQh6jNKslnq8j8IhzspjNvoxwYAFOT0qnJTYARqL
hT8uLRvVr8cmwAQwlEsdt6wVVpF5HNQTzYOg/uvwkqxlMj0Cm+m4kqCq2JsQjzPn1L8fbSC/v8dE
bt5sAgQJ4P9kQR9PNqSDA+YBy/opz9eQOjRkQw+VaCSVy3OISLBaD32uQkk/G8JJmVOo7ov+yq61
twQ7SbZjXSvRWP5t1uQIifS0lcV3u6jtiznTfogYYdvVbz64X/XYdGGjvs2bU893/kRTkMYCoBlD
ByJ/HPRxnoN4Oqs+zygBho3doJluKydB+UAlzr5cRhSodoiT9BvV0HZSqJmIpZpYDNOm5rXeLRaC
SuURYSLtP4X1uPpiby+OnjVyVXPuAN5YMzFejnlEZraPtnreNo61TEV5uVRrRutskGV4pCQr0F5q
rGX7BJ7SLV5QoRFZ6vmji/YO59OOyrkYh4S+o0v3Bi6cuACRO6Kmj2LUdZa0oM2d2cndIzy8OLcP
Et0O/3kNJlFZz0lnL8unBTnT8dYaxtYy6ORIvwFNDtXzFk0CLojsOicfHhLqdNUpK6huHLfOj5tu
l1Sd5+b7CK29Pn51mjJu33JXdoiwMVXW/keix3m291VNP7O8oPPYB6jEV3ZQh6essarwjO6tVVWn
KZTuUOc/8hhRVUZ5cZCR8W/Bu0xMaWTTaPk8eKE9hvahbX0pI0RTsyKvjWRl1YtDOYlxnm4QVxNF
cYQp2hXhY0CDr7sMS6BW8ZG5EoKNkdNms63XQ1zMyQ6xvrAf0zxTGyIwsxisvDjNyIqHHVylGUm4
FLk+HXzuLI107CWTY7ay/eyRtjhnLcm6sJtYvXgJ72rgk7ygs2V+aRVFzQugC5+v27rB7183jR4s
TcZQSeGadocVRfu1DCoN2aYFz1fTFJrMvmjTrud2hBewqXxbsjW0E+Tpc4rRdys1chndl5lVzvUx
qjzLlZeVXmEl3YWlFxTJrk8SU5OIFPor1UsEcMParn2/hkx3AJxMyL4lavd5cG15mYrqG6foC6e+
L8u5jLPDXBIIBBAjx+PaCVnmktbJqqnH2iJfiz61kZ9RVPNHRNfbz65wW74PXdckedYAXiDScfRm
ZOlRF+wgeyfMzYdw/aQsu75PTE7vg64xB4Pcab3wSOfEjJiHUQkvSPCM1lPbRCbk+xPStdGetmfH
BKBa7YZ0qlXD++T7reaU2xm+vgRMgppLMmR8W507HDKBWZrH40g074I/nHox49z6CVDZ1NKW4lFY
gDVz/0ffc6Dp4bMUZFp7/CzAsUCYywONnC+6i71+QecYkjrjhfhLd8r15jvLbYxYIpdS8KTl9hQy
s/gGj3/qXzNrMRMsVJZ58sj88Ls6aczQTJPDW9li437mGia8jbjHX/ejlOf1rxTccn4XLLILn6rA
Rzl/788JBaCdjHKHsfg1exBCTfjIqLTMzWUovPPSA77m+f3KcRP6EeYnbwiqW6Bwynr6NdTW+9v/
Ncjv76NS4Fa3kSsRJN47rZVPr1URykKdCpo63HRP5Z4vEa4nCvuJA7jokl3w/qC6bRqZapy8tRKX
wE7XLNg5FYSA8C5pdMco0XureYsrqbEBpU88sCe7yl5N0ivQ6uWXdSRs1OveR7CTrCDi2vs95S4g
PfiqHUhL52IF6s+f2e+P9n16hFlVMz6hX/AXh4CeIJ+4hCsqzEfhKPM1uZ+H/HLtejvKn+ni+Hq8
4k49M7zvE2nTK9w7hPChG9kHp1ADfwdpz2N2DWNuLv19QC0Uhfmhq73Oj0DXBm1VXm5Q7xZ5EqaI
ZB/mQtNUvQEHZCofw8zzhfjm9q9OKFqmDzDTxty8wg8jvBuoZZsPdCfz4k8i5qVubbMcmi0w19/q
EBLZs8ZxRhTHVsR8bt57jvAuqmGNnPGarryZK3RykjE6/RrypJwUlwOntuJD2AE6vryURcU+Pzlo
5tjPZG5lPKWyt8a22NuDyPjyoMw7jkxjLaltAnI0lRseU64vo06Y5azZX/ldtWp0To8VySIKTag7
1Et3MfqdaazViW/sFbJBcM4HF6Z5fz72Ay8kjUF9bnrN/9eGpt/XwJ4dSkU9tfz6PFVjRlFgViXf
7uSim15CQJ2cArJ1M3N/BkxOkXjxepcIE6u81vGhbthim8NiwXcfLoOErWr5YodLSbwRiB1WSJe/
l5MhsiFheNR5zXn3++oPvuddyDJnOE7ezzXTI+/IgA3ZXGXbi5fDlR6fe+xK5vACfI659SURA0Pk
yWWruKMKIGVwCDfbIcqNCoxym6LVbmYN9Sozxd/rp7THAX3vEJ4y9zsWhcuLYoLz/r6g+ogyZL1R
V058t2qTHSUL8FO3nsT2gu7n6pgz7BTogXn1XmTZnKBW2VG3vcqQvUYzhs/Y3ktvGRRuqoY9UtWU
KDM6rSGtbM5O7X6kuc05tKlCs55Gfy4owosKBNeYemFGD/08IEBmFMG90AyeLjxTKqAnXFGLL+tW
8Odqhf0ov8ykZ5l1NWeDUsU58UpTpMQdhvAD0cwLxwefMtaK8lhWWmt+DGcZ1ENK6QKF/l1EESj8
6gv0ExDNZK/m4W8W4L/sGLaN2TYahFQZNZDmaAoBlTOlo3LsqER7hV1409W8Ad+nX7rp2XpSJNNU
FTaJiOhX4i3zy5rlxgiUvm3uIZMtaGgsdJSpUtWwOU0tIMGER34NkzXvnVcoqmF9DsNertnRd7th
tP6E2lcu2YEdzauD3YCWfm/t49qJ1AsVSTgDn9AoKIUwpG8vXx7niNymf0umAkXgLxi/UJo4qUpP
DYJi7jZULxvK9D5AA3aHhcO+43TklFEUJNrRzPKmTNz9xC8tcFh4zpB/pr/u5P1Z9hJBwWAfBN5q
butnuAF6ZeJfsgoTTcj+zeIFbmze0f6s3mela36HwIzFO1AwM2/MPKoTzYGTu+ltFHUmWcqCbDE7
b+PqSAQ758isyqQx//JrypJTEokSoDT803sJ3oRTS+zVsqKRvHNcZcf3OocQ0O1mG7jFV39F4ti9
nPvWrHJhbaYcONAn4sUnLRsvMQxgfvtI0tZn6pbmyquCTuPXX18UqIQtrWeqWE/vJ7a2KLeoAhIv
tf9QvQcsVMXMJ/exY4rRFvRdc40qVL6fNqLpIRPnfaitJw02nHvGIapkKhWuMGlc7i98RzTV5rL0
zwVndRX7yC4LtFnk0jVtxrSdFzMno2xzK1rq+dA2zSEva1bj8X1AqAOboIdOm0mx/MGxyuvcRb0x
/ofC14cDPbUc4gMz2CW4hc5fysr5SA+BerX7lHddyFVHQiysBgMHAPbmmxVUozTIKExFb679H053
v5/tzNeHpldj45IIledjnRWaTGfNQ0Sp6j00ltSAzfjTUKmxQf67Y/uHAjqryY5sm++iZMX/Q3Os
/zdJlTlGnzAjlfzXHLGrBRBULzMf+HBCz4qIjJwsL7ooecLQanwe2a/g+PfX8nsJAaUc5o8htCM6
Bgeblubv15JNnkv5thRPCV218GsRoOvfH4cBJckD+or/PM5//UI0VygchDGaJDzrD/VNUD42ujE2
eNmlZaMQGGiNl9FaEeZ+rey/v8GPBG3ukNotEg8OwvgO7agPX7jUpY+VXs0h6z1izPlmivZr6K1B
cFz8IZ6Opcw29aBnby3TRrcmnnuK0GANm89+9A9X9PtMZ8w5Shn+J4aMMDTpDv4+5mtio3C/ev1j
/b6oZvI61viiK5CtxyKeCh5B7mP6BE8fpgtXgNKhuZBSer3e9lPPyf4YNF4XsJUTWiD197Ln7ayP
zDkXq+d6/X5+72fJ9zD79zfx8THy4KBz2ujmUJJ1/qJCxL7bj0CjpjPEThOZtp+JkER+XD8gEar9
f2C0/m/fFxhVGPMfLMkPYxYBauQB2/r8a9tbcCwod3ZHZO12Cjjn/6m0BjPXiY3qEQsD4yWI5h/q
XN6cUYmeivL8vi2RJJungdQ866IdIK/8EwXbfOD/dCGpz8LIZKIaUAqdYn7+fVLM67YUaguqi6i1
VBXso6aJvK+hYsH830Kd+SoenZHWgSrJIfPjvTWZ26xahOLiPRWZUKYg1ixu3/Dy99PkFxTj327M
aFTgBQRAxoZf/VeyqW3Tl4mKfDipzbXRenaDxaARNHx03f05bC099H03gI4eEL3NkOYPd2MgUAO9
ZrcGgoNNWiWp/Ny4PrUH+77JAjgOFyu5QdCdM4TsnWXdZy4tpy9D36Oze1DwC9v+0NR6c8e93dnh
0KDrG1BqQ8LX6bzwPnnv56GRNFneXdY2Tr+gKJ1PCZAZPYWFQ02kBKpxwUEjKpoUuKnkUfxKUCKL
P8uBN85mKpChx2wW4c8w9n7UqGab0D3njUvo5mho0oB5QqPQuuiwhqzPrQH5PZFihTo6e0Ntkjnr
PbeRNEdZ7baMHahXwChB6O/aQSUt9C0Z1aUGhfxe8ujZNnPYrT8TmZ8ZFJ21mfHd+ths4lE/ef0l
Z4sqxFMv7vhK3NhMpmDTrSgEAMRm4DxFPb8u62ePtDfxzuEKAF1eliHEQooBwwSvdI97hzmHJfM6
eH2aV7qh7EoFJqLLYKxgYhRuLXSlZrvZoZfP/nmf9ImMUJTsQz/oPwUr4nbdJ/oNpqNFDmi74RkW
JE2ET4Wk2ixSQEjACY656h2nhJhA0vnnytFziK+CcJndr06wrGN89ps5kw9tAp0ee4IWWB8nYQLH
Mu7VCHfFhbuz8mzTeXGNWBU2hVT79qRmThDvV3/N5psKagPYa9rRc8FpOokVfdEiRwXBt+txhrzV
VGueZj4Jd7trorZRn3ESiS29i99bbr9iUU8/XIQ3cUPcLo8Ql0KAsL/yLArfJk9cMc3h5X1q1D+z
wTZCWoKMOgERI3eTskMkjtQgOiyZFreCez5X1pR8Ioh38ZNsE6s+NgXE810O8eUpWAscKGDeZSf0
5L2Lwva2S9gE0wWVjO4xUiFCZgD3z1GBTQc140l9ypjUF74IAEez+vLXEnOaz8IuurTVNspUWa6M
p4FDScltg+tY2l+7iuXYzjK8CedCppGf5zxd21JHMNM+zhCFvtvKGl4/Wfl4iFfbq5mxYfM9l/oJ
czN5jVKVuG6mAQvZgRI02BdxMXU6SfNkjh8imff09WXxVgxwFetcCiDXbZsGWdJfxZvbHCEE0gVu
JQYe5KErwtZlGx1nPvIy5jz2Ctpbn9w1z976BDJltTg1mlZJGcA6sLsniY4eZgqUaHBJ9TrxPC9b
/K22WiDBnm4+zbFbHGx3tK98GybwrkNm7ManTHdU4wDrEU+tB4qHBXil0UveHFo9nGcc6TxObpkX
aI631sEZmvFxmHwKDoSCdFgXfeUNaq12QTPHe4i0WR5/LiY3WS9BIOjvg+uXzqHTEgq3gI607ia0
Gn7EYxA1eGJY6qpJgCOkPmYzD8vkVZyTmu46GEbkz7I4777Z5SBvlsi3r4fQMTM0M/QuHyuOq4V0
9taOqumS6rd1VaD0YsyKivrNmWcEUrctRkNkBFf4ZZb9/KO3rGXvFs72DWoxpgtJJoEP4uLIzM1r
OAMgphQk8W2ulqtQo2W3sx1ZnFcnIhBzpNpPs1d7VwhN1vJKLb06ulK711hULjsqvS/BvH5Hey47
+w7LZxr0mFJaxClFLM0UpcHaIasdje1Z5r76skr8CMDU4gOGY20FBgK+RyEw0rS053+jM93tPLdu
T3BCcNq1m/EBg7nqYcgBce+rcRTPPYZqn9Ui0f/uF42Mu6OQFy+5PjquMTU3Ft6Sb3t/ief7xB1y
MMfbBPWhkZtxiG5e2g59XCkn5yGhiXApXYVoPzySK3wy/G9DHC43JfV+rIkouPKl2YihkNVzItXi
JowtNP5qp0q+KYukJo3Jz2BSlEN/H85hdSTQozqRFFt0MTpdfg9OB2zHnKtnt2sl8nuLcyrlFH6D
G/88c05+3vpmi0/wM1ET6hvxY2VATkhSa30gDVyf0IgLoEb4PR3bSsAJzyc4XEmFRRZ5qINJxJA8
J6gVvHqL9D7B7Oxepw2tFc0Eh1XQubc+wAKw06Gb9ks/PpFfWsCs2+nGglr/dbM7rGtrmII40W7+
Gak4n71sISLZZRFTD4LJeBHRmNnLoS1PVaDVM9guj+tHZxvitncsQ2/4Ql2uv0/aHOWgtU6emkZt
12IoIVpHhFyOwU1xbn17vFLan+/xnFWfFLIP371qIji4/Tqd/bVh8VDTunO8UV8vKpovi3mBddzp
uD1lkLdSjscgLCl7JJebpbKbjPD2sOHn8hxTOvnSbzG8ZJFjsWOp6HZzrBEMU1gc6yQLsBquHW8/
Ngj5xTA3Pea7ao+bsLr7ihL8vVg62e9BhthHNZf9FzlqH8n/YNtu0OXU1wCVKqoDTfdJeBtmSDmO
0gcvquILh57ffpKbfxdPwqMyr6w3K3PBoN2sARJjGJw3C7ku3FlK2vFNFXhThLdvB0odvHkis5vZ
kuKeKguaXP7avtSj+sbfCAq9hfOCXrpOSx2V5yUpgV/CHC+ukk66X7WV6Xlf57ON9kqEN407Tf0p
d2scXJLcia79rFMxZhpNm1w1eSxT+rhQ9Sf63SlaeQ2Ob9uYTLvGy9pzZ9Hvv0azIGKsQ3se1U2P
F1l9dBblzJet3zd33uJbD1GbYLQbLirvMBSQ6rEUxdQcaPmu+XVTVB0eQAovrBPefY51grk5bI9r
jHBrfjKph50m/YJad8WodXBdrirO5KreOxGZyz5odDbdUi2Bz+RpR3yao63D4cauQzx5SOPT2SFF
vB45iI8vQcHpTxFHlBwDaJG2gDKYXUxjGF0F7mK35afNWzMXcvjS4yN0hQpwb1/GKCmspx5TYFTg
pyHQWNmICkNrV9QJ1ooW7DCsg/xkeSo8UDM7FwPAh251rO00h5wq9zZ0avsGbi10QFdRx7+NasJp
CkBuSzsqW1elOyIt4UTV1WitywDjabVQ9ofZhiv80qTUaZrKoLSkGzR34+iX8ZiuYYktHwX2oWM9
xLQ399pZ3ebgO5jV3ODeXYa7pqXMu9/GBdsCSIc0fiJdVheITgTdQdAovK0KyqRpuRTLhYdsV5yG
sZ1DrQlL5VxWQknakTpAv9+d6X6HmHWcrSBZsJ4oM/znIx8y136lZvfiSEu94RhZph6i3e6p6zJE
u8WUuxrr93DJrQ4TLQNFm3dRHj6ult9FJGY6Xot6TyQdeUNnW8VSfCcIoax5yHHt2wWidxDXgwvo
RPlBuksX4MGBdLh+ppnbZBdlH/vfxDR9hW4hnkUuv4pEBuWOY0LzNIPtOOAer042m4dNkAgV7a9o
u65Xtz4rr9DHKVcQjXqJ70EETFPumiZonlRbY5emkHDTceETX6ex+T6KDAfBDkGuHo4WFujsK3tn
GeY+3dhs/PtkyL0ndLOUQimCWg/zgQmDyUAxvzmdrB5k3w7xYYBPfjPg7/Oke4xB0FtFq+iSqjHe
ilazJJdNV/Z4c/X1seqz4KmtbOeQjHl3XWVotLjV4l+7kqZlJwaa19hxQTh1s+lbqyN92hbXRTIs
YhNO7WTqh4N0wu4MfnAGuqjmbJegywEfsxJovIXDJHeJ02SwBwBE6ssh5OYOK0Xupy1TxVtG37s3
EnNTqliUqAyulTqzy7P5FyEu00VJfsElZI/sOkiNREm4163MX8pCOF+pvC1HQDsJNopJc4xkVN5b
UI6xWAsxD2yb57oECSY4uB0jxMi+4CmPTyzaLd0X7KrVlXY97NcztZTxvqA4eoWMCTctbCrcxTLt
Oex6d1i86qsJjZnvVe5F7453SKnNN3i6A1CQfXfpUTJ+ofjuViamLRLHHbu/DZFuJm8lOJpJiG8d
jEU4rG1jdu3FHV47+J3FAZEcGqEUk7vwsg3aotsPqlhGek1bR7Ewmktn79XEkV1oFWVwW8vBfc2R
10DrouYadiXsqXhf8bkw/hHrQJ9EBpcNcjlROiIxArvOYvu+Qidh/ENyasN8T3qe/fXd+y2x4nm6
sMYK8zBZWhdFH7jPBjdwdFDg0DD7IP5CySxf9YQaLhHJwp5JZ6ChuizwbmjdqWtMcpwa7whSmptl
0PIVw/kFQ1nKjBNOfvXyfUT4Q51YlJzTNGxA/22iazVhdjtNh7acvCuK1IhhzQVmLBcGNvoDltqU
HZsoH6/xlVKcZUlHxrTOeszOrb4B82tvU/AyDnX9JZLTsq8Gb0hr2+rts54j54nuWpyACiKH++Vl
NpNUXRH9WkxW+xxpoX5JSD1BcVjd2ctnpMM0zE7EPxo7kAc42TAMQKQwifZ+3uSlX01HMYW0UprK
cIXHDKI4x1jojFAgXXJqr822z+2g2+rO7Zx5SDlVZBUhLUEmWe6Vo0W9niwbuxz/LtQe3tiVg5PT
txoVL2MQCPWvzI40zKrFvq3yLsRjntP24iPEuOXNgEYFG26wpjn9q7jeadDc/pq2KAY11fUaI5Vh
YzeyJI68ryeqQyjxAvNO9FFp2RefhUD1SaQzS4U2Cmwcr4WAicRIOB4FuVp7qXNtNX8OPYbtOPaA
f2raQ9DTa3vKbJfey0kClBrbVK2Y35b3pZYVz8G3gEvpEiQzPYAJmDu3/6OxEgxxlRzKdk3Ra1qC
zwFdpvzpvVhrSdNwwL7NlEZdJ1vkdYICLX0B8AKmW8E63KI34Wc2DlzgqjfWW+9gl/pFyzm3EJGK
KXRZnGyzEtdTTxGOxxedU1CIb0YSyuVsl4m9+nstBt1Xp43uFk+LLQ8Dl1cPIt7U4PE26rW99jS3
t+1gj7nusAf04jXZkzcGskAvCKBq4V3ZWvdrBw6pGMlxODuI/ggfsSQe41+fVqCQbl3AXKTuMiFi
rvh5DmPsn4oxatZVUoWdqKQWeyBVGtmig2gXv6gPEl3tDrUe1XbxzUbqFx8yqw7xKR2nLEFkwvH7
xD9E6+b5J/p+zYuMdf1sga4Z8c9KbKz0NGvnANqkebPbiiwL9HuuqkMXDglifQqcyrLb3J7m4xbq
9SfK/ipBN+U+AB17QR24uOnsDH9WN9S3pbOuzUF6DWCtKaERLK36qUyWObrsSeGindfKFXmrdq7a
kxptUIxLLGcUquypepPQ2ytCq+FZwkFGGHD0tvVxKKx5IUGwjL/myAkRrfcgOCEUOjZp1sTLK3of
yyp3jph75zGuCui0c9G235VNA3s3lPh12e1mTZxG8OTND6QTarjQeVBNb8JCutXChbRz2z3Wd+II
TwsW/7HRTgw4x+0Twxb3Uf3xkZ65cIYu+lKjPeAM+yhzUc+hoFgEnFAxkjo3SIbiFWsHevwM9AHY
xE5JUHZ7MB1467XaccEVUdw6C07eWHn35OG3Cw23BZWZKjpEVVhfWWLogLLrAHIF2DrZAN1wVz2k
cRtgTRhhfnKCt8CDiRaB1xnYOkyE677cawpmrxuABeZGljxoy+64z02iXSSX+5WHnRojleRQgq34
YQFeonhYSnGDzbU7fOVwOecPUdkok3Wh6n1BBhNeKT8KildCpLeevMkvHxGMzm6BSYo3oRxGHpGE
BbhapqmMbFuBnkBhz8/xEuj7WdU5twCNje5w1HSnmTkNWaEKkkfjlRylSdnNKF9PPnrgYGP+mD0f
HmFQDf4FahRofcwqeEKWtDuObmt/DtXgIAIODhGtmQ2E/rCtOyhH6xlOpVukrh5QLN/VLQB5PBqT
6VKECnTa0G7AQUU24zo+J7WBRnAa3ss2Wt0jHSL6rAgDF0MqJm8i9MKZpgqDNTjwQk8MGMoIlMRu
PY3PqkBlL07tQMjoCBBCfpqXaAR1PLbcJWiA6CsSdOg+NSTgd71lMt4h9uN2R06NE3JYZQlwlKov
cjTb4hLkFeWS+62hArDbQinDQzUBsEs9uykOW4//8k4EwOmAjTQynTz55zzgvOxm2L/PY7B+iYgW
0/UytgpPyn5COwsOsebrgqDnQFBQBWrc7tarM/c6zusqAiaUIaGknCxBAyh3X9caJ9bFksM9WL1y
DwbM/QYrRrf0GaJkxUB8QKUhmn2MH/W8lsOuVlj6HHRexDXxV3n1dem4GHyO4Ry8IOcglzOVq8qj
GNA1CPXjV2VEogQmUgAxzh0IE/sQzdjw7LfEhdUA9z/ASxX/7U9VsKh5z75JVkd+nuae6rEWpTN1
N3szZWjP7bJzXDfe5x6UhdhNuv7ioWjwWaHPtcuLltojiEqAUmJiytfqi7BmW5BbLdbeIvO4VRp6
z0DdBQUgbV2qkkVt5P+iu1GP3dUY4JXOiby6oS4QXViZHb9QMS4ipoEIX6W7eYfFt4fHSa3uZTUg
cIV6aTybbM1ugM60lHiiYYgvBvSNw3RLLExzG7j1yG64U/0IW7ZIFcWtVDHVsTL3An0gfXGucf9D
4qCcnc95ti6fUZVwdnLA6lTQmDk0cZ39CazYTv3AH59j0v2T42fOawcC/bPNnwQobDBwQP4/w7mJ
bxea/Cc5jay6WH8DoDzeS22v+ECPqCmxDrb7RFiINygHdSn2A9VyzBi8NI4Ap/DXN3Pvqj9Kih1p
vHBQ6buiRV8sd7oXK679pzKHG79HFdK6lLJ1aIWBtKw87/uqqf6rQyWpB6lXNij8V9H8hs8SfeZE
2zXyUflD5wd3I4KBRPkhjg02SfXwnwEJLGvZ9PQaaDh2d/4KlGY9zS5cDbzdOnsZc9TZ8qbcLgFy
r+NzVixz8D1o/a66KLu4Gf19hkTlaKXxFPizInhVoFnoaRnoS+IUoZ0CvHM20kY81Iu9qkJlL5ca
t24AeKG7oKHjt3P8NWwx1kWxRiKSUxPHgtwOUvI8cAqptYZCAGhBf3sCjkwaD6pqhQvNogHG7mMT
OuWy+2EjfR4NKQ1NgHqHQc5rZQxtC1GBFpIiMyBy5mBPG0SUYrP7h8mLR44whbeESmEcOGdTmdKI
jTn3QRkqFrzIy27QXTrMIeK3B1t6iC296mqbnHXHpxih9bnzScl2m8yJDBf4ngco8FKxNnfih8JO
6lMulinq/9CW2Fz0B3Ha4t/Awkfhco3gAQfm63IdsjpECChBuuT4D+05o6/+P805mn8QqLEGI8ek
K41d2YfmeGtz5ihxcP9ul7BIfnW93bAKaD8prxGgPed4Qv3AbnzlosKjaohI2OzZ7MKjhxLdc/mz
0fX31/V7t5fLiujTQ1dFApXmIb2i35uhRbBCTRJF9FZ10nCbUJ4wwA+MLmsmotXRLvuHRuXvPXnz
jdC4GQ3DHabl+1E8lqJhPNrwJX407984vaNqvKBVtOaHKPc1ILjJxg57nxclzcr3R/H/1Rw+rfLH
f/3Ht7cGSyzsTVXxffxdlQEEwb/Njr/oOdypH+KjAMTPP/mXD58T/idMObpSLpIO5EZMlvnHMP7X
f1iO8QYLmT4x+u0xiBuQOP/y4Qv/E/gJk58DDUTtf5dz8B18+CCwY6sQ+lBy/28+fFg//bbGyMZ9
QBJR4Aa26wH2+Gj8UQ0aOxedFPclk5gI4Dk23s9KoN1Fn8X3H4CDoobW1XarjlmWoH27mymp7CtU
Uebl3HvkkLuo6itT4K1G7zGPIcMuf0D/sCp7H1aomRESqwux4Wt9P9a9/dbYcqZGEw0t5hTKQcx/
52qnEwAbc7eKp1OX+MjaAqK4QhzI+dMTLfJKiaFHWEDBACDH4iqq/B6JArEh7RXVjwFx8CS2bksx
CkRsqypoqQKI19BAOONUSABJRbzzfKSNbOsVMHueNog5oa6TROcwn4pLjInLm6Xyi8sIHOjXudTu
wbclJVPVhvmjiuIqT4duWe8njF+SFIFCRF89yR3vUJEbKZr1tUwTO8+v+6zidE8PexRz+AoNYXwe
0Lorz1RyrXQoZHSHAYMPI6BADGFfhyvgVvQZ2d+ShTL2YI/FSplu5HDMk1g/Z2vX7ixqZUiaLpl4
IkrhIjZAgqn2K5d/WcARvN7mZfnsY2YcoMO82Jei9aZDEpLn7sHPNs4xQtxB7KLCk3+gREV7D1zl
sCd6N1fW0NpGuy/GmwOsQ3wXV3NEmotQck9xvcCXNlryYUvLYBjUT8/ULxx2+/CeO6HcxWG4WVKS
6CUtbI2xr62o71pl/ieR2Udb/b/ZO68dy600S7/KoO8pcNPvwcwAfXi8i3Miw+YNERmppCc3vXn6
+ahUVUlqdBfqvoCCUEplmEP7m7W+Faf7Bnn4dggZ6NpV3K27MnLv1WyxHyiiNFyj9yrvKd6i41Qy
0NTzStwZ5g4bWmvnGFgu4cR1bTvfBxTv6xEBBl4swVQ0msoc3k+IfwMrY6Gps0US5HTRWR676mik
1uApX9pMNr0NB8KCXdVHhbpZaRWVBwjCwqLSj6ewAPMYO7C58sY6D0GK8QGDEnocxszCMhE4zhy9
e9eEy3ta9C5AgCIe1q42SvWS1bwySads9PUUwXNekRKNy90cx+Ulb9DCHXGp1fLsqDD6DsB9Uj5j
txSSrTfl2rm347BhhToyCwW6fu6LNiLHrBg+DPBWikp16DaTQrt7GMMpsompNpi50N/r0R5MslHu
wR5kAsXr1Ap/YCnU7vU6d1G2x/EtHicx+1HVM68qa/AKuzLwCB831UQ0MVQtdjAqUH1/pmHrGO+S
Hu+XEWeTuibvha8jAIKPrAFIvjmAkBq/zrvcvYxorK5ZYy8qXLdbR6EZTlxxlrZAxxTkMM2Nr1pJ
2Me2DwL6LJtwtXqdZyC8jLgpMaKMVciSu3kkYjCZ77LTPjUCS7inwH6NvoeV276CMmngwsITYMAE
y+NtDOCyrsgOjZ7YGxvlDkFEze5VJxdkBVymbfc8iaYvjDygYFFGtHhRsgznS6ZHxnBwk8Ak/ETV
PwbNerY7B6QiTQ3OitTo1X4AF14eagrutac0gam90S8zWsA7BSD3I3VTgoM25GkGv5z4rKlKmG2b
3jHRvIkh7qCN43kUQ3lyTXrNNT8p3Xle0CyJToyzY85VuQ3VnKzx6Jl3TU16vzUR0K+JYzBOpUO0
vOklmtxoMSY93D4jqNOZthgxg8F5ToHifasrl/UwNe0zxqD+vdFHmv26tCzuNeq8tZbQmOTCocKt
wwXjiCG42TgRsRUn/oLFUEhjKrOyDUdN4crx5jw6Wo1mY22f6POVviIZyurXY8fQ1wAvE65spw7N
FWgCZr5VbZaboM0HdrslWy/rwqK481Y44bMnMYXmSz/MrxaXMDTrZqSrwFNn7MmAc+8OnLJ12AbT
ujVAObqyYMxXzK2xyTSMaISAD+NjETTWNcuNjgUfuA5xGeqyvMzt7CQ7rypp+NrxLURphJHMiQE3
izjIPL/v9ZYtfZ+M3SWn1bzOk2gec+Z1mEJ4f4V3MfZBbawSK5vmaZ+bbuvabBxYmgVHplMDch4v
Ff+up35Gqv6zekrYC63o73rk/1JPXeKGZ3Yd/6kI+/lFf4toJb1Y2gvCh53oAgb4vZyS9i+ui9uD
xRh/+LdCSv/FQQHq4PlE475UUn/nYhFojHbS0CmtERmb6J7/FS4Wpf9fCimgSwiGdBg2SGcxIf+l
K6jhE1eYnKLjzC4J50MWOkwW4aYa00o5Vv+uh7nLYtIuH2NEOdd5kIspJ9eFX8gu2QgX/1fSwiLZ
1MaYPkRem7Bq0IqEsVa9g7IPl4lJ4QrKjKrWtjd6JmsTuajmeU1veRdEpz4byrMeUo6uSiM7K2a2
N1JFvR3Y6mgXuIG7s9LMakk20YI1kQUOQ+yoPqR0PJeuWSLkkdVo7KqnlrEE4qPTxLPyNe6Mkl0B
ckF/dLklzagjhE8zWvx2rNTKyqKQWQayh07/lqYzQUtp5l3m1GRxVY9eu+EvhEgMnXGbLr6sIRjJ
ERBEEeo+wGDC9KbA2qe1oX0OZV39cFUsH8yk8MA15tTgoxFUfsSE6AY2v9u1plk/Yi4ajklKAb2a
UMDykk2MX9FU6Vg8EwDDGXpkQlNCAGF6EZ4aNWufhRNC0ROqNK7M/4sDJsy3njfPYzLwSkgjr3+O
VNt+gYoOZT7T5vobVt7wjcjzVMKAQd/iOCESx7lgwk5jdsj01I2R+cT1IbJl6voYtOuPahqHzjes
4dWh0udIF9m3LOZlJOe43QoKtM9Z77JzrNcP2hzaR7p9tEnBPJ9UkFG42m4Dd9YjMaMGi4kWYOqM
mpMapm9gYBk7cpQ6vhuxDlujYco2CTfw6zJ3+KBoK1aNCDoMlra2BzEY7caKB3FZWNFrihuS0Bgc
6waFJAPs3AERjarLZq2MeYIhJ3zC9FDVVnfpyERo/K7U8fxOgh1atGAagRTojT80RbTOZpxyK9bt
w484MWhD1WgWMLKzZt7h+ypusWOPDLQn9xzWFOf2PHUrBsr5RbVacjY0U0w+QlUI2NA1WeLbpQpf
AncGvSW70PpWjQPbqlTZ7Gyymr+l9Hw/qzl0kQUhygQDzVM9t+U9DCbIl562AWTf+9HU4xe1rzEL
oc8Cnv9BrxEgDAlzzTUar2lnFdFIolALEiKRbYGNOwnetNwJgexXRpVseBGJ79WgN90q0ofusZ+H
Mtj0UyreW0m2hR8WVXcX2MO+1giwEdwM4gP6R937/dSyohjczNtbZjo0q9qTJYyGielzjvAEc2nE
HJmcV/PF7HXaBT2yvnVORQ1B0UT2EB67bE+sl/c1oUm8MPqc9MMoU/nELrXUMDy7AZuCaJlPKsrK
rRcV+Qd5ePK5jq1vmj4oRmS1eRGdM/1qq3rCCYQLqlikBsUbuQaN8LM6aV1OVlG/t67FgG9yE8XY
jLCpXOu7HNWULc+RwRIZKeBdsAO1VnjpWpjFjJABc1kbD6mIn+MEW809ywh2izFFiuw289CCnSfG
4GgDhfVnM0o8joOV7Er2egkjnMn1Nal0mNZW/Gj0mr0j3CDFiCXbwEJyV5OynkZyQ39QrXpDV5Mv
0V8RCd+q7BDiUiA6dFkvyNJsH2s0EBxYN09e0zipyGkXrTnwRAu6QxCOhcd4CxdaT8ld7y0I3HtE
NOyJ0ac1D1ZTa58l8kY2QyLpb1M1cRmEMsTUCQOJGBYLcrDmRdVXZ5gQJbKMf0cKCqqNWI980w4N
CBnTnmoiUFn7PkSTDKj/DIU4BsrgsXNbiQ5DV19wlZCsgS/+hGEq9vMsZZhZuEdLTdiZiyK7y6jJ
1n0YB4ck5bFJWFa1Y8b/FBZ2t2sWcURMSjg9Yg26bKWlqE5l2zubCg7D99nsR8xmwqnWJQpStFlR
b6wy3UseRtwtfXeyssopWt+qBxW/zlqYFfvJtdBvvFGyOmh7AfOJtn3rugmlT4D9EG1wgvc7GQIo
Aln9CKdEf0QOFKI3Y3RNXzwf+nB4sdHGPlakoT92AgDXSo/hhg+1U7yZWu11ZKgUwzGawvTFKxza
yWbgtvIgc910QLQ3xiHYe/At+4wSrKsM88Yv+xkRtU0k1krwyvPHfIqvncEKuvJQNK8Z7+dX1rL8
uk6qbQUqCQ5MpiludWlYK3Z6zrkS/Pr0FcbFttmps6Rvgy+WVzuHBG7/E5N+r1pFfRD9agLUeUB2
1eWAaKryPDERvyJQU19mrvFDyAf/VHE1H4aptndjW3XbEV/o19QCV+kTZzDvQ0FKTWJNxmoUbbeB
nNNtUtYx/bpDxHoiVsQ9RHFU+vmQ3Kqsq1d2hTokKLPG4iGbBo/DHBxK8g4uiIdZJRazBeCAxJ8b
lETAChzPp7ocBSboGZmiRVxPUtUaM4++NzeGMdh30lqi7zBMSEMZtYGeuRoVPwda23Ga3ekOv3jY
yUnKQy+65gW5ZX7rBatb7ifkRAV5lvSELtrAZmCKgZxmIjEygYbOolpWd4y2OdvoxGRmLF0BNDvW
UTll1kOX5sFlduV4aHgxkhRiDNdCep86USufomFDs7Ibu3qLkYB91emvD02pqV1hkjGGvoNHDZdf
xEua2F/bZzTsbuM+SW+BLIevCnQThHrhvBtl7D0YSGA2bbQ8NNndGcCLhsGeN3VtGOWXYpJv4IUJ
eekjL1KnqqnIRtMLyDPIegb5HmtBCoKYsdKN7WHc7E1XVvh7HSbMaMdEpZ8Np415j0lR6Og42gip
IC9+jnxpzBNm2HA9QhactmbkuFvmRK4fFYUT+Ek43GdhlMmJdJ4m3yMci95sBVXiw3C4xX2oALq9
qYe5Dp1V6oxoOy9C0L60O7KvmZ4cuWSNOj26PSkKzUcVzO/UvuNrmmrFZ9KPxoskH+JJVKE6VlX8
VLGw3EBDzQ8uGhPf7Xr4y+X46GTzOw/AH1YcfSSt8+7CT/lmlsvi0qptVJl29+5KLdk7rpfdKnL2
BosxBCfHwP2t0kORttUPc7Z71pSqStGsVqYXrwBlZvu6nNq7aQ8puTqdFaFIrpF5PXlOV2/y2Zjv
0Uy9s2oX/OrvRrV/j6T/SQvFgPV/nEj/J2Cjovlo/thB/fyafzRQGFrgvzJGdoh61BkJ/62HsmiX
YA06cJtoZOiy/t5J0S4BFpcA4CSTYstcmiw6tTb6v/9hmr/ouOxsCV6CDOmFCfz//s/n+L/DX8vf
MVHNX/79j/Bc26Mn+8Pax6Yd43+491wh8Nz+F6ggUCLDUkZnHezMQ9Vu4+Ori7bfzVDAjllY2fuZ
jA9UtMMwfWfS5p5tRsEhvhcxPJZlhzO1UdpH5mZonmxLXmfc0E9OgtJv5SgHKHBjuVcKp+ZxSvr4
KW9sfBkd8988dMTXUgUQDxI3OZLbuIF6WX3rmyTZj5pXc90nw0iJ0Kn5E3gL85sgxMsSjKnxhWcI
2H6KqVPgmtmuMxs0GG1xKQkX9KkX2QkmTFVE3yBAjnM4DjmoekZsoXsE2ICRIcjGh5Jp8k5l3oIP
D8lyZdlm3Eetk3hlUv0iphiBNJ504tpLs9oarsh2gr7gTdAXXAWxBGJEcxMY5JboZHwIB6VCUaG1
W+mVMn+YE93EkE+O74m+MBjf1S1+M6afIsE+CPwTPUSdxd3OznT1HUdGtTVryv8qrjP46WX6XFmJ
A2cuo5JT+ZjssSoBjrAGlJzuJPwW1P5r6cUBK/NouLdlPH/KaZjekCmZ9xCTzB7RcX11TFIb6PFB
Y6DQ2KIh7U5Is6pvYOhHCqGQR2qf9TtXpHwMZjsri6grOs4B20Rqdd81aa7i2p580vtOPOkPFpyY
DQ8mHOHYAdaNHVzyVOUHjVxR1A0EQFUlU6i+rnZV1ds/CG9CUZO0MQJsa9ixbAkOjFnzG1jN2djy
WEypVppA2xAn0Z1wNyQv4RTLd7dymPoBckHn6QxfVD9UTzKw4susO/plWMZvqw7h7iuv4OacdHr2
xSottWPvbkieoKVOhFLmkuyVmeZ9ntz4wlRu3k6ui25XU577CMaVCo+s7CVIxuwXh5N+kzXXShm2
yytmtrLPDufpNYCRvcfSY54cyuJdrhwUbZ4bv1Ugga5FqOw76oB5P0YTCjatN09UCAtmoAwfAIo0
T8wGJXVVkx1yrSPcKqDAlIXtXY1KGe+FFM6lCq30ANtI7ZMkQ6GUo0bdDhYxU5kaTkY0WFyOVb0n
hhvtR9h+RB2rc/rLVGwMFbgfuCF+tasxp2pXjPCmJfimCqyt6zEcnqDVv5hW+jkNpiLfKbSMd9cr
nsrenF+aRk3omkjNKSOHlLExAocB7Aw9Lu9e/RpRtzDohjrxgRkjubkhuSCEX5jyk5V1tCt6viic
4+zZi/Xc76lEN3pPVF4SchIH04wPToeO2oOp8oUhbYuSD8wng1Xx1JbFITQG51gipyiwXvvYLfMC
hkOS3k0hWDsF2d6ZhvboBHNxQMnA1l11BA/wsHxvS8kqCXzGFl1ntXabFo1wMSaPqtGtX2d0kr6Z
JpE/R1ixkK+lb2ymxme3UNpdGXnpc0Jd2BxRiumFPdtNq8ftkDnVqaoRCPlSbu02yXcBUukLGgly
BrM74/X+TQM9Dj3MFPdEB2TD+oKGPRv0/lroff1ptsjEAktfI7Em61Ggsegz0WkbwG/eWwsnXeFY
nLMYUcNUMoydwoe5KdOdNrZL3t5ku37dj86iGAA+Qee96Yq5QaZEa0cCp+yfw5mot1WWSqRHdbhs
EpoY9UCXz6cS6dNlKgJQQEJ7S6hFPeKyGFDTq7srngC6L1m4+ZkWv6ZoZ5ixoAkq9aRaGUlafsvg
qpyCMpJ3G2XdoWmII1sti4573GrEurmEGqHz+nASd9wluu3ddDx/ra9QTV97jwGRF+RzRhRJ5lAz
lfJF8ta4ztgHX+lP43M+919JnXH2vBGJTUya/tqEVsylNCTnJnFAvEyaPDPmrm8tcTOXRB8qxE1x
hoCdZDQSucOtkChjZyNSG7upzNd0yJl3t3xKQrnKLak5xq+zG3aXwZbqwzKr5eWCc+ktyrP4GTJd
n62cOJVbtrLhDrUu6sspHHxNBNFNLJmniJ7JvQqr8YvecegLUl7WhK6qTTMa3slbFB3rMSPQynST
gQtNDFh9LZsqTe/mHTP5blcgDz+kclbPWYdVU6hkAzhvvqW9aW3YAjERmlp9RkGoFcRohuPWqcr+
KvrQOEoRpl+RAKVrRmeEyghetzG3+InGT+2xsAP+S6tavqeOE6/zYtDfsqAO9jyZokPQGuuJCe9t
7hLtU2GtPyrIq1vMBc2DIBDoYDOC3+K6be7ZNHjP4eAFW6FX+hcWtShUyZ9iBoIJhdrbra9MN0iK
mfHxzR2P/65uZ6RooxXuIEKL9YyTfmU02slm68BYtkAXD3rkZ10qWBHGPNFi/Y74oubdnyThU8d+
kq1nh6+GNbJs71VYZfsy4pZejcqlEJ7pxAuSU73qh1wqZfJqjZU1Dto5xuOCR4iWall8t5TYCJXD
Fc9aym5vqcBTSnHsPh86pblLiQ55+LEQSM8gYCl+HnV8vVT0NaW9sdT4KnLdp16lxkuaDMUn4P/x
lXHhO/qXpT9gRtjSLaifvYOi16GTyH72FZRaaNOQ6y4tR2yUrYUCOY7Oo7Hkzw5j592qtpqct8YJ
fnTgGbx91g+cOOyrhtpq+PB8RrQ7IF5q3uWIli5MoLXyXfEApfaSPTgmtt1VCl/1SDBSjfAoMfAE
melJhFNxZODvvtuTXX3VmR4nt2CMspMb2aJ+WqL5gl02p9lc+JhUECGDrrWT72RpEkJkV8FobwSt
OR4BDTvWoWL5ui40fdrVsiRD1GleGwg4TJnDbA0slnYjtF5Rwgx7hyU7frW2o4Evxq0EC+PT2Bzj
2jp30kCJqWulvUoxwb0gRdf21CLPxRxlmwgO75E3CCQwEr/wsWaCYZ+Yrn0UVteas3mcW9BOUTx8
LPynYy0djUQmrduJYlz656XcgoPcweoz61McH9KAvBoHEGIZtHtvcbUBWol3DdYTn9n3PSeFfJ1U
WniYLaiW2FHJAiaT8NjqODZFRsYGtt5zFDgYq8CgfO1MJ/MR0067uOpjBKcNK0IMJ5s6zkpy0y1F
wFCU8iILFE40TvO+0xW5P+SO7UhW0H9YHfo4X6UKP9MK/Z347jCW8V4bvSvc5rOz3Cq1n4MKiX/r
x1UWA0H7bbnz7ybunzVxug6+9b9fg/1n9vHtI4cK8nOrtgTEiN++5G89nPWLx8ZKWCyvsPMDrPl7
D+d5v1jgZEwesAYTOHQJ/+jhbFZerk2PpoP2caD1/KOH038xCAyRuLsdrjj0pP9KD/dXXAjfZeHa
CINWka3bXxVyiVCG1SC02UtNowiIk2ned9Jqnv5wTH5vHf/UKv65UeQFxrJv6Tn5abpn/DWLZhZN
PfFw0vaAcAQpvjnS6E73HvIBuv/PK/VPbeoff9ZfdFLLz5JkMQB1Rg1E/7zQd/+AReJcQP/rzWA/
iVI+IF1YkuAEpvJZH2+KSNx/hlwxxZ91hjSmtrvkt9ioJDwB6X2RR/7hR44pYzIAaMGe/PIA+25V
tmeM7qSnlVh3bQZvg3zRofQYW71Dno71hESPnYM3rdhVdkhWb9+zl+tGgotVEtd7WY5sbyZZE6sG
0AVLbCN3aOjljkFUvMudyfChARZk1In8nqVA+DOtbp9FS9AdNTEvgwD7czCR3IfqwIbRhzJrN1VI
m5GtABhum/yOZmT+FXDE/BKlVv3iqvCid1O8YRtS+LS5+n5my3SxLMoGP0rM7m40RK7N5lw+zOaQ
PLNMQ5WlB9nWrqIC0TnrnK4shr1eBhD758rYeT1KpRrEN+8GXHJZazYnV7TlFWsEz2Vkxh96Fmr7
zFlsj7U27CuiwXgFjzKg810ilxuPSCBnzkcs9HPU0R0PvBGo/7Z6Y9TvcaqR67om/91tqpX7M85Z
IqQj3BndULJ1C5QKJJFxnftofCiVdDMvvnW1q94T6K2viUyNR4mSlq2U3sjviQeOeAW2kDjU3JjK
FKJKPG6p5BFTsKKOSJnLPJvAMSt70DMscj71T3leRnanCSfUizfNwOaDmIBlfNFHghNAEFhY+R4A
CD5GY6wziUimxwg636YRev0OervflqR6b73eISZ1hNv8vc7zaBcV0edUJ2odgj47hdKD8yFmO8o3
DQcnQrdxqbKcbtk0tDsrvfmsz2D2Vs0oUlygva6t2bIE+kor4ck5sX2gn7D2/VA0G3OK0zMZ1933
sHHab6lAmLSZw9kpNlobyyOHoIEW7HxWbeYPYqivRaZj83Kz77o5Dij6rVOg0SylafgsG3TqVUBn
S1+M4grvKQJ9gmVLw6JRCGJn5ar2lBBcjDutRXbksOv4QOwY8Jfdr2aAeAnr24SD36kegyEzzghf
bvY4DGLleUQsSubm6xH9Pbk7FtsGQchr7mpbu9baS2oU87eW6CmfM2t/I1w3fcCwAM5qbtvHym41
H37KI+jCeEOw7ZtG43815sjYGNPcXDV3njeDZEpQsOf3QyH77ZRb92LIX10zKI19TI/Tk+OND3li
QR2zgAn6Dvk2wYBjQsajp1iVzE1CAnOYp6AwjY7w2oktznz2hmwaD5nUyTPyKU50fRVoCLZfEIqB
OwWc1DHB50CU1bqbGGQ9WUBJwzZj3DN6/fDkMtbeSEENtbaxRmIUD8BWsZLQWcC2XlHshp6m920k
3dTbwkIzcIR6jDjWMTF03rZJmriygM22sEBT9GaPfWovoGgV9+EV8WjHrjqvi+EW4iilDFdO1UQn
GWg9EAowoPa7oeAMwMsqAi3aDDVhOy9JN2j2toIR435Hc8iJilpIxsd0Itym/sKOAZPqjtl9+q7Z
Kv0ieyJma30JbSxzlwRXvc1e3GDSFvqiEUyroXPMI3AnEiiHuR+IzNUiubMREhxBDVVnZu/23sg1
UhVhh+NmyWcpnoyoJKyxqZY/dgMn+DJN3fBJeDBOy0IUaou3nETJDDLPqrOwJaZdZh3o7otjPA5y
0+YdZW1eBTjYMMeWJ4QSLKHd3hVb4TQlrXGMH1LJ1i8anURISm56AHS2X8ea/1e1WvFlbkC4r+xC
6zD59EN+H01L/WqhUD/ziyw5iIAuT2qS+byGZZtFm5rogwM0EfmQ2bHzkeVYipBx9gQpNG5+1wZm
YX4KJ7dY8iH4b7bWkuvo1dmLqbfjjeRlB6D7nJdfwpylx2oR7QgeHqmDtC/I1v+uAos2bqd/UgUa
aKP/x1n+tYQH9b98UlqzuPhTNfj7l/5eDrr2L5YN69LyyAyE2r2EBP0+0vesX0xjqRCpIrgicKz8
oxxkpE+cH4936kHCSRy+6h8jff4qTkaqHeoPepR/pRwEaPjXSk1QN1E4Mc0F6Yg+6s+ljJuOVc4i
jCF6yyqOd2AauWuS8KphbRAqNm7aXvFC9yBIOwcUU6F1KAy2hr4zI53xmcCByzchZTMEIcml2msZ
Q6t6EZbnZGJFJgmuse2dpyDi9itbcQXMaR1aqyOHdjKS6j1TjnnoYxHg00kQqDN55UXDTe6dJQKk
d3TB6p2RFx7snicayZzMzM4iMqyPou7FNZdwB8gYCh2HuYHhqZ2BWb7eABhcvsQMGOenSTzdMMXK
l47ZIIgsBSpi1Tbe+BiOtnzJYzE+Qn8jNybNcbOaanTrB6DvaXksbUBaR0e6zffG08VTVuSIJEVE
HJIowiz2GT5j1cxGIlpToP0QxaRVw/IwwnoPvE88AQq0P1xsULcSzP7e7CPzeR6IwS3MssZuptNZ
O3kjrqFBBtZKwbN/gc/Bt2Z/iCvSBcjSsOucm+8J7HYF3L00nuImU+9mUC2vZ6AZlBujIBgHwMXH
FPJ1qy7kF7CJhCQ+L+On6WZoPCWEQuVsihnUrRw58qmtlJ/pkUjxDkmBzy4ze2ZGPujmFbh4fioI
pLuaKZIgrw9AjQ3xeEmCuEebK1lCxi5f42rL8XQAHeOhxGfqIIE1+JOfJzTTsUytEU3IF6NbznA/
kSrPKW2aN2cqp/E8qIDIWlY1CZuKJkvju0aDTTrklPBdVE+vv/IgAMw+GSkcF7RC/I7RqJGmMeBP
h3uoEbS+q9qcTbkiPVh/rZ3GMrcUSlq5QuL6Iwo6joTeF/JlyoZHxlD2dioiB8ltEAcvs9Ekd7cn
opDpFIhjJXLjqQBt87685Lhqid3e4s/vGBkzzOHFHRj8k7A+fjcc7/KlpUK6RQ5J5Cu37bkajLrh
zEqzZXsjJ9s80Kugv81cF6kzyiAuPs0geDjomUWu3EG131nyISvRW0U2O6wEtOsECRBHTxguW18Q
s+ykE1VMx4IaNobdQcjVpucSdYAOF/Jcsuq29r9JpzXoSSYpOuxytvHcxTODtGB8NGHXEJ025Fwx
AQqD7+O4CACxW3Pu+uU6meSo3hkpjTfPbM1Dbnfq3cPsBtcI9NaOSltuEKXEu6nv5UZZQr0DyQpe
fruEY83l+GKvPJXLzZ4sF2ng9OPjYHYcEsg3021kY3RjC12erCgp0i0JhPIFKQ8HriWLy/RZsnHB
dK5enjKGaFwByy3RZYqwesZpyJuijpOt8+CISXZ4n9263lf2IsJ2Okc8WajBXqCE9NoKJgEGlaQK
YbPXLjenU07IlgwGPFlkDz0sipyPo8fW4af6uUJWwv2gQ51YaUs0XpP2HB9c7uKph7Wzm3T0Ayv0
q+bBZeZ4HspMnucK8i5k84lLolQCkWPGUpKhlgvS5ZZUPaI4aFgTz9NwlmtwZ+7esWt9q2fEETOb
1dZQvLR6eZPzec2xDoftTOA1FSA3RYAwj9E3HhmeWBiDh+hxakZ1Qe8oN7/FcpsT9zIoF+vgFfRH
KMqZ0a8sgFYHxCfeGnC4AUIxYHNiq44jmFvjo+JCRyEZpdV7qgfVnmIz3KF/M55cZrNX6CzIirwo
qecvDQMKaz9CUzmYMx+YWpsritAHTlRmaOKJHPBZHcEQEuwO2ZFhXh4kxIXrc7wDSZ2Cnx04S1kc
QEHDsl9vIIJxTQVgj8EmOTOntQZn+aEjGMFIVAjxVHWTeEpsNpRrzEoA6HKWhylKolZumBuCYJc9
d0TuVMBrS6pC8mP5fYCxLdoSBn/ciQJeFP1Yzbc3QuLAQ8BRuziyuboZKzyR6yhf6tgWyclSXb3v
xKJ0+u2atwyLL9JbPrNvVMv1T9S9uHZ41F+AQbt8Tn157PWDqNp7X9lkdWK74PlWA4MASWgu16Oc
Gs9XlSdfNHPmRP58pCUNvfMayCWXkk2QZHegB0XiUjEWgAUgNHGzHO6ujDUNM/6BwwsfZvvbHZf3
nvUyFO1IjExl19H2tydrSTaesxsir3oRsVkUL0MYTumrDaUADxP713gl+iHeWVFrf0iCSEAKVPld
RACWCML7juRSHmq1WA28Ctz2iggfnsAym8UVCysPsoz6ofO90lMUnFFUiAiZTzQBZbTNfGAP3FFC
rDDllcKHgiJPeUGExMpwAzxErOBldgf5iA44Xsa9WauFL7xK633R2jmnaIl+WKUA7K4l9yTALB4x
eJ4GGB4+Oxjne1nkLyXRFkcZjB22jskbRuoQs34yAO2VcnkRkQWYPWEVUifeMd5NYFgIuHd7c1tX
ZrwCD9peGbKVp4ZUCb/3wug5diubVq4IvoIm3jB/qM5kU4ByaF0Guwn3AIYjkTOoAG9zaKJOndyE
bJbghjC0ZNPXviI23SrVVFuN0d5NQbxJcvcxMCxbfyXxScHrcdH/BgdUnjlP1YQ7nDEgyw+9M9ZK
R4mIFpmanz0k2wiHNT7RH0a+F6iIInJXlAcUIDW3aWFgo3DjmbnSOBxJrABxqLnD1K8MkEnTdnIY
puAz0mL8Y02HwNdwI3kCYzI/eGPrHptE8ppjx7LIz1SLklw8I1gsL5ruFA/xnHpHMEpcvQJAl0MG
xCb0EoXKWY1YMTAQYTDv9Ytrhoi7caGMH5lVJs+Tmz9biVtlZ/zQ1r1KoR1gRAZhSaKBZMRh9j+a
qZbfEM9nKNekscILTPq57cZrr57q7aQlcq/3Vb+exhaqgKfGyLcslPbINZKLV0d4xjhezveE3ndL
5kHAezzWN8CxngG6qm0ao8Z3g+Er+SK+HSfuNzZwjFzsiVSKrDK28DpAuLR2fW9I+aH8KZwNC8rx
Ezfhk4ZqdwXJp7l4wN4Y+uP6K90u3xJEYO0C2btnJWNQLlXzVGGBQiXrUBltGpj6l3bGI5OmOfXJ
wFoxpG44dsSsHg3Eq3tblg27PODWpTnrPget2PRpZX8hhalcLbSyjSZn9szLqoIrJL1ZyCddqk5t
TsUDLwH2FlZfbENPcw4Z6tx7WJq+WZjFnuVtvfOWN4TJ+n49hrLb2yknrIHpRPzCWK3hD8sLiQn3
Ls7JkSgK/TFl0nAmdqF9NkZDO/9/9s5rOW4szbqv0i+ACnhz+SfSk0xa0egGQTl4f4AD4On/dVLS
DMWqUk3fV8RMdcdMkZnMBA4+s/faoDgLBPk+UNWVpHb9JMYCmkxkmsuRWDXwXamonzPKd8q7AZsD
17eZP5jsS/eetLSTrjbDPHm9NSmjILwcZJZ1Xh6k7nmvWl4yo2hzBhtewZq/6/otIQdEQMyewi8s
YtgBkklCB8I9cpyU5SyEnV0UJ+IwVs6XJontjSnYkhqNzmaFfc8BmYr1GnU6houo7qdnKuIN1XVH
JZjq1XrO9XwjWtt9UDF6J07+rtykNYZBLTW9vd5PFvuyYl735jzzpRWGvISH5AFuwH8VDBwkRBu3
a+Hod6PMC2ND9FiHRtxrF1QCaWRMGLMwKxZ7b+nH+AuHfww31mSm6RvNmhlK1YRxAh9+VcdWtMPb
qXEwdam79/NBPmp5b/o89sjCZblsJOuuQScNVGHjQT/BjMN9kVpCPjauXxwWcn1WAVjYLar4BR2H
klhkXrp1zUL/IOPJ5xK3ytoG2opxFlUxmGVUnfC148u4LZFiiP6JucpwUXb+lZtXUA+pBu7LwdSf
A9krVyW9izjmbTunT73bDPoBMEogjhq8BXPYc2qx8Q6soZWM4TQqp5jGLbqORCCpZseaNsRJa/8l
agsO9YioLSI3NTkj3cFS2C3WzgN+sDihWQCUWpF5ocuYRDccjC9+UvLUNYdMiZ+ACsZbT0ZOifa+
4/+e15Rc0FtKgW2sQ/K9cQZq0AT1BeZU2VOIuKPNsykFqjMfdWOZ7mZTGg/UogUzHklZHmjUZ79f
crzzFRGObjs09iYNNFou+/2SY2DckjYizfZRHRQYJuvamp4Wexn6Z9I+lnZrlwHVSF05EJthV/Hw
/f0bUB6pt3o89Q7Y/an/UCYqy1Tbnjd7CJm4Rg2pPEayRE4uApY+TtdDYEQmcrM+iSk2o2aXWmkS
XwiyCqpN4/bRiVwD4wEovnECvEFV+ft39RcfC+oeFfZILgZ2ePWm37ypyhoQgBCesK80Sr924ulP
FlNNTTrSHKMfN6l8EJtQHGlj3Lz8/tXP6In/RVOwm+HzwIGv/pcSHN/Xu5efvRzaF3g5Zy5ohRAL
z+j3MKiXGV9IMkOoYJXhWw85OoWDocpvpvp2djHabWNeE4ow5stKz0Wc7IXqoJtWxQT3kUMPU8EK
+4eP6y++RIJiDLVRIjIVDOW7z2sM4lSzwLLsq2jE4xCgF+vDxM1h1nakTgP8ayCzuVPfvpZ2Pt+1
gllFm9DLp/XU3ZVVG/7DR6hmPr9+hGrRaANFgNqC5vPdO9IctPKABZN9hyWHtl5zpzvBSOqxZ8TT
r3wYpowUTLP/YhuedUCNQlAe5jDkjkQjQQTsG9WD8cn+/o1Zf/XG2PAhg/VxDv4JO+KhekEU2Sb7
xo2pUOOa3os9vpQd0DPUB311DzTFtw9zTdm6huvb58fRNse7wR6DHh+B2svpM92yfa6LDeK/dlpK
E4XGj/KdVRk1d0QSL+smZj0kjHNnK7IUpanXYVWdGQx++d6UpiXuV5IC1CEEevouYeKbrcZsmW5U
HfeaVjnX1tL7KFIcr6ED+v3HYf4KH1GXuush+yWGXO2b4bH8eqknhtamEHm1nZU4nIFmvVTJ0Udh
wzUz8e45+NGqmj7Yvcok4hYlYcLbmhEz3U+By6cVWxiHQmchpRPxIP+VD4t/su6Z4815PGSZjfqy
u4wpDduuON3XuFLKMPWakdy4EWXhAmVpwZ+cM7xxczYZK5+G4Mv5j/1Xj/APk2gDqdiby+JPttz/
R2Z6/esE+vuP/BhAGzquXMyvpHByLwMv4p76MYA2DLQKXDjfQ25Qm3Of/3DnWp6y4KK/wzGrdOjm
G025wdiaiBN+HQFAgfFfScpN89dQIwf6ECefobTpOu+HM+fXaxjMQo/p3JUYIhvmbi6sN1EWFZeQ
W+sXdTP6+Nyz1hPLsMvNkgigJyIRQCflHIv9g1naghJLsXkwpXdZ18iMJQ6B8P596iI1dEU4ZCAk
hrCRE4xY25JcvSz85n2mSalB+iOwqRwPgBrLnmuXarQSzVVVzFnFUidlsRr4TXXpADw6st4fdZxJ
7nw121H0kFltQwaE+6z19biT9eipJFzSap2sucxKyFBMDdnPOE5uPiS436swTVigYTVUY1mCrgN0
rmrOV3QL8gEXYdjdAmfzFT0Qm6lK9ONVCiOs25iJYDfWjWqQR1Wno/iexmIHTaDw13QYaGXLuPVO
9KNjFvbIrXbg+ekvwAaIHRI06CQaw1e8una+b6JObvEoeQuz24pfDLmPrqkco/HadKLqRcjZuJNu
UoF8ERkJsj1VLiXfDLe3j+dlhZySSYvTjs+is+fHaKk9N0RO2kyHqSaRCy6kwx8K03Mwn6Mia8mu
RRDfm263sY183Lhx0xpY+jomaDUls2cT+cFIjzoN55dzcNmIPQbq3DGFDPpdmtmt2CZ9R2bHyKW+
Jo181m9bN6c30KpyZ4kiYvDgTKDHlXkyxRugobQgKWAFsqer1/qALrNxx3JPDlpCszQO/taUUm6k
yHB9xeYYb2dT6HzQcdM4IZ41+c2LUv11IeFqmzvcjdikU3TKlT2/lkYQIEbvSmc31FNzb1RdcpG7
onhGEuuuIn2kZ6H7F8j2klhfm513TRIho00zQQ2WEL5NOCy4CXgckzFu4rhomfHEE2rfLrienBYK
f9QN4QCs7Jgw98A9bpX5PSHZDnDrZGAtn2n1gSgu8yBKIiBYQ0UfuRsIGCBwN/gUgQZBWNKLMd/F
ojUfKFqHg1TYEbMA1YecPOrvgRF+1qWjrcfZX9bMo0ANcgekh9prLDgT8TQGYcxT+bJ0C/uYJ47/
ouQtu7FPIKlA5TCMtTOauJbY1FrrPmofiN3oTq2vL58KUUZrHPjz4wAoYx8trIhDDWBOtmo0ZLdj
o/XXcz1Vp9ahbWAIjCNkZY5pFDpgp9cGa6APbtyKldSC6gAXPn4SSCAAQ4qouMvxpIT9QmIBkO2d
qNGCM+kFnEEApH7rJO0QzmKygi0ma1NyskRGdHHGuQ6OaK6Z5ARbsBnF18rI5wPKmzqcVErUOM3B
qorEZyZW9ppEVEmHmlJSEgIM7dl8neT8RFfohFUeB+B1RtPr8nVrkTPE0Khp8cO7N7IHWMHLkkI5
zN334vHfp+I/PBV5Lv12Pbv+WrzK1+7rW5ne95/5372szioHcRpiOIZyCvH147HIytYjmIwwAFqJ
74++n0/F4A8eLWhvA7w2wAtUYfxzLYu2z8YVRcaYY56BFv/NWtZ4FxlPaac7SkBo65TV6gH8rovJ
MzBABrGvewZ6yTMHcKU84xYH9cTunwKtA7PTtPNNgd9RhTOMIc1FgEZMb7ZYpzBxo9oynqN0AN5a
VbkbpoEuv07CVXDFJENoj3OoiMVN5Wu4UIfio40RGJle2gAk4ryd2RRtkHxgOuVDTPdR6ThgMGR1
OWE1OBWZg87WH/Rlj68xgtwIhfboGnoOOgriOhMeomISiN5I6bqLqUVH4pak/GiTk+0kb85cWZ3b
HLwFNzWTG3EHucg+MijGV99qz2lRapSwFbU6GOkdsuB408QNMhXUWliGe39dTv0tM9wvjpbzR0b8
payFb22TOUnAInvNzo3wO9rdHRvIb1juU7nSAwjOlb4QK9RwmLMUbrbtwqvjxb51rYkYUE9cCUJC
VoNp3qaG/4Dm5wruKvipqbqX7WJcThK9WJFXjF1RCPGPkmlaeWn7zXNUAhZdDDGhiIk/wpk6KGH+
SrmJ8jn/2DrKOVbX9xMrzJecwON1YyUJc7Nm2A76PIZpiknCCx4mi8m1x2MEiKp6C+SEOfxqQi2Y
pCyefs1OVttyriMF6YPisZ4H+9GA8bCzqqIJ4axbUIRRrkBawkKtw/pemhvishaYktpREE77WttG
94DGhV1qClE8tBpcpr4JUlw6+8hfwAQ5or2Gh9k927n/4PZpTXoOikSjnxE/RxCQcRQb+6B1faI5
/A/F0mgkmlryAzjv+GiXuABDL1biwyAaPms6mb+h1+rWrUAodyrTNiFqw0wmH0l0u2yKpLq3NIPd
SsfDdG3W1l1fCA5o0Ahry0pcErJcY5WlY7pOChhWgM3aYMd0H51/3BgE1qQzCz/yulYCZV19MhnV
XcR4UKCbdZrzwSP198IuXf2jzR++7pFMhpALIBE7fJb11vA7YqMsoA4XckZEdqgxqlDBZWL+RvjT
ou18AEfRtznw5FVhdgAmmffmm4IGlEqUtUKDRfn+3/bn/yLEAWLByfz3cuzwtUi/QclPf9HgfP+p
nx0QbQ5SGnYtrmmevbP/c9Qbpv0HXY7ORY8al+Oeh8qPs942sc4SIejrtirizmLtn2e9+Ydj8Qs9
X//eH/1XimyD13g7bdEZZxjogHzXsxi6sBP6tQPCd0Qk0DBMp0pazMgkIGaKvEzpwDw53qINnY/Z
hF1lozOVwrlmjx9yu8cl0wdV+/Tm07v5PuR5K6Y23s0U1LuxdczEoFR1ZpuKsfl2eodSrskDGEI4
DKG3xDkO3dXg1aDFcMDXActOG1s6FVu66kqfSUObdXQy0dJ7Nrpnr/oSCAHkMUgSuOpFYXxYHM03
drPrRF+NmTt7+/t3fB5yvplWnd+x66lcWCSHiM3fPSrtlGQMtqziZE0UXmt3WooPyDh8aytwyOHD
micjW6e4gcCvu5C52Q0w/B87FCfdWIsv2FkArqRa46x7AZtyJZCPENXWOTkTjjpLbpD1HEv4+v2a
TC7GYEl7wVqQRTfbXvcq7ZKx/IfR7p+/BiCRPLCBs3Bt/GmyC0wxJq2p6E+VQDVTxz5PSztXMpGm
QpiB0zm4byKjeP79h6mutbefJeNHfAlqFMm1yD/U23ozu4WPFdtNH1enymfta+TJcCI/MkzBzj/+
/pXeTYnVoNPDrw47F85x4PnvrrOG9mlp6YBOpAXar+15ehgJHzQHy6uN3g6Mqyx99uuQHDhZ/tNF
oy6KX/9QLhTTMaFCui6nw7uX9zw1E69QzCsjzWuZDc5rXqgJprOU0Pc44Fezzle/k0V7NjXX3lcC
LPqDDGb7cmLprIcI4gmXyjwyaNBfmUiZ/Xn+2mhjs9Y1Uq9CunIbBZblLsP3uv9vPQ/vHQh8fJSo
HBukvkIEQBX06xelu4NTOU6kwRCKyte0Ez2SNC0XeAGxkVfxUSZp/in2A6L+ljbZujCl09CEiflN
IHuuUdDEHgTwbPyadpb3ZXSwsR1//xXbzp++ZIbIXETwDNRUnkHPr+/Shfujd4mwrmjdmyjw1yJI
FtAsqhkTCKlDVmz67VjODhynJMG5alRMCLpmV6ieLi/a8q4pHBo9r5Dxk8zK+kArK1YNnfEHYtr8
dUSgOhYE1TCmwqJ5jLK+OknVUTLFJkIKWXe2InCCltMck3IPZ7K4M7P4BvubNWF79dqToF0V58bV
VT2skc4mZ4M9LCwCpJ9dohRir8X04JioHng5t8OS9X8ZctGluNhVwyxV72yoLnrJps/IAcT9oGu0
2LIUHvredsAGb5oPVDwyB/mm0ZhjHo0+Bed2Pa1a7SPATmQhTQ+hHkzjwWiD4ks6NuBF6cPz+/Q8
AhjVNIAihb5WTQhYTQXXrSQoDu1IuzXOo4TC8RgroFzy2xB5WbQpe4u5QxNcI1hjFIESQex51Jgy
RHjB2A1S7/NUwrsyu6C5dyzBTCMAJEdrXC6vvlujqNSnbNmOuR9vYWfqr6aajpDAy6CELRRDk+o8
QJnULMVSU5X5PGDp1KwFH0i5r/hXVzyAGMUwhGEsk51HNOzsEXGfBze2muFY53FOx2AnttWIR6pp
T3oe/GTnIRB7URqUyfKmS5f8iiK6HSTSvxJir8pa+5JECavrlx7Ep0dTEHQc5fVncy4zQYk2iGFo
9JPIBZG2ZKO0y470XhERg6rElZlZ1Pe6p1mHbLZYKg58BxF5YHow8XWVPruOKOJ5iJVFthsXDJQe
doUwousERRrBljlrbXqPqQjEpdsLiytKRhiPAfTwLNy6WpJF19h4LTcOW0z2XHCg3cptVaRdsIL5
TuLHZlIkZ+071XmOmDaFdR+hZGWFiyZLgtDADhJRFWyxkKI78FmZL2EFTRdCcNIpkSUVen/Tp1pZ
buo49b9pw8hufK3XpiD71R/8k3NmaVY/yJoVKyZAmz0zuI6stDjxyk3Ujywygw4e9JZ9WjmzOu/L
JnRMtejx8DgWuy5tUy3kazWftKZk70IaUa5WAaWuXaMp1cB8ojp4ykqkugerC0SxyRPh3i0DIv8t
8yvTuEhk0uO+8RLmnDsEO011z8PYOgLWN/Pt0PAONrUo4mXjG9OCuz2bG3lV+sS3bjRulY5gYGM4
dpbjFGtan3hYewRxM0v0erWgWTJr+Yr5KAAnwBsomedAsT4YjHb2EOPpj8nOba11WqegFocoJ5RB
dk1wk0Uys0MrbVEnlUSiaxfYn4i7bSICLNHWeM3GmJOlPiSpgU4wB/vI7Id/Dy01ZhQun5hM9Umm
ZA4Rl6V97IiLgJWcch+xpgVvjG3fH23NekCWag4ntwmAg1TEKlw5Q8UjKQadzw9Ap+PTitLEqF5A
fbHqaecSTVgPWCm9MEQsHuzMdF6dKWJJ6RtcvNsB0j60Z3dhaEw+DguawmpzoNIy2pyVkwVOG3Q9
cTbe944rPzVdYu1HT6Kf83NWvCQvRfwep6hRkZ7l1kSfWfYt+y3jwRAEXK0kLmcftMiMIG40yyzd
dxOkq0NF12den/WgMJrUxZllbb/zih6LzzTbLPP1Vk3BE1nxxmoiP40LnmBIQTFIqFwRyfbcNxQd
GAdtZN5kHaGud6ZfBfZhsjM5XIlJqOITfMaNk7Om3NR4+eWhrhfW2pNZioVcUuRSq7JDKS45n3hf
CjZrOxV/xdBCgFglOVvwMMhHbp2mwKd9W3Uet3w3UBXE/P84U01RJdetYc+Q+Kwm0fm6scNArkVW
AJVRH1pS6hQxfjOPrakODW4mWFIGB8gUGKpOFsjX6LGDoz+mKY01aUZcF0AwX7+vlSd2bHeWmPT+
IqbMzVh+EB9/7/O02IH/Nk5tELcvNmt3unk7Sc1j7aP2uUDQTWTK3Hkt2XrebO0ak48V6Vo7f86L
3Llhn0yqELrWMX+SLAn6PWl95bd5CdQZgnuYNptBAZAH5Hz9Fstk8KTpUbktZRO3pDRyzM0dktOU
0O0LItEyZ+2YnRlz7Dm2tyKkEQllxjJ/U5gVt8miRVZwsNEBtl9LDuT56BtcUhuCVrlGMge+55bE
r3HDQ0a2F0Y3mLT1QSFGnrQwFym92+xjF5Birc2U6cclEJ3xhVRlBDilYXgQ1aXJr5pKQ2XxSkLp
Dw1fCwwG8kK2Sz2O4mqaveI+G/t25Xv93i7J1Ngv0uXLyUmhgB1W0O1fVe5kX2pCtwkZbatyvIhn
2SQwrfsyQeDU9F904tMJ2vbSflzlSQ8xMpCj3/IUmNt7oEdG+owKw/JR51KBzR8aYaF1SJiJdYzx
iWk5alEjPzH/Z1pReL0LriXQjVtM9NGy64a2Tzff9dmpKTLrZsJw75xKt1E5kc2ou1e2kRCAPVPd
9BvkZXxr0q9AJpFzUypdfF9smPtM3XoscArtFr/l6s/tCc3xHM060HL2YO2TdJSaNmHeze2QBo9c
62V/UwWMvbeD2QTZ1ocCLVfT8BKD0NNM1lGKo0KQpFxLJxY2Sb+FP961UY8GZ465ojdNavFt0jiw
p0ktkWOK7Bokz4SiFhhGJhV3lk6TFl/lndbIddmTLodSpRzEVQF5iTYyyONtnyiAv5x0/TC3Nvf9
jEsa/XKUeFfnqvTfkfk/jMwDw6IJ+vtJCgWUUCEb/6m//YeqdSg//TpT+f7zP8fn7h+BztCcDCya
U5pPGsmf43PvD+5AOn2dx/x5gv4/MxXLJyHDDhSNjHmK7b21Nfl/sFJG4x/4bKjOjqd3ZLLfkcrU
IP5te8f4nKkONikaPNorS/3lb/vYmVRvg4eCvs9BP5bxNwzH19MMtFNVb7Lal6l+xLu3YST5bOTM
iImUfPPh/cUgJVCL6zcd5vktEEaDMZ2/2VR78l/eQo2dv/H9WN/XEGhPA+to6oEV4rCGKGpdrjON
PaZdEAPbxGBTyS/dSPPFHhkeJ2swQ1izqSEQ1G1FQL6Bx/mvVm22M66AwSjplBLlfrYB7KQ1Hscq
ATf6MetNeD+E28FbtdP5Q7/Uu7TEG6xtZifY2zWA/hURIpfYhqoZDa6oWQt3vWWt9Zx+wqoeZ+IU
Oq6G/QQ7prRwZpvWRTxQoqfZcmsL/gC/AAjpayA7M3+FR6THbHUJYuM2Yvy7yWM4woBib93gxbC0
TR97r1h9tA1jUap/K7ShMZZtgDss2Qw1PNWpDHm0300aG/UW/TvV8GYUzUdm/vouLYYbSiDCyqpP
C9Z54Nth68pi5y68DSnQEyN3/1xOtr7LM1Cvsy4/V/CHY3foLyvKIxCr5Ma5PS+2bAm1v45VrOi/
x8r/ZUDLoEjBKv7+XDl9lf/Zv+ImStJf93E/fvLniXLmwSPr+rFy+3maMGtV58HPUavCafyc0Dp/
WDoQBqJ46P+4z5nh/JjQMrx1GTdwzlgo65j0/FcmSaWifHsn+0yqOMs463QGvrr77k62qSvjltDn
fV45SWgt3IWmG//DPOzd5M0+vwiHX+A4SG6Y6vx6XIh61BoOR2gcOYGok0eWS4IZGQaMLTZvPv+/
Opr+4u/BcQiN36Yidax3L1WXiMIzyDp7ekwyH8gRvDAJSUZ53gBWj1OxL41O202LYyN9ATL2+5f/
08epHhdkdHng//nSHHVwvpkxmsXiO5Rh7T6r5INZek8+GY6/f4n3Zy/eWSb9DE8Dne/NfL897Tpt
HrA6tcr9+DA51mMfGHU4mMD39aX9+vsXI1rs/QeKisrUCYtC7gq8S383TLRidOZT0FNkouU5xnlp
NGEdaCWJ81F5LEb7gx3JFiQ4EgZ95Vh1Vq5aOMBw/LE1wWSqI4xKJpOqFSDu/MBZG6CTr8eABoG4
AkiIfZBVPDeMBmdsEqw6AMoHfGHWJzOTu3jsxbfKJmh61QndfJz7oCEzMRjKNUxa64QCIlhbSW6t
WTBOj3MWdZepGwMfQNjMks1ug/LBRXL/lM4eaU5lZ90S3+lcO6LK71wE5avRJixqiEV8GsaKHVsZ
ROvaZyfp6E67JXNpOTAWugIZRkRKWX6zyX2qU/uzu/i3osNxKm2/PDb69DFW4JOgzNyN5vA7Sytb
1nmztDsMEQT6VehI+kx+7ZKAwJEsuW5mNtZpwPjJNsthI2vpnqbJyiGmudHRjK1HBmnRMUtSEba9
R8M/jl8tV2OBWvXpejay7MQiPX4Qrl2Eg09nFIwx7gr44hMBfXv4g9Em06fkquqdEFX3So/8WV44
sc4EipWhmMNYznFwEH42oBGtWc62HprXxAdviJMQZ4ieZfpF1RiRsa2mrnM/2JWnPSX52F3TBvF7
/GkyH2p0TxeABYa9bjm0jV0nSr5V4iGisu2uiPJyNlTbOZ0XfOeWEPGbtgZvAVfM2GBoMrcjCM1H
VNuQGcd2CjXawOFlSPVWaYhm41IDXPeQqkUq5iljFeH/Wyctk1J8jkZwWLQuuoyipLttlqq7Kbv+
Mgpm66VdfKYHg5XvWy0xrugm3H1ZcS1APyaSXVSEYJbWS5J3zrzK0yHeQiSd9jamrlud1IWdZjXd
FaC/+mbAVGEC8b+KJ/ZaYQBVZttJfN61y3pmBZmTeRdOgV0X2MNFGkmUYktCUBWxCoSp1yUAfo86
wYg/ZkOeQNt2nqZRbZKjdj018raZ8w8ZRsWVNmbazi6r8ULQVK3SBPXeOMB3BrFo7EwL7rWhNwA4
yZU8OMxjL2aSj4m2j536mpmzb3JFmxQ5TMH0W5zU8ysB4XpYcNNcjnGmXYjYNXfWhBXGJfCmwljI
vC2PWm/d6i2vFufEzJNlpJHEZE7RNsKCRSarH734DDKwNsLviaNIXkyA64A+E+HkYkTY9SMElDKH
vAwohQIrGpDegWtbAQ6Tx8VMUBggcN9Gmcvyp66zEAZetXa95JXYjqfAIIokZs12R2iUvjdH6yMw
oks05PE9Xgl4sR6ftJVi3rEJBxkjUGOLrYl1JEf0Sb6R4N7PrrS+bW4z0ifWVbt8SWO/95EJ5Mg9
ong8MCUeNoam307zsAWyEqOXJPe7Dhq5W3J+bRy57YfO0DxI5Exa103b1fSRtfXaj0XONp9U3H7a
tk1sPTiANEL6zA71ljf2N4PWWK+c2/4BEbW1042kYL8ImIWtId+QYzfLKSpygUSEgLUPteEXlxxI
y8GYCOJtTOelq2nEzcAnFJxQhLBoInMNePQy9qtdwgNghVATnGAc0+0WpVGd+tI/FKP5QXnDV2Zk
kBHhd0e78xnXM7BYR7nmX8VR/jUioyNc2n7jDSAGBt1uPmWDNV43dl8GK7wc/pojwb1O52y6ZLdb
ILw0uz3o7Xxdy0U+k4pkoadQfTYSN+xFhcsNtNLAi35jol48GbLVHwjSsG+B1xJnXgRGaBRl1hPQ
VCDuKBKxgePTc5+40xcEgwDk2woTA1Fxeedlj07iEAwQpHURtl0xhAY5UWHGpntT+C1848WzLwvE
LmhvmmW8Lntf28MZdcO29T57hgWxX3kx1oB9s4Of+d5DATyInNu03HSmPaOgndM9s2RzY7hBsh/S
Gj/3NDh7h9iJazc18n2ixfFH39mU6C12BTzCdT8m0weDk2ttsn7d8iEVD5YfG6GjG1gwNAGJ2W4J
WZdl+STm3P44Ebt3cjt3eeora13nqcRZ1nTdaTAasc1Zy20FuRd7knG6FcAobc3D81uFdQrmVpdv
XQy9B56P8jBmFmdGOyFCvRBGOZsFy+d++F5X/Ds7+IfZgYmwjSrx74t8FQ6l/qdp0reSux8/96PE
h39noKawQeA5lkPhx6/8UeYHxh/uuYRXg4Sfajv+60/Fhf6HARNPCTHsAJoKi8b/YjqAtOJdwUaR
zUaSkSajgYDb4l0FnHopZu2mzw/EjS1XYImXrWb2TAaXEuaxIxJ9L1oEvyuTsTpgsJaLFYqyWV3W
dj1/gNrfttj6ejY7gHc6Uk4MfCHwv8zphogXQLez1rwsTU7UPBRr/BYXUerNA9HcjbmxDLFcBR6j
Ad6lWi0x3cvhV1bjVy/zGRi3KcI0BvE4VjK2RHcqhzjs0GfvfImXbfF4v4jG5h24igg+iULHudVU
XfI2HZLvSBB6tYJq2TJyydfVwCprHmaabzextarZF99RTUa0DNrRPzOcZk332QKTDehuZeBp5qM+
4v/elEPMXJq5p+a8JDqLCXCUMiD4sBZWDjJKlm0jb1rTgyXlxb6MqbW0xN/W+WzEd6zGXAgHeQmG
Ko1LHbF1Pwp9rSXUPwfDVv9mbLBDeZ66vKl2uEjdFcnWUK6QPUK8igxFvzKkz3w1NHLXiCEVY6TW
PXfVVvEnXLrxNbExNQxixUTuz3xkg3bteRkmoW0qQ04bWbXeboCbhIUU8qYOZtnJ2vHk+RnD0Vxh
mAsFZCZHs15LBWnuSHpR0OayKwG793Df/WDbdIrsPCrIc1fKbctO+6ZNAECjIvb0leCUVFV3dDu6
8/SBXKT8WVf4aOB6tI3OUON9y52v6jlw5/cw1FrirVj0aMEWM31KeRlYLxmK55VMkhrFCk9LNkji
yNR1byqkdaLg1iPkehZlsOnDCva1ZgDB7qFhT8H84LGiIXIyCPpPTm1Ed6Wi+UwWIO0cIuxGx1tx
4ekF85qG3XWi0Nu1gnC3mpHsKNiCz+6Z0c1yObsZNcDd8agY3hPZh6eA/TaSTsyfR7Ap/NSs0N9d
38w7UCXLo2UWD5nWmC8u0v44NKGGpywWHl0FEqc1srdREdkH+qNx5SrgeAd5PIp6/3VRMPKgqeGS
o5MXr93Sb0g1JUElAV+ewzEfz0BzhTa3xsUqV5z8cNIV+hzsg3sV1Z7xAlDNPxnk2NCfS3EIsO4f
kJkQDqZQ6qRux9eWBK+eW6V1IRVyvVDw9TJunNtGAdmHscme2yrJXvhGsVYocDsjo2I/VFVzyhXW
vTkT3qMO2Du6ieUGfeB4WQpQ8GXaQIWPGgDxc4aFZUVVyLFiTemVP9NQBQDos5XkltgXU0dwT+On
6ZHUM+t68BlUjahTnyZW7CMKDqDhTT6mVwI0x8OAX/g+VUh7K4+x1U9g7knkyh670RUXwqHV3EwD
qQj6mY1vKEw+xpvo0CyT3IlFj9d6xgO5U2B9ZwSxz2h2fgJzDXY/0MgRAcQvIPIXCs0fYS5eyQBx
E3Sjgwm/f3b0mfUMwluF9od2SFWmcP86GJdV5TREABj9yBq4wlOQ6NN6mYgKaM6hAa1Mt4VNUrtb
2fI2q532lKiYAWiZ9JgqemBQIQRI8sdbPpDomqZheGKNZWBFk+Wa+0SsaxVlIM+hBud8g1JFHTQq
9ICvnbtFk6yovbz5Ymmu2C0+suDVBDBjQ/lEKFbZiRvvnKiA0sQNM2QgLE0c8xuFtoIBqxiGWQUy
BCQzABEcr5KovGlGEZxMFd+AG6rYLU7A0uqc7kDwvH4FDFC/CkQeEJ1amrfzNFIcI4oFwVNjcwnI
iyjOyRGGCpEYyEtbL3bAAj+SYjqkuREfmxqHUey7dL2DVV0N+BsYdXHUqKAKjei3o9naxr0Lkd8M
daFFYd+68+fknHMh0ZyQUqbiL3oVhJG73mbSSUXgWRJsIJKatE8EZxD8CnueVLsHo8v6u9gT3skU
MOa1oQW0Dq6w/dADRT5NjrdcjT3xHI0K6uDxKe+KtCa9g7vHu6wkkR7zOd0jjwn6qCpHHrW4HEHc
G+NpFJ11NFn/bf20bR+l47DjdUgtnO1x2VkEKd/yZGte3GCoP/mi8r4BomRy6yrhUhDEXyRAxY2d
LgHtX7OVzBYu5ql31p6hi1CrFVYx0Hrt4BtQtlcwosbXpvSNAnGLtAr6GS07FondPkbYtzbYVsDs
OaVykLhZznDEIL4qGNsn4AGuu4GbXH6y4tjfVRiUrwYj8i9Gv9JAPy2kBQb+PmAOBxXE5Pm2Ipax
OAlbD64zv+yvgGYSpeCTF9zWmriKBLirzM6dE6oMmEFjNTyhRgUA1kCnCXtbQ9vcI92/BfnkXy5a
MH8FpKKMq0PK4zrgM74opNAeksT5/+ydx3bkyNVuX+hCCz4C0/SOmWTSc4LFIlnw3gSAp/83qO51
u0tS99Jcgx5JLJrMBALnfN/e7mvFqX47JFphL4pGi/P5ol3CCJ98f93qsriIhJFOpPs5l6Ue6oRM
R/LQviO3oi2+3xMqAljjadWS9ShdgULI90SfSuA01rvdNbA+0JXdywBEqaEP1km1ns1lcDRxq8Gn
CPwc9L3THKrUMrb04Zb9mEcrL67Mm062Md6FAndkmCOZCUzrUci2h+CppZuqKpyt5sY53BjXWkuM
ZStgXs1KK6xyP056cyecwP6gFpAiDWtLsIiq9+4N6nKbHMTORg9r44GqXWijYCntWx62fRAy/eDd
pUEu4Ntwk1W6dZIU2HjZM1u/gVZz0zKBO3itiUE60qov8FBmC7JReTu/rcROaHG5bNIGYLw/Nrcl
xvFbgJXMIAkK7QbLyZeTQ4hFKbRIW9+oxTNnAZMMPg9wi46R7U+JgeM1K6Sz8ZPyxalSsYZYcmeZ
dcM2ptBb4HlKNjuW76xm4zYOD6qsNYCsZkNSxnbrGZNWTR8RHWayu0w+DiY2FayK6jgyPOOtaTeb
LGZjz74WylHEzRpzmh1vlOSpb2UxpcHyyUX4TLylWjVV/ZTrdXbpVY802590e8v9DvK63SUErrRx
o0WG2JlFKi/kMclI6CJ65YDmNkstphlQjf6uA90FqCKByCKMGoIsc0BjyTs7vVXUL8NlbQ8xSRe9
4PhKpmidaIm6unVNro0i/d7Vx/zSJpXic2K5NW8OT3xy8A3XNoHVbaJzWZEIWgGeclJFVWXq6r4H
AfyoJ0X6aJucAXEJTPbS8avqUiatd5wQE2QQN/y9Lkpch/jCLcwxiDV7ojL+Pur6eqK+Z8WHuPW8
ipmfEXUcMTE5ZhUq7y8ri0XD3ixpR0OWC6uSJ793gAa3PPQ7aViRq24sSMf1ePaq2lhBU5uF8NVw
CHM1rQMO/i+TK48xCJHARSLemdE5hxPFb2kfskQYb5GwzQWFdx7CfVgyC5G5L8bUm/tRI8nUq9Ba
VZ3WrEtreq/D8UcktDtZ2tQ3w95Fz2kAaakAAxdtrra6pcGddxiD8IhwjFIjw3YQPPKykOIZpb30
Gq9jVMDhRkujS29H1k3j2K9Gg4ydaHbHMCpJYdBIRJ9Zyh+GGSKTj5FtnWWRKIfYdgjCytrkdB7J
vhLKiPpLONrmE1WLNFlihciWQIDqDYwCtpDaMC39BELvVIyoo+1sKyRgximKrddRM/F3RBOqdk9u
Pd8Rl8HFXYrDKbnJefu9a41Ym8LxHzKGc7tS88eDY2Lonh0aK4SE9nKSNbc51kb7qBRyQ65zWpZg
FrBad8x4YM2cc40+pIdB9uLo/HKxTElK0PFzq7Jul24pmsUfnlr/zWrkl8DqzBI3yfbPNE4S5Twf
/nk3Efo2sbZORnu6uzzWER8E9c++Ischnrj3tp5XHyVnqZxbNkWnv/7mPN/+ac80f3N8yGyrJEtr
43uj/IfFyBTltTtOZcSQq6g/prjOT2WUhheElMn1r7/VrzsYvhUreP6bn35ZBP3yexLYi90hzPhW
hIXyNZ+RMQViEBR/sxv510U838gmnsxDv85y79fdWVKMo412Pth3EB43IVbSvdsNVLXzqL1lhAMh
ofdCPeJFz96h/M1ZySkILxoJTh6ufTI567/+1f/1JRYm/b3voDvPtL/iNjodSFnLU8aeUtl0o2f1
uCVYwxO0neLaWgGGqj+Grud1Nmr/n4no/82P/mZ+xIuv8xb8z/Oj7VdRB3/Om/z2Nb/PjvR/zGVI
5OK6CfTGnmG5v82OpPMP9F8s4IRwLZdgPP/Tvx0hWQ53WUY/8nsn/N9MkJiT/PpZnSuj/GMsoKHh
O+78Wf7DZ9UzC4KRBdAWBpyvKgmHRdskxdoV+gs4gPsa9UFOKPBFZsYLxWFj04lx0wz9gXmmXE9a
Ze4tVG/7hjUgvGrq7hw4idKOOkV4rUJj1Hv1z9HnRlGEQrJra/QTPtjyjeKoftXM0dxOVNrmOwKX
TR4lNz6DhXUXiCv1T3mrpoijISeIXEWKfw0Vr8VT+rrRTPw+yq4Pelsvqz67jI1JKb6120WcDvu6
EdOdw2V4VQgllsaougcz8pJlMA4+GVcaKLZm3HHrd7ZNGzy7NhEuKvTpVsB8vGn1yDjGFj+TDvL7
1nAbYE3MEYDeCY736VOHg6WzqOiPlevsMtG/w69mv2j1isR9OfyIaIEeE8Vt0vKmAld45W6dRunr
2q45/xEBZJeYDmsKlZ9tPFgbuzP9VZS4s2C4ezf7kRRg2x/go5JgjIiuxWRsOcbmwdoTKN5CkV+z
qtm0uGCnQrv4MwK/06phV1osFwZRGFevNNOXllLEM3XNTebNztA2uyYAM05RKutuwdAc9B6G45u6
tAK1NvEeLCt2dy/dVER3iRXae6vR2qVl5dw1y6Cv7ytL8+9NVvNHOD4TeuDMqXcMFKoTQfzoDGta
vfgeWB0u397TkPGUvcCaqFYuR/hT2HvENVVi7ynHyDuh2JzlKSOBRWoSbWwtMMkC6h1PuKJPn3LS
CkdOOt5WN1MCr/kEKZ3ccJFsAjA6J1GZckV6z+CP55kdGPd5qNmYZU4F1wdrPhWw0mcSULWoZC44
ZBF4/+bTRWdiQ8VxpKQNPUHEb8JkVrQafKYTjglL9ztCLyEvk9CMinssgcbZcgd4rzMUiLFB/FaW
M5HSMwSU9CiZDA6+GALbGaE7Oj0eYYK9Ofs5eyCiCkdjUhk7llbN26GIx566ktSGgGI+gYTXf9Qd
ICKNuH4M9rDlr4oAdUUva0Yud9qSKj8hYFJjMFwLJz8MLf+kMIHcrhDQg4ZmrvjkdP6Y7Jym55ev
xmC8oqnkZ8wKHbKq28GMJNSVLC1w7mtUkPyDtHwBtn2T4kdmC5wus/I15PO3jVyPPzcTJBoqQwSj
VIRg70sjj87kG5tPSgf91uis8ssZ6uHW74ry8v2TxX5cShbqBv98apriLphCXJZ4jdyl5Yfyzh54
D7LMy36mWWgfcifvHprYVks8Ci4t7/kXp2sxXsfOaR/FwDKenCV4CKfnIrKSVjGudY95Tazs+O37
nUaTm+82BR6IEGM0neM3IZ+kQ3FRJUW+RQhnFkpQlT6BJzafVa5FBQR9W9whz7L3xcwVNga8diy0
TTCrnbB3Zc+L2oHeP2jZxKtm+qrcpFRhPlsRcpTWC/fCiWE8Vr5hXn09lldVadk65B2Jwctz/DfP
pD2uHDj3lLtxn2i95DuKkSVsGoTafTFVuEfduLjHAOZtC3rC6+9XK1Pw8aNgJq82iY9Q22h7uSxI
/51GYTsno5pPzYD1Qkz0wWx7Z7+/FOnAux68H9k28BZQTcC+FuCs4unc5OG5p27Pef6hr0hk9E7x
lhPjDlCzLD15Y7bdBZ7dbdjr1OrbcJfF9U9HeUfPKtJFq7H+NMV1aCwGmCE0wOkpqBt3RXBWnpiX
cqHzHXJvbITLsVhKMy+urMHpRZlWgboqMtyrXcaPGNDh8vZcwxNDUnYUpbVk5Gkvo2w8R5Bn1BBD
3ygOVi78WwL6w8UYTJK9RTAyfZRuiIUmiUFJ9/aaqmeGoQOEU9/TGG9lUsFkI2mdB8OSGPtXlfeI
EdAMHGOCi+vczIy9ZToftdHucuncwRzCetJ31gUTmv+qBeZLo8mPsWOLP+VUWtKe5/xszPu1llnj
Km4mNsNEx3ueFNzivrNsewmMYPrMeriAU8g5G9nWpmyH+zzuygNTPU5nLWhIZ+IFjlxjM1Sdv4jV
mJxYBzy6I2li5ND7ZBizPbF5a8e0P1npsivXQ57MK9juUAZMP2DhvFZ6Zy+GvNBZlejiUPPG38Ic
1FdO77/qRlYtNZ7NO2P8CU3zWkZSfEUm7AMi8PqbcDVGnUny0BpN/I7hzlrzWSfGwdPlEjEXPO0G
XiLtHbta9NPE9cDq012AxBMCEEXj5VSsaMHfV1nzGY6tD0RGjmc8NqpcW7i8UU3wdAzrc6q7NQ+S
rJsM95xyzb/jbQVzxvWNWwt7I0nRLifY2mGHThjfruwG62xjmOUXc81kjRB9P2ZobKyyfO9ARLD0
b7wV9pQX3ccZpxfc7T2CJwxrug/d1l+rkC38WPmPyijHhWUlPTklWgSF7Wg3tY1rbMx1hriAHeIo
D16o3zSIMSxWKro8KdkFaw4J8tMWTn8VTmQ8JnTnOUMQrWME5o4H1fokMXvYssMSe+5jLHBx2o2d
fTVQDr7auk4PkHQEJbKGbFFPkIh7utokDV8bZBQrplY/Cz8u7qhODSueZTlZWZhzGLPIc9mX6i3X
x/RNUbo4uyQfwHpmI5TWaIJQbbG5ytqomz3gMPXA/EsPYH0cnNinJMahIRIwLMJmcs+mB85XAk/T
+UgET607aBfXAOadWOZQ8SKSEWEDoMFwjbuTcGqbd0yOB6qonJKa7qS4DQ5dcS6oPRxsKibMY525
S1X5T14VtVeV8BS9npqKRU7r5dq5DaSz56SQbA29qNbRQAuOgnFhA7kcfuaZaV6MLGgfVR2pHU3N
6tmt2mKRci1cwRNHYyQUUza7xNgriGLhMzhmfa8d9IILWGmQtit8p1ny2BwvY3/0NwVgC36stNqO
dvpDNERpm9pXl8TV9JvaZwqQIifYViZkkU4l/pIzw81QwFDUtC2PaThA5fQa13VRruK8Z26hqhru
RWIQxGFNw2CuXRZ1Ym8nVqxYWMZtPWP1zA4shZM2/e2UcMZL+qLhztXLy6iq9L6KG7WTgC1eLabv
aFyaL8WydlG5Y7vxoP5tutQv4bIzlq5p6626euIjblnmAlfTlTtocckFaNbS68ZFA9LoCZXDdlBD
sGqs6X50LXEeItOADSHj7ZgbW1dF+FeNel30RfAFMBiOFLe8virSdR/FHVP1YTgwYGoAiTX+XlX+
KQqqq+07TKd9GTPXdIejH8vQa0l1h6yyXGu6eglXV+MoOs2N+jUI5dQot0mm4uDOcuMK5kXXkMDj
F7YBa5EhCrglBLMlKPmnMkh8+4OGb5eQw1GFqvG3Y2hs0A0NcjYPMZSYNUTct3ESZd9+IszUuIrY
sTATXMBnxWLE3fB5yOw7gEv9JvtWHTFhuSeAMlFdQ4SEL6wAGuPYNy2WpGqyovVUuldCdxoy4xY0
yixVSoGaXSqBaKmZlUvxLF8yGqO9UbOQKcLMVDNCXisHWZPs0TZB2bFZR/D0A6mqufVmvZMSiJ6C
WflkzvInJmVvxG59ljRd/K5mRVSk1bbF/d4/ZBoCqSDWdXyMJF9gsQ00WUCMl7NyamjRvurSe/A0
Vql4xo/TLKhCtPYpTJgsNnufs2sky7SwP8LUbFZ+G3mHMZhdV/G394qWS/tDt1X7KRInPqlZkGXK
xt5ZszSLjOW93neePrdwJpxafZvsGcMDhJsmezzZUY0LeBZxpSDJbpow++ABNKBsabL4IZg+OUeo
4ixy8XlVs9ir1arsU/QQHSiEti3tvKjf1LMMjOOLuyaEC2fTx2vLGehqRcjDCEfOQ3pIKQdwRniK
Z83YMAvHXGCMR6zh+Wn69pFVY5teEhbddHFnYRnTdJJlEPiHzbwFSLgPznYzHg0LzgGpJz/pJnDh
6APHuBLok88tEq1Xdquk7L+daf23P839dql1usofcg79a8eYJIbfttg0XBgpY077aEQBWioesljl
JeeIrsArEQdj5VYCxpCTh2y44HoVcHIK3kIBh5K4kCA188hrH/AU1tQNIe7koDAWnJ7baVwOETKo
ZGU1TDbrqul/hk2W7YTVUi9k1rwbtPwrGahONqNPBc1qTknNpLgManl1M72/BR5dXmEWky4F2bOY
YltDk1tAqfGtaMUMz2eLHT3y4OevhBcWGxTwJMQwYf0P0vWb/PJvpj6k9mes1n+e+py/ftTvTfL+
p8jQP7/ot7GPR8afAYsNEIuxBgFr/r3fxj5Eif6hA/wgj285qCaZwPxeDLCAV8IdgKhCaIgMLtPN
34sB+n8z9jHlHAz6QxUAWhh5ZsPGl6RbrsMP9uexT2p16G39sD9Z+In68GZKarpMnLMAto+ERkVk
jyzTo94P2UFpsiIsm6gHR9bIsKfWv08z6fO+58e/qY3YvbA9ck8DaW4sc6lWLqnUh/CkrFrb5FPU
vZA5zM61FPDge9PrNnjforM5SItdQU2MjyuTiS4iRCM7OhbniMxZ+gJmtt7L7DZJ9Py2Vaq7grrn
foEYIXlCQaYOM+sLlljt5i+UcHGr6CF9v0oW3jUNZXatzZbcRjLtG+rWW2GI4NatnOmqG2l9ZfHi
gwLnx5/8dlhryoIbjp6IMwC57N6F3mSHNsP5CN/7QxfFw7sQGcYBgu6sk7ld3lZV2dxCdQmfqyzp
Rk6k+A45A0NTDIVxL5wqvDqDG697fb49ano+nFCimCdZNY+sEADR43ES9cLuLZbjxBy5PHVku43h
RzIMdbOw+qTZUbmMThU0NEYlpdO8RfmkwgVVWP8Rk1p25i4ZElQMp0OdMcJehKMVrLieiiVeGilZ
q2rRremhx9LS4KKSGLlkPCSrKURK0cC92OkE0k9DmHenHJ7DOTQyAsVtpsb7seUYmQyMzlr2oBdZ
D81uZNp+I6h/nWzKrDuef613Il4F0yqjvafKkBIEZsHGo1bZUsMKTbnPSru7mYxK3+Ac1aidpvkd
hVXrvqVD/QrFJf05sll5MEGDUrofcvKejna2IrEBrt6+8LcqxyXTbu+2wqz5YtXcdViK5av5aYNw
VDJtle5oa82qh88KA8KFzWxxiod2WHpWP7u2eePMZxTP+7CsuGNuWBv0yLQJ0hgNBQTotpuHdzm5
5mTh0lxfj2jcZ1tLv5ENF3rp2e+92ctjTiZhawOvPNs1kfUu1yFBmlO3DBsU5oOhYRzrNS8+lZNt
79KglDu9d5GG5Mip9ZItW5QE04XbdQmpAQDKhywsSWY8aGhPVMpNgUIKpzvmkSu4foXhIUrY5MDt
jjmcpc5LZGT6cz3Ew8n1En0d2k13A8wYUwZx9f6u5hz2WqVEjNmzlcOxdKLgwWO7f5GE2GpZBtu+
F/ltpDftlSSJuU4cq2Wm2U88TBsIRxZOUXXTImwHZ+U2rUjQXeSaYqgAC86KY59QjVHvHeT1s2rF
4BRMIYczKxvi7InLSHk75uSScg6D677LMINrJcYNev9qS0SpXIoq4jYWjtUlC7LgUoe2yb3Wtd7S
KGXnyWd7eG5ozrJyld1477qJBZQsT7X1FBshBBRaKd3U8/CR4Q7xl70GlW6Tk/G6xD5+NAwVeZKd
NZbST8KApbsQbuGXS7uqfK4kEWt7IISf+GDQvXduNtxYNJFHXhqHDHQ89toTlRRI2lDYPB5ktGBY
WZEBFWSKczwcw1BN3KoxfNyhLzCemTfm5MlL6tbVJnULhiI39JfkQNjPCjL2RRuAEHRO5h6GK8HJ
61Ta732IAaP7GIgMdUJrhV2/K+hMRPlhKs1Gm3h6i7OBh+PeTNR9HQ+B/LCDxEdcGzLaU85j1seq
EmtZAhDcaF3Xxp+jKEsjIe5n1DU3Lm5u/9v+/M05wLCJlP/VOWD/+R4WfzwE/PYVvx0C6ImBsOah
nuwwjT93prT9fggwxD9MixIZDVuM0384A0C91nUGuqYrHc4N81Lo9zOAQQsZzJlODBl+Pnfy/+ZM
QG35lzPB/C9wCqEMzVEFlNQvXePE8KsO6K57dkjX7gnPDNUxFyOPQnDPRmf+FJpZYjF0plGd3k9R
6Xg/uHd9hcgw7m2RWHCGC+uBLvHwnAgtOhI3GVqmv5JwcIn2PVug/vMKgMfT2F611AwgQARKVY/s
o0kSwjlJreyYeFHDxSml8CRItjE6rVK5iZow32f+aC1F3BEJIpe7Qs9lE9ojyxJGholW1+vuuIG3
9SLWlU91oCxPTWe2UNv66mB6tfpkc/BmI+D4tL1Gf01VIbZ6GZVvdZboS2Yc7t61mnerjueghwwZ
NgoTGPI0hsNOLwt7wwulnfNY84eVEP0mZF1c+8saqmdfL0l5GFm/cUA9MvGMVHzRwtB8Bt12opVU
roxoIL8Thfp1bObJaFfB5m71ZySq3uPgDONlyMFilqb3PAzS5dRAYtHqszs71qqd3dXmGbVyve9Y
Siz1OIpOWU9rwHHD6MbT0nePuDdDg7xcO6WbHDmT4NcutP5HgyViP/rOrF4yUmgWoJ+nWBpfwGEh
K8mmLnaeGX11nVmvPdSIL44hVQ6EEpseEHIIP1kq30yzS9YOdTb+NsVzFmXP9KyiGy6tEKZC1b8S
InPWDICKtY3GaOmUIiNQouYSSMps1KDN42X3YhrsGSsdlvv5HflIB8ndSAMmzIJNVLJjo1EhIxSi
5afvxSrXeA7f6r3ljqsSqyb3GIKHVzsxkttxbKaLr0KdGLBdnUILkxAgk8Hhu1gFqzJhb+0Y5w03
CSu6V26TnpysHE8hQ5QbEyvdxg19davqqt7kTTN8tNIG3I4kDOR6opU/aUTGxFKUbWwzEasTo5po
Nzh5c2pBiyI+clXwGZqpRnundHYhMoZgMXalOBpsHYpF1AodZsuoc2f0yCrWuannVL8xYNFV6p5A
dBIUqazR3CRWUvHMSLxpZQZhv+G+7CwTLaO5SDrTO/YZEdJFy0mKOUJV1BtPDSeQPoo1GLnaZhqb
x4Dn42zRA9n7WbDDW5P69HaCxeIJFsanOzn6AlBrDEzMD9wFJ3RysMOEV9AqrZJjoe49s5hKFn0t
jqXP8hNUVMiiwtF/cCRONyYz/I+k8qfDNGTkqtw+xNcGkXTBOF29eIVt3WqJL1a6kD6du8ILAEur
8VgozW6Xkn3zgUSdKlfgW8I1bcDpVjhwS6YKzJDrDvmqHSxz36Dku9IkdLYyVd3cFSruYMrikIrp
ODEsD6Ij9atx4ZDdyWA28iuBh5O0ogDcLTOhqsVU9+OaLFPMmMUf1xEB/MeeQwqppsrYhI5O+dEj
MlK3tn8TSqqErlutSFHWD9jZ3SuaoF2dW9NFMTlYFoM4OOSnFBtmk/CrnzHkU25xi0VKWxvKaDi0
lXK8J99d3kDhNx9MEwJMpBvVSnMZ4neqVns5RqG/z+mjA8+tIOEyOrQGjkbMnxilF+ousKv6NMZl
vOTiqZ+bjpebdR+M/ywCM65XHk51pe+nyvhk5+6eS7vK96ZBZitrOkRMRpNhHixNnNB+sK1NwGV+
VOIRKkd6GqbV3jNsHb8ynVMYBvNxN6KAuqN0wBK8NtgmMYkMl0bkJFvRcfSIfC7kujm1xyjshkdc
6jaFuDxYurJ3b/SBxCn1PrX3glDRQPPkq1Xo4W4syTZqAMRYerejxt7EcV+5CU476BralxFjChzI
ly1H1+5+8pBSADSKiiv5YGNJsh+CeqW/B1MWrCsjpQoFEGcr+wbndulX4as5Be2pztJrw3YUrryb
L626Lo/mzIOecqaBapDTrW5E3qWhh1Et2s6f1nbg1tvMZqLMpEquwO/1q06E9lcwb3iUGD66GUSd
cM1MF36iyA5SHj6FGvuQonTUczl40dI2yunqSuWxpizc106GfDYst0T6henKiJLhJufZmQtWoNj+
RfZbkvYIITj1ng0f6/mkF8a7ykhUw6F+ZIzoL001mjundymw65rvkJY3Brx6E09PXnqddGPP6YFQ
c20Z7jrRR17g3HS8lYj6O4Xg5BkoNZqJDlLGyJPMbUxUNF9oVaCe9MCtDp5ViUOAIFlyBfUJleLq
XDatfmrgxF2nqbvFjNJS6tbTYzcXVxzeew8x8eGDz+KBj0S0zT0jP7mEm/a0Fq8JW2Sel1ELs23x
g6WdBxIln9sheYOP1lgdYTzpn2LGyNvCbbr9vCJlNaRHK1Vi9eQDFW66DJll0BI9NxkUrwfpZ6cA
XzG3Il+9h5FebjUIQsepb8QH9rX0B3UN7ew0KPCszLmfpP2oj3ZzTjxM60pZYl+32rSVnejWlSP6
RzBI3cFxs/d4itt9GItgUyVAoHsG0rtuSiniAPdpDhg9OwIegX0FH1rcThSsVpI7FyrE+M7gbP+q
qVydPO7KCM8Nv382okjbpVPvnLIyIuseORuwtwg3TfCxrv00aHQ/dJmR+cuhE4igTx+wXJXbrpXk
RGVLLaUprY1e+V+SsMCSTW64Zc/F7JUNxK7BAXQKbVvxDJcEL/h/KNk3fbEi/VutbNeZfpLifQiz
HI11Eot7vA7OpjUSMhuoSRdubN30XFXXVEPe/IbxIX618IIF75QqbbyhXIDV2rAf0yohKBFb9pon
r34LDtbbREPiv9XdOGzhbtZvTCsZZXt4hgoeg/dC0WxM3eZNGVxXPD0zNgEj62SeHqdd+K51DukF
AOwLKkrTwfPGhUiC9Di0R1HA2SOSn/VnOy2CZSj1YhnqIn2MNTe/51CVHPNKcqt3DAajkUpkfJlV
vFsaZ+U5DexN5lrlVg56fUMnhynA4GhbhF0Z4WszOIk457Jjxt0uYHrMxk7FLjUXtB6hnbJ+xS+0
GuPYIYWj3hpQNFgSa6fcMuafLiVpkHkyZRyKqc43jlTDeyd9OQu46A75SeM6+L2hulPwqmzCz9Pw
kSdh+YZ2i2L+1LxnAWgBfpCfiAarDY1rD1hprtWAP3W5JB6t7YKphtcHuTWjcmEn+Q1uSnIZie2u
VZ9VIa7M4NNva3NF6kVxS3PrduF4c4wjiS+ce5dtpKcbZbp4NP2SO6jygYxxHWDfyWkzlFLf+Zam
/5SMFxf0WPFht8QbCrcNCJhj6eLoAQ8zTe5oTSSIMOEqHKkyzREgM97rvNRvBR31Ha1wfy3yDkgc
cYSEaA1yL7ILzapSKbvoSvjipQp1HJkG2sRFNOl3ouSGBE00iM+Gao2PoRQpvHsgOXpvpqRAEnPj
51OaG/dy8LuY7nIvw+ID1H9PCirLU3AOYkANah+oBYD3aAfpFQ9YQvmrATweNG1ceDkn5UVcu8YE
4yc1RE+dbCa7eVECN4yEMDVnP6YpTPLrq3TL8JNiICwdr3GIOVvFG4hiXNhmX+5ZKA6gz3s5rPRG
RocOPtpNVfL/Lhq3eLX45FkJjk++o3aTENhedayKtpGgPIRTZsg/a58QfxENcu+axsQnmIe5s+jc
hykkcVaRfvm0U9LBCypO5dF3PLUmEVBfidJbi9jNalImZXan05xbuURcWMaGqtvZaQsiKGzGFac+
c1XYHGFM1ZAoD6JkR3PTXovUMY963mAe0GuOAA69IYIhBPMp3lhE9vl+elIWj0PU28+NkTApogjL
orox5pEp9calzl/uqoj1LqO0HV+V418CmpzYxlNvuB+UF6z6GEvvsu0m/Yb2pbmM26ZZ1Th9yVyh
ouiYYJWSISEm7QUnLXzAjcEZuSnz7DBkcfwQyBT4N0dPnpma/jzmU3CfOVOzkfMfG/cBEAav5enL
MbPwrPm9wjyJImjtAjtFl9lU976f6S2ES/6vHQGbfdLU+bUNvHoBxa56qulevBilrF7yInjyM6Gf
bLOkkj3lurazzLKE8OrpiOV7/QihpLyn8N3QGPPLXNx0Q2jf5WH1LqaakAfdMwBVFD1Bkyqd2340
BYA/9NR3L0k6ps+xTpxFxsrfSuZhwXLsDHPLo1D7yCJHffaagQfctINjQ0FvxU+Ub+KaJdJqqPOJ
rX4LiYJHD846VVSZKz901I+JUx8nfg22Rl0M420lZqpc7qXRtQ48TmKIHohmoHtdU4k31qaYvD2J
umgfTlN8ckIKUxnD/3M6M08EkfaVq2s/UllMjzhIfWqphssvRzikWOtOMj4zJCaAglhZZ7Ylpos2
FqQNCDtvW7NPrxCGUWpMvK/qicgFQ9zggDaelTwnX0wP9BXy2DeWMY9lRIBghqx1w6lPjsXhOsp1
Z76CkVscKwVHuInirHopWiWzCzWoxlqnRL6sm8rgLkA/GYge/BKXtTcEBXf61MhsqFvDIyXihkRy
orzXxmdYBOXwMCmNABilfB5429tObywBOazDN0d3h0GwOvInqSVN3gDu2NJqjIK8xv/L7L4JbWJF
ZyDIW18T1QMG+uHpD+OffxPD/4aj/WnPojsQ3FCDcSpjuvNrPr2sBhVTPlLnQKMDhmUcs4cJkp3S
qAbCzQ/ezMza9rFJJdLZaHa9cUJjLQU0tW5aN0VLVUXbelO8Sqq/s27O0d5/+dlwSxo2+4m5kf7n
HVBm9FWu+6Y6l2V9FiVnRX8X9ee//gv8u28yL74EsSCSgr/+AZBNDDz09uocmQhJ+M+lXgWQZfP9
bf43kvzbkaQ3U5z+82pyX6g/rSUNiBV8we9rSXgEs7TzuyfCS/c7xcCFYkCj2UUH6wnTnV+1/7+T
nLPiJB4s6bl8He+a3+eR+j+IrXsEwJhS0rzlq/4LuAG7yF/en55lOVABTIx/uiks6xfo+pi1bZ+L
SB70KhuO/8femSzHjWRr+lX6BZCG2YFtzBPJYFAiRW1gFJXCPDomx9Pfz+NmWmVWd5dV7WsjyYzi
FAE4zvlHI5PNZsrt/IbLLf9JWs5yRHzgUspS6DyeXEX5o+OU3XuW+UT7RUIaVysWiAeSRo1X1+mj
13yxI/fckuP5mVB4Gx9px2mjNai9Y8AsLchy6MfZRnMhXpXXT89D1zicweQTRycirYqf46i8y9gO
wWuCiIg4mqID1uzJ8VKc7Yw2PVayJOQkZmUotlnitIBVVegh/Swd/ydMGf1cpjjGRbE8ZuE8vvVp
697yyBgwEY5N9Kt3lvIpNsaHnBEac3qVZu9L5LQf9NCMb0S4EQCvZPILlTARRGHsIXfuZnGlD47I
klk58pp58fywiM6aWBVd9UuUhvFcVxmzuRjL+HE0bOp83IalBysn8e1T7bgXO8nyDFRxgYECY0s+
liauSBSI5BZZYfJOEjN6SliqYC8F2C7pV+DAykqSp8Ebjl6NM/2QTjReI+UKsEm5496kTg7nVVn6
L2US06NLtWchVoqcFYgqy9YEE4gkUK5bhz8VNs5mrXAJguYV43D2Q/xRFAi2J5Kssy2zhK/7QWtU
W+0cnjukFSsP4WOFLKQJHl1VhxgIRjHcRk3UxirBJm+Y8kdiREG/DtOyqGly95uXFqfqifxPQyce
8eKEBQpPA3LpyWKUNVdBvGRPqa90QBD747diQNDoD24fnJGh8BBLFjXPTDsiPAH2R/0mRhO1LWRF
UlYCtZjOaYsC0afY251mYEAzlf2pJ+uMxvZkjq9B3/yCU1SEaPVLm24MJM2/pjgvqD6YForXUnfp
P6uODLBDxOqBI3jOjqNTtdslVBl9tZWPeZhOyqs/deOGmGVvF0J+Ekfv4I+z6pDJbSbN+2nBnZy9
tib65vF5MQKsuaBiRt/DiI/pbVIiuQIvKqv4ybtrY2pLSNbltaVpkhn/Yi4diRm0o4uS1mUJ/FRa
NeOC248MiZMPpGXZX+OA74E4cJMVy4srqUsmENry1r2Faf0QVZbWrkYU8nGHrkdS706qd/OdJECK
29vp1jp7pInzaSUqC0Y8BBOUZlOuW0Lpd1lCopMhehtVYah7DR1CwHPrbPchEzcdOPgy3RtPoUMB
C3xZGjdaK2q3IdlgqP255XUf5hlkZXTxc1dBxxXoVq35aHi18jdSDvRGdXToEQ/an2wiM7ZppsSR
3KzpMjj4UCbw9D0A+4CNsFzas08VwokNs7wpq3KhdGvf2+MahtsI5fOScGPmdfYLHdNXy+AYKIL8
J51L7ibz/WRVp5n8Ygx28VhMs1jLCiY6nT3rpaPuj05N9p9VKF3iRf0MwRh4LnLhmGpbmwlsHPIr
S+9r6HbFOl64sbEmH7I+vhFokaAet7I1lRLVOkvN0VvN6CIP3eID1eS+frXr6Qtqw2Rjjio8itpd
tnbhg63ZmX3zm0FuOJ7yLZ437wg2W259GKh5hbF3ePA03dxq4hlD//LmFK77TZRetiFVrVjNmqoW
Qy++CAF93dyZ7PDOaos7w51qsttcyEfgzocCN3PuXqS42XXRBHmuqfJak+aDps+nO5Mea1I90vR6
r4n2SXoUriPKeCw1DU+HXHBGwPJhUp+D1QJZANHxNPlqAh8UFi7f0bT+pAn+6M71+3HBq23fNQCB
lgOkd2VAcFcJpFowQLtEdUnR+z1lMmCM18KCUUsMqEUzt6aWHWSuGHadRIrQ1kFwTe76hJi3/1sG
I2V7AwCVljFYWtCgihhpgxY5SC13oNTCfRGIGZ5bKrAxLiKLKLRAYlz64JiZLukp5LdBtty1FE6S
Di+pFlgEiXQ+KIhWB8dpUWxoIUZgNRIhmWc9Senl61kLNqSWbsR3FUepBR34sPoLYRrjhSCF6GBq
4ceYSaK+3IAjE1WIpeUhqRaKGPkgAiStyEdiLSRBuW6TVKXlJWbRJDuS00sGuiL6mtx1KKWWpCj6
0PE7aKGKrSUrCJFbFIboWEotaFm0tMXRIpcmytC7FHftC417XwEn7csCBXNZphqNTOGbGdebFs74
g/UCr2bjb0JWo+jGUGsUtMlbo2U3JJjO1+SuxeFgag880eePREt1nLtqZ9ACHrBA9lrbXXATDf3J
6/rnfkB6+hSDofY9qiHkEzZo6WTl5jfqiorqAM7fpW+uZ2vLRV/7A0+i3AR/WmrK9VY0w5fbwYIo
UM4446Ex5+Vn0I/+NsoVjtou5QhOYIFHtL34nONEDfvJLL9MCAb26Khi7G10BfJWFhsiWYpnh2rb
jVeRrxEbzab1u/S/qb6//zupvky2Joz5v5iPuc6qOpV/Z+3vn/THjByI37B/oMLTJdG4JTUD/+ec
bP2GjA7dnu62pE5Tty/9OSeT98txg9COVk5+CM22/zEnO2SOo+gLEBX69r2U+j+Zk8kV/vuc7DJb
UnTFnomplKlLpxj/1cKZ+in0piWT04yuilGuoStMz0TnphVQobSGuRt3QATc5G2LhSfyAHCQ1Xl4
DyQEy6GzyihaB3XhnxYS96JtMdYL7bWmOT/jbCndvZURBPach1n31lYgzusRr2C2VlFBoc9IFhZI
colIsCArhzDK0lwwMdaDf0FbJwB/pm45LtbSuzz763AL2u5029HKZvKkpjo6SRk1KJ0Do/1BToX4
vBuaiJGitmwxHfoqm6KXzIWe7W0siFj7Etp9spEMoA+Ti0GtHAfqFW1jJySpgCuATtMB+LLSlybL
1POcmP1jF9vlTbvzqq2YawqzSY6IPYJ/zBg2JGtuhdfgZYtpiQCxUod48sOT3XQpA1+wR2xPGGNS
pzVFNXjYbJnkvJiTnVubmcSHndsL+w3Zko2PpiteLHv2t2HikhOrmicmjHCDLNi5DnbWHcdaEWdq
2dfEXyQ3Ppk3hkIkPjdGcXVIIHl0qunmmWC+XlHwVG1mkXz6kd0QeVQ7axje/GyVZbFJGWxuRC4J
XvYkjR+AZd3HKanoJwWjGy7mtG2Zlx8jwjp+ZaMfUnvk4uD10mANUSxvth+SWoS6m8hXWqeNhHpO
euFWCY/2EIfsqoPBp07EO40TuQqCIK+XrJPOjbFoPjuNmK6pNNvnJk9+ZLaTfHi1P20AVc5Qt2rj
Dboula0LpKsxnkdWpJeiy2kuzymFs52c/iFeEWKZ8ueuyPpHYya+nfIa+RVVNDHx0p4fVSopk5o9
Uhw9flJjnkiCItbtyxIIg6jnoCXyLqtqmChmS/xFSJ/OTtKaJ2UOPwv+/1M8uMUzfep0hOD/DW8i
9ZrngA0FijjKkKfEy/LoGlD+WQPikptzjS95qG6mzRUt/KG/ECPpnlVhr5qOCDCgbflQz87yDk/u
pVuG6eTkZpSANqQ8tpBho7tp8xypWxbRM9WyzBCEdzIT/2EcZYuH1WfAY3KgwjabwSWrgoFbcg1u
ZpMWriHCdOsv/asBYoKf5xbgD91F4uyOFDhhucE1NGTXxOmejL54tVRHXXvh3pgkim0VNJ+yEUIH
A74qhzUS48D3UnTFLidRRlEUap89F3YWi9y5UD+NGDtKjV6SZH/zzR1CjHNEwB2aaTQepiBkKR6a
eMNg8s5hKJ/sppx3BqoRUmZjj64L6b66vjGtZ/JKIPY7E3MLxRuZcRJAmqsotd9HEbXbQZTdvsC0
CzB8Wvr00pc9StYeIzWeUjq8CTDwQ6L83XKD1oGKkKlJd/nECOwCFd6o8Smem8CLicrkZVawFscw
9Ofnci6WfUU2J7VjDeUh+UzhSDeeyCybjh0t9/kGgn56ntz+FWOccTBaRdQRnSR0E4Hvu5OJV88g
PWHTWvBGVxVNTkmnu/dYdsGPmkigre8v4ZcM1HTn2lW+Sgj6uioCU5+YEz8qt4HNRLhHtIj14Tej
16+Szuy/y45f2SyTZtM1hX1mwoCisj0uaTMm96l0C/DPpLgqjt1VQvHtiga/ul6LSn1fBsoWxojz
GW9Mf0nVrL6HaiaZh+qH9qXtMBiaFOkQF1s+1RhpabYMwW2vhM7gcWzgDFATuYChhUchjVyy+kgi
W4QqpeoLvTOGtz4Tv8ism9axPVu7KQmIdPJABdoVMWTBiiyUso7WboqAEWJp8BDDNKlv7KwlIZrR
7sudSkif4nCH7p+H16RQ0nIPaiTyr6zMZODZYrSfOVuHWiVuNrCTJZBWT3kX1DjQ6zk45AME4WV2
O/955oH9wiLGLZJPXHowuaP3TVppd0qWkuYcmka9Hz1Xf7q2hjZGp2BEwl1N5Kjc2sIIANHxopxq
2wxOJAPRLUzoeHyI2v6oUid+SoqheAnYOMWqGw2xp7qOCzdEUf3eBK7csmCVByuNk48AVDxclQGu
Dybh3r3ETgdaIu7IyTIN0XFsYIImZxxJu5sXfDQc7b+q3AW6dlx7eujRj14VU7q5IasOcmnBDIZb
yiM7YOXOy/Bmamin7cz0nWcyVvGpHB6weJVP5PyEv4jzBhdKisi5GWM+vhmU6jyW4Ee0gSPj0pCS
d0eX0jvSNGjQKdbwk1ePx1IDUuA7YFPqjlOFEa8iRHYSvA4ayIK6LX4amZlhUhpsW678Jp2eo9b1
X3mOhNvmDokhAQQlEaKJiK60SBzpNICWg/q7HEYxXkAKpK8zcnCuSpUYV0JZQODsOxh3h+WKBoRu
vKN1dlguZES0+U+3b/MbdpuXwVsC8B4uyxOCrhJrasLNSnBO+7Tc8Tk5SeowiJ/CiK/skEzBIpne
vUkRuxgk7XdQynGXOuj7VlEI77qaW2Wc8CWM18rjvFk5sjM+XVPJJ3qvyEt3DAKuBqGa7iCMqfke
xnMVrBV5qMfGAsHbZGkGeBOKMntrg9R1V6iz+1tGwLUO03FafJlNceSeS6GgbBNdunJhwPjJw60j
OvM9CvvIJbvczOeNNRp0EBZueovCxtwj9CLxEkkP7vzAxbzngCzCco8osHJbXNTUtyeLXrmN37gm
+eh6G7eB6kTRYE3Az71tTayffmbT/Z1QIrayZPNsDbLfSJSiF9qkcRAJzE2bWWTNkUZb2r7Koure
8y7rIdPjgaLYYZb1t1wRlLDtXZgZyt7a5XefAeohMlFnObb/w42T8KtIqvKDlNh65wDKFRuOeFAc
Wriw1U1hzomIcNE8psIUD+Hiiu+j1xW4Oxu86HbsLWCYjnJ+iAkdZR9Zziu5q3jVg9LRqYYd0sCq
tutDHMz8M1+GPDhkpMLeAkLTxvVMivjHGNInA77VfIe96p+9ELfpOptt831gaYy2sYk3pJlMOayI
eLB+hi26q21U+jHBsHUWfcOgVX3FeevLnVMl83kg2R3exTCSzdLRcFbi8DpmcX41lyElO1M8xgpI
LSkp5g4MeqoGxFeqD5/dPqQFB38ckZMlMj2PiI0nv2A2DECb9y2Ou2bldaP7IxSLTed73cSvpJkJ
ZGvlhPjCMhxLrS2ZmoQrxvGj7O1lO9kLcvqsIAbA9frN0jjFbjDN4WKhkPOHrvw9yWwNKg6++N3P
kGasRqz8m9zvu6/gk9EP362j3VibGNV4NxdtkQVNAGWlTZwxC0935EF5pl2cuURsudnPBhtltYKc
wfRmJAVHizM91Miq3goA8C8QyMneTD2D/SAaLh2aJ1QKua+hFq1gN5kRyyk+BUtpSCr12uEQpCGo
SmXH+TcZEMK2YqlHJZOkHh7xprH9LarB5ZwbVnOakEdf+A2Li02o42e0pD0pJz2dHU077uLQqY5t
ETsbO1/eGgUcvbZsq/ugg1BcnbZFPGam3fG/LNK/uSVrh9i/2JKrn+lH9U9EUqA/588l2f1NMz+O
oLYPgbv4B5dEWDbmVSYwhzqYkOpyPvTnjmz9JjwcaCZIICQkZNI/dmTxm+AD+tP+WK3/kx0ZuvH/
2pGJCeOrhbTE4D6y2eH/uiMPbGvpkszGMXIWPBxtUXx4WYSJi8oJGyCSkIJxpaRa1nIwxmmdx7Z1
8ZOufKAlx53X+GGADs10/CkGq8QuNlffQzNTqD5ofcO8ORhQL3XENVwt1ffSi5wjNJr9hM/dJ5CI
DQ3rE07zNdAZ4igZFj7ZKsGL6PLiRgHj+GSOH2Xdcc+wWL72xCS8kyM/GutlLKqFhaSZP1CVUyGc
SkMtTNcxcUFzqLt/nZ7o723jtzk8Bx4ZRL0lcd/K7iJMvPT65nNLlGxUhMODjj8iiY/4BFRLnR24
26IOBCslPjjiN4PM2beUGyPwpnz24mT0g2x5YKWk/FSESyNGpoG2kU3zXvfm8jhIZa4Hp6DrMZTT
J0q56t3tU/L/GGbUGdlW+6yaLP6wCaikeMuuVyXoJA+oZu3z5MQfG0yPizfXV7QC9LJPwdx2K1VO
Yl/Maf4YOOX87BZEEGuMTMn6KMQ0oElnTSShtFv5LrHNdiquVivJfsyc8hO022IcKyFGPAtVT5/1
L2QRS6rjpNy6k3IO0dJYJMUZKN68nn7BTC3DmVhAYLlFWu1pXACLdcNGGCOlacUlMEsbbM9QxatT
NsPLQLnfKhusaVkN+Wh9S0UefesN5GXN5LXbijjsy7TgVexxcK1qwi7W0xwtdC5bw1uhMzup1S67
yxR17Rmh1vgrRByeoa7qjXwjCxR6o1sV2wZRdLapphCpmYW46YF1ttP1Y2QTtjrxKZYz+RdxWiKM
sLNJfs+ygijHiRDKZpW3TnytAqoRD0gD0htDlvNmx2VKjLPHd3NM0b1YWPB3Q5u4Z8vOWBKSoU4O
rMI4thWpCHY/todJWeMtJvRw7ZfZ/G5UcQftVYa/I2gW3c43kbGuLGcK0u3UtuEN4GeZUJbGtfGN
jib/mrgpG9MYAKvDaiz5p9vUTghoQcxHbC7lJvQQQrY0XHzhfcy/sqslVzFn8kFSS3sSnT2GW6ue
UPhHlYuaWsUlQYpZ/SVwWhM0t68Jjmj5uFXH7gPlwwNNmHXZPGbIDVLJXM1d/m2urMzNaIei7I6X
Z0ZoQzrLmJr8VcND9v1qDkeV+UiKQ6ofLxUoWNUzfBo9EdsTQv1oXMzopqbRUafES7IDbr2rFWSM
rK6g7N1hOYM4CV/mgruH6pCheI9op1lZRcT0JAacJ+u8sWvU3NJ7GeBOm5VKLaBmV7XEeqTmo8t6
femxdewx5HorWUvyaXKFgiYa6eBx0IN33C+3SOIVWNEUVHyd7+sqQIWZXUVKQE24oX1kMF/cRZI5
VQBiVN6jbbXGYRq6V5cR+hlnHMH6s96QHVblkUzhh1pvz6Xeowu9URNbqp5BKezjoPdtcmNj2D5Z
PE+dgzz/j70cBsEJi61oeCMd1vdS7/FYKx9LalQHveGbrPpjdkKGxVdyjHY/aDQgBBbwNT7gARRk
GSBWW5srK7AkX0ajCRpXSHBUHSONNVgadRAaf0gBIkKNSBDghhhVoxTw1hFaT05rSrPeKo1lRBrV
yNXPTtKts/AaRr15zu4AiAWLtTNl8nW+oyPAJIGA7CsBTsg8KbbgfTdTYyoR4Apr35M/Zdm1B3ZB
PoX4Tp2FxmOwhr6MKUHu5Sz69aSBG3PKx419R3OQzgcHDI85AnfAnuF/cR8QoBaFPh3P8txrcEiF
wbi3NWBkSYVI3bUF62KYJyfy2d2UX69Z3pGoyYdwntwdVMWKogL37GtYyow7G7G4hqrmtt5jeaRM
iEl33SPhelR3dEvWcBGBhrxapcIbQi7kZAi9i+dcg2Ow7D9FnZgnsmOt81KG7daQiLPWuEktfcyS
Z7UKuPy+CCIONlRi1JtWw3GLBuYorVWP5E1jLBit7utCbSLGS7TYdpg+ex3xzcTwIKEH9QJJAfpD
sF++jEUUPcOwUO+oIUKPzHxCEsZzyO6xyTWQWMzRR6KhRVuDjLaGG1MNPPoaghw0GNk7NAZoeHIe
uHQoonzzNHTpaRAzyeaILm9+UjsXnxOrxQ2iT6yXYVY7Ry3hbphE8cvHsvm4TFupwdKpd8FNOw2h
csYYl6xPwVXbpGxvBNBRM6NhV0cDsJ6GYsNZJp/uHZ8NaynXIh9uXITFY1ibBRoMLbPT0G6qQV7L
Mq+CmKCNhjuPpYaCi8AJN8ag4eHJ+u6NHfOxZeQvpQaRPQ0n9wg9d/KOMXMcarx5pPwG12G1g25j
5yB/dW9piNoA2j15clLkWaXz0e95RM754h+NwvKtzX/n5H9rTmZig+L5/8/J549KfvydS/rfT/lT
b+X+5lEYKPAVEboQ2tZfYyBsYiBcG/EUjA5JEcid/pyTYXz+wh1BKtFxZDs+WiEspP+Bxooh++9z
MU21IY/4ALeI5wS2/88Fg23UB6Qzz/65tJuADjhfWKQ0WiAr7XqQRtO32B+BRaZVXjp19FhXCkFH
55kGJ+PSw3G+FFh0qAiU0kdtuTWWuXOjQxDBjzIXjihYBZ3ptE4kmFvFjv7y0p0eezNPyRpVtkBr
QugXevRdL4vSv4xuKz9zys+IxREATrYh1m7iC9oXsA/sZBtvGntRL0awLNZl6Ql1W7c4UlhHtZdv
2bMlEjFazVbhrTNpcpOIjuTFQ9FS83fFt5m/dG0UvsticTiVkHBYULZj1pyJjE4YmFX4zXBYp/kW
yl+2c1jY6R4s3aQxXdEUTQJXoHusiLhnFN0YYT19R1KNfoF7dkfCP+ppJMh66rdxTdVOYpCkUBuk
Ji1lcczwFn33pdd+s6XDOGzVafhZh8FnMavHwOwy8N6cRFX+iB7GwXeeUi81D7SHWltqtcP1zNzF
/3HC9nnIKrrCTaXMTT8RvLYCmKRwDyEWBLsb+Wo1Wd54qIylvA4ARK9kJYMzkJyxh+lTz6G01QmZ
hZ64U2RQgARGekiKLP3J9eA9Zzm+y+1Y28YT9hJIMM/v8KPMFmNrX31JFoGgKxjIzwf2WY8opVFX
Bb394Hqj/WbUhSS7qbWdp9qNhw0VemS9CViJMbWWc4Hyedykg0s9m10NW0Nz6xO+2p0zUepJTQad
xypql++GKhv6GApjj0R6ObqJvXwyjotjgm/jZSEF43Ew2vpSU/VW7t3FUE/zsPijhc1jdHsdbPLn
38w1LnknhqdV4OvUBMIhlWsM3ao7ZY2Mp+rE7DIV9Ub0UZuFO05ZHhx4YREmT0TYLVszAV7+/O+J
+u+dqHDj//JEheYfPnP1N34eqIBP+hN6wAYvQnpSQy051fDCH+x8EP7mIW3lmIUTDxhK/qFidcLf
LBc1PtZ6x8eIoWOR/3HCIpHlXASSsHxE6v+RitXSIuq/iKzdAH01LD/BPg4Veratyfu/5Cs7vpN0
wRLFp9FCP8MkZInnyYoXrvGq36ct6sHR/JEZE3tji8cLNiQIyX8b+wPE67h3WqvdMzsTHvaXl/H/
IU33bH7Hf/rR+OV4Epm2T1av+c+YyCxJ2slJMToK8oHrp5CB+ClYyONikoq8fGUNZI/SbeVuUyof
+phtzWgoAimR30U/g6qyniXpFm23bZQoxdtC1/cjTNDUc2BL671MwLA7xATNskPaZQSbwsvwxLH0
BNLAuNYbwYFEvmXjmnkFnW8VkwtcXhMl0H1N1BgjxDHKDGrGK1qIP0kjJ2k8DNus7eGJ9GJLwxvZ
du4oMgWhJW0ynALnulj+8DWs6erD1E1JEyd4AdRDeeePUpUmkXdU1+oqWExfKRlhNEXihrF2Y2Qn
xQk3Z5HvsEAXBQu+gxmklWRvxRMgZ/RKOLCx79KlO7VxZu2HwZGfKW0fT2GJoMLP5BkHBJU4vqTE
Kp1xLZDEJ+TQY6tKRko1R1pgxcKJW7AjP7auoy5VTHhPikOS1duqb4YbvptOJlcGQUP1ZsmL5JuN
OYXS38GbKD2pjWdQcihakSi5ndJxvsRieTGHuHjq1JBi5w7Jb5ETPWO7IDdc3JJYzMImoU/Iw37L
k9lM/ZsZ5M1txJW4LiNSlrxxEdheobjyB9ho6XzNYoBmwmzSp2Vpt8gm7V0bFtMXxVK8qhIw2tlv
vD3OiWrXCEqe1lbnD2uJIHa7gMMfZmovt5hTjJWzmPg6SVA4omqd1lYb+8+86u0ZK3hHC2thnmLL
CU+h5QenxKJXYxNVZvGtIaT0Sy2QUbaTRShcTuXmSyvTBYmEPV+c0RQ/Y5H4O3iBdgu2hIHZHvt1
ocZua6d1T85AMrq7pZ0gaJq8ST5yLvuVY3fzmlAbGDlO/Zsp8CjgkRjP3iSHLWRNyOqdFFtcpBQW
00TDL9Q7t6QvO9CzxV7FXZpwSZP0Ge2oI6WSZYE3++bxRdZYnnmWBuGw9cLJ+rDjLMHxp9TvNvGy
Dy007YYe3e4AYwzY2KOHfedJvCCDYFk82qOfdVRwOipZLz0s8J4nMEiS8CTNpnZbChvsqC2QFDuh
2hRxES+INiLjizdL4ADXKPpjCEp0DhsP1nrmdTyO2JnkqrSK5BLnfnWGgeXVc7FDr91RK6sJkCrI
TM5WBMK7n1AVEyayYuq+LFNTXcICtxtmqDZ/8EBOd05NIA6VwfruSnSiUMy8Me5RcDrYtHuCxkUF
ebAXee0fc0iKMJmWH2Jc5m00SfcYknZMhy7m4U1jYfvmJJzeSXwMulUTEIa7KuOFCuU87XKdllNN
Coq+E9+rSFAf4sF744/CATk+gsa5x9mCBlqRAyDgKMY+KS+qRiq8CtU4HuvYrz2osQLlfIaQGjVO
7XerMY3tJ4C26dnvSMXEHZaMjKSVLJ5cbgxAxSAhYpA4TQOVp4Uuo0FB++hzHJzprqalj4rX8pVB
qCV40Onr7Uw860OkMSiDVFO5ERqZSjVGJRihio01pO7G1BiWf4ezOo1sjYvXPUx2klxTe6IOTCNg
gcbCYjUggWgmNKB3qMyTef6ZxT0AWnoH05B6+1eZqsL4hhwLuG3WyJt9B+HEHZCLm87vdq7G6bqF
Sm9VWtM79m/QWY3nWRrZQ4i7WQzfwDyncT/zDgH2Gg1MQjLjxTR2L7SVAhZGlp88W55tv9Vjmd6E
mkvrIDsZXzEANQjBVJ8Xa1sk8ntNpR494XDdHl0AoJSRxiuTNmzJ0LTm8aEHKQY8J7wggR0MWG1z
dJ1PxqzRT29EpwBG14+/ON8BE42EmkKBz5g6bL5FHJrLBR2Bs8uUkx273J63rUZdORvmY6aRWLhy
iz+46DjnuclzMAjK0WqNwuggcrzKwLmZRnatO8grlK0BXwn2C8gCDDyioj33ge/f37aDESTnkm0C
ETk1XfZoia1M/M/MAa6YAmqL8nZ2XkHxmmPGsnANncTiu5afNnAmF6KXO0+z0VwyCl9Xi0cNsAoi
kOr6GArYWt8ziBO2SmMTmKS3NI2bPSqPcBqXxYFPWGb7qeJGR+agAXNkduaaMBZ7UyYK1KzjjzQw
je+ZBtw725nPrtfSEy6bBEDeC8fPUYP0ZPSITYcuYK/nkh+FBvO5Sj1nDUMJxu/e8X6loX9J1gLV
SIHTnZ1A0week8ATWBKJ4HZQBgo2YMXQ2amOFPUNUgbz1c/6vtq2mohADgcnoe78ROxqriK78xb9
ncMIEjGxS1NbuG/uLAdWzO6diJ/8laWYtwvvuJuNT4bp5jdl+i/5HHn77M6dOPQnLGQ2JxQH3dkV
AA77KcorQMI+qb8rTcP0mpCBoeD9Im8AnsZwsuq7gzyHrwmNY2tCB9sGaKHQNE/QSusiOc64izQN
FN8ZIeYu2KEiwK66EsLOP7BLvUvDIu9cWQ6IfhY2pwxMW6y46wyMG7AryZpsX6KTDUK8buTS9I+1
1iC6Wo0434WJmmMn91frFQdJl1048bDGRfhAxEkCjcQtdtGNk94GiAlgaaIkiUTx0gX/1VHvkdZI
gry2P4KwRTjZLUZ4AlwiqAJPFQE+qL5CNOVacNlp7WVwl2GGWpHZ38WZ9PEga5uNRbDgZ9l4aa0F
3nq6yzq7u8ST8aR7s+/Cz/EuAoWPRmV1l4ZS0IhMNNSK0THreBJA4VbtgVAYd95QRp/gEEYkg6yq
cIKXWStQ67sY1dW61KDLOWiTULv3a7/IHoiAy2cazUQJWB/Mrx3J1TfIBPG9JZd4X/ug+zqAEg2H
FWlCX7TVvpUd6haa+0xKqq2FR0YrkmGflo11tRHvlKegIfYjHgQJPpXppuvCjM1jE2SFua7I5V5J
ZyAxfYb5cPqzHygbW9F/17p/Z63DtfevZddvv8v+/7wiNkirv7fl/PGZf+x2AhoYVMoPHYvnCsTy
P7TXgf2bz04TcNuElvt3Xtn8zXdMC1wLubZOT4Wn/nO7E7/hh/KhnNFmswGSw/of4GdEsP3zDoXj
0SJMVQgLZyUw2t/Xu1ghoawyolBkKYZzHVQekc92I8+OKt0NfYu1XIXZUt4Q9a5VGRe4wOZ0Q1jg
dMiTzkCjEg1i1/Vh9xIGloFluQhfU5JT9lR6QuSmQ6gby712N/iQMth3Eu8oowXObcj08OYZelAL
A6/wVqQ7+psxVDxBIUoO3I2nKsgHDggV83gvg/irVckwWiHQ0eB49i2cpldL4mVfuaQQfl36kXGQ
vG7WHwNMiWfsczzV1qmvK7K55kpO2z4yipHQoAhQXLXoN8fFQtnIAL1vWEzSqMnkJpmz6dA5bf2w
TATQzGwEbwsoG5U6pvoSNUo/NiD47FAiXgwX/ZsX9KFvbdK/N0QsFjvas1GmJJMqX+LEw09DRBKA
Hh8WZstoa6Vf6xypOzEz40OApjmgo2FttGa9idmfY1zmbv+SN5m4RrVFSSuZfFgO/c61drUiJMkt
AmPZsMuGZPLQImE3I83Sqi02/Mz3xGagyRo4DQhSEG3pvA153iAMTC7CVTatJ8lTHCxjv7GV6ULs
jYlNgtyEDpKB3L30hKhEK1nB/wfoeFdR+T/sncly5EiapF9lpO8oMSxmAEakL74vdO6MYMQFQkaQ
2HcYtqefD8zskkxmdeRUn/uWIpF0uMPhgJn+qp92B59d/5PTwh3BQjmbW6O3mjU3Rfa0TVtIvg+p
r2bPOnSJ+Ma0XBIJLfttGnRfAgBiJ39onqaUWbLPAut7MyQTTjE2hvnkRRty/Evfn9wg6Yb3rVPY
wOXcMruAj6yvKW/GmupTtuKuqpzSEkxg6jalyocaaxdyWxNQ/1qXyVaGCxFmrt46yw5pcYALD2E/
Dm/nAc8ueuiqSXACkJgYcRBCtWLEEBBkMYI70+6eMYoVa6TQ9BhBAg3PQyey/m70w7J+aejq/C6G
Wr/HSW/eKZJD5ySs7QdAObRP0gFzxSanVhQ95ZwyAEHNhaXO92GkLJJKZmNrDeLNKfLv7jCAzcpl
UWMEdvQqi21xM2Uuk0Oq0Kg9CSP9iIO7XCd9kG1VHWRLLbrW+UE4eFh3gWIxuM7og/1OMLUUG5Od
c7VtjRqKV5owYweObm2l25EDLEiRYV4HWp6KSFxVNQW36xHozV1fWbeDNL/NLZt2+pQa9mRb8qt5
dfBVXPlrx43qZk/hpLUXoaW+ysB7ZCz5hrEcOA8b3wo4FpwWmfW0B0QZY+nC9+J1EinrgA/KvOcV
WH7YbXRNzSL7ZX9gv8PsmIvZica1DpkQXVqG6uHeg18CjbapvuXAVvV9Q00Xb6ndJYYObnvKNmBN
pNVl6u1+0/ZqZC/r05xgR8c0nXtmbbPl5QcdmFi8YK4mrBgp493G8DvI9olSXlppQ4Kxy+iIlmxu
66obVso1jI1ZKe+r0+QTpJn5TMYZwE3XRnuKXQG4KxY7MpjYLooJJcVB5g7HLH0eGWNv8qQezh6g
X6foAKoGk4mPr3WovWwSeccUf3G3UOWhhgjQGwmGdYLP+pSk9rwpta72vUM3aU+1xGXo5cAZSOb5
EYqVPEqKMi+j6IwvhAYiDdZKpOEmz1pWJ/GCUR8NO98t6v80orKM9JQ1rXVknDlvqXeozpkU5cXM
bICE0sF7gWW/tihaWcpUjymND9ypmvrOhsnFvs2Dh6eoCY8kld/rqZon4BK0eq/9LE2/zQAqcf26
A957ysK4QXzP4Bqtol4zDZGu3xAbVCb6TX+dzeH0rvEs8K+uC6sudJjhx5Xej0H7A3G/3ig3ApMb
KTbKmJ0ha+VTti7LoKHbS3/nwaJ2Q5eh/yN+8CsNSmOGHTgMap1jtfthFTxtti6S2pWTk3vtQ/Mh
pE7yYBu5OMfCrdZNwforW0IW0YzyX4HnMHnAbrFU4GEEy3iwmkIcxeSaS4QjOqqBoisFDeKsOiRz
FvPerq2EdaVBDZxH8vzb0cruAwUa320xTFLMhKgRNPG7junbWVErB/qHGrf1YOKW8G2rPjLfIc6J
O7PeUPN725j005ejNVHl5EyXqArja4CP9JpkFU/ZOfU3Ekgh6eIaaUbX5zHP6y2R0/anLFF9QjbV
W0wy1VVnsw6ftRMdm9lnMd3lx1A2P2s/1FudDq95znBCmJO51ZrHjdlER4/97kEPmU3IwbtG1b3v
WnqMbbaTK0/3knxBnO8agzaKKbnXojXuhijBHY2sFTAz59eYXYP6nXejSsFAY+UHyKh6AJhybpuN
k/qYwGWvu6Wwdnpy0okpjua83qNthUS0km7SFyBSYbm1eHI2cEZHilE7YU+QapyBvfdWFd4MExq/
8fxAUMA3ngeCNBPKo+vNm1i2sMb7tHBnhsSA9aAHdaY5HWozfEjTko7eGVkCHBRh9Os+NckYl9K0
8RclyDbCxI86leYoESTn+sZC3Ig2VdIQBq70+DUvxXhyu8Q8gzdt93ixkYT7HAzN2pwweQvgj9z6
sbUxnom6A5IsBR45d0y0SvUy4erZsJ5LUMZ9bcMBcvN7D1vuKRc5vhBbbuHlDxCbvPAnyR9j33aD
vG0nr94NHlhHm3IY/M40JC/+J05QyvYCUGsYfkHCpJcwybtVU6WUVPm57RximDb9RsxSo/bg6ILD
ZJN/K53KPjf4X6JtZzUVCpE1ad/DxNYLCK9LD7I3RcR3WhfRcVFpT+QeinAze22vj4LU5xkTmXE0
6lqx8AsE4BlhO/6NKRl4Upc71yRbZI1/xfPnZhOxH9lQSi6+tXIJEo0Y8++8qKnvEx9jF54v+udL
06ewEB7jrgHEcZjNaOwxw434trCruIxbm6kjh+bjXGl98yqn6hvYFV/+M30omEdauQeFQRkeDbR0
y3jFYPP3RALb0u4PYWwsWfK4Dbc24jtEBQUAlhVQnYEfs7yjEzviK1I2gYhKsNcNNeoN3jynoLgp
7QSzT1K13Lznrc1JOpe++Yqgj/jCVBxzDOstcoKgC0fQFGm0HYD+AUDSVMN3tIkB51ZRfoPGxjha
pZHedjK6VJLONX/Iu6tBu/KoIg/HfQGn6q7NGoi0rSyyvVMwbcDVZZ883db9JsN1/XMkIPDdZ839
BGLbPQdOVNAtN/XuVStYmkHgMUP/kgsUEGtyn7vcbr8SWQhXKpTOLjNmLOyjFMfmQ56lpV59sz9E
29YjPBDbLveBzPIv2Ye6C2xzDcbJfOF+Gp/iATQTdDj13H/ow/im0YqNetGN8U4iIS9i8rTIysj+
9lYqgLvl5KZbSE4+9pIc/Xjs+/O8iNPTIlO3i2CdFMOIdIWIXS5y9vShbBPyI5T2oXdXZtWQ+kME
R+iBWLYI44ZCIrcWsdxaZPNqEdC9eq4eqg9Vnft58g5cr31kq5w9hx/6O2R3/wSCLDjFizwvQG7u
KJipz2IR7+1Fxh8WQd9apH1jlnjb2fRvp0X4b5YRgJSBJjiyzAXSZURAQgcRJzMYGywDhGoZJZRN
Zu8MSsG6qga4sQwckHn66wS95cxNAjJnHvFjcXuLBQt3PjslHR0ZdbUFm6dAFJh5SXcb+YUyb/mt
N05ypg6SFGsuIID4XfYjSoEkHlwcb9u41uq978rhJ7h3MFMVYLNLb1n0bw6N879Yov+/xhTTtzz8
K/+9Ueaq1JRdfraU//ZX/zXX9f6BwcXCh2l7zsdo95+TXZ/GlIUoReJambZFgOmfXhnb/geTTAsC
uQe9yLeWNPTve3+LF/RZSRPmJiPEMvzf8s7Ynya7ponAhyQBP4lJsQvM5s9b/3hqBk35GAUICFfe
JkkM815ENSXxfVztyjrxYDVWrnhtDTd4ZKUG+ZFn0sloYgLP6P+Ai1zzqhSq2NMg1i+acobNjmfg
o1fxoHMjOhu2pej8tYmb7Yblln5LGozpYxRmXxwLukWVs1NA6woupWAvsKGbsadSFJaKGYpm2He5
MS9lAupBF3r8G7bXJ/MQZ8BxGB1LTsMSkF/m63+cbScMa9icVtWRUdN4CybI3zOz8NdW1y2fi/f9
h0vkX42s/yy2fBwPuxJdipikXHNRmP54PMuADkQ5fHUcjMZejWH2uoBP1nHAOfj1kT7FBZYjubZl
Euhncm9itfrzkWbIETPqfgZhitkvqx6yYJM09lDX4wfYlc5+ipLg/tcH/aQlfRwU0gB+AS4mT4jl
3/9gFUiEhU+X6dNRK/TQlbHYIlvIWGgAowRf/u8fjU0GbjP0Kxbkn05m6HtDXOQJoGIxyPRSNB8r
UohRNzrzH399LHNxOfzBBbF8NJCaHMS1oRQAZfjzRxthvkbw9eNjHY0ZykHELH9T13m58RqTzCtw
/RvNOP9qaNP+AB6gq9hyqvbf/sxSLFXpEAEw4XFT+fPbyMzWnXLNxKjWaY7Q3k4ttalB8Ogr8q9/
c7C/XkNSLKol5g9waBj7/nywhkG53TUqIVE4z3cl+4ZNZ/ALJhfHPmlqY4g5bkHX5N8c96+XkUTd
ZBdmopu6Sny6L6VhMrBNqJJjMdQ9Qzm+zcHWw0BJGXjlX3+xn47lLGVW2O7w0fD1UmT16VgOi0Wz
j/z4GDPPxxLM2mVViWY6hzRaPv36WMtr/eEa+jiWpIzAcWApOvKz1MqanRkls5vjPM0DG16mBSdE
n/53c+uP8f+GbxjRsiksi/9T6Py2JOHc/ud/fLbFfBR0Ya70FTcZLlfrz9+bVlnbKNZNcKrpzGaa
wTxx5UwFAJzelg9RHLN7GIkbsObHQEL5aR5Gl19/1k/XzvJZ2UVzowMeYinx+dphOJvGtex4D32L
39Gkw3YVzkZ4CdCVT2XoMc5W9vQ39/OPU/jpFFuuwwe3QZqg4H/6OvtQIXEFLhRRUvZfEfnyk7Kd
6brCZrhv7Ipm2I6NNxnlaQzddTDoqT8Oqhh/miqrmx8VALoTPcXY8BdLaEBe9xTMiXH367Pzr96n
5IvB8sjqgEzZp59WigI1zEhOB2G76nWatNOs+zrz+YoyNSj8joxgV1OCbssUbkgv8IbhkNqUMR51
Wjpnv/ODI8kj+9o3VOvuqDAoE9KePiL2r9/rX69aT3A2sezCiWGS8emtCp+ywTYbYvjtgubLlJBr
yuyy7ba/Ps5ff4kwZvjKWBUDr3E/Pxtjw+KkGG0MD7Kc7/x4pvC7QB4/Y8GUD78+1ufbOZenJxAK
LJ6OEq/c56aYyWtl64wJt3OKUTehF7B7zrBTkndJwXRVlDSN9D2YenS/GXkR7hlpdn9zYk0hl1/i
ny9Xz8a9LAj18UV7nw1sWVMZFr+M4ODqoZmObmZxM+18xJBjqKv5DheveJVRALMXpDQW1ypKQv47
beC9sOU70zEanHytp9sOHJ1etXVS0QlGdwvNAGk+X7KohfsIlvd+zuzgvScY8sWbsvkC9pGOTr9u
1ALxSk9W7slz3whuuG0+WPdSp+pBRZU4dIRZriK2ojS0V7FBBcMw37GnspGsMZzc5BAiXrKA6vfZ
YBmH55pwnz8WwXvuGbI6FXmN9lUAhjwQTHNQcplyQp5nm88aoYQ0sKKKynmJyPb/4LZnPw22XdWr
Mehz0P5gGd6zvnOGTU6pRgQuOIkuoc0v25HcWsymj191xM27bEP5jrPMs4glsWxkHCtofRlitDCA
6srZD45gMUQrbfvTcyEPF0ntfvPqofHuoc1xvfHrD9NdWvocnhCRAV+F/SqeCu1+m0nNbEa0rYu7
/G3LoJsoooQ1X8dDC/EPd++jX9rThedM9qWup+Hm4/QGaui2VhGJu8quoxQeO/u4Y2CGyj5ZQDUu
KTlsGP9zlOA0+7hbQfc4N93MHYoJhfG9YJcMt0KMplhnmTkfkPk5dxNE8XbdCBE9grZ3vmqEOYO8
Ok2DSwx/wbvxOkMURxfC/tTu1m782ggmOKiVDNSg8vrZvMLILx9IuNlPXtGTxDEszm1uW/FrFubW
zgT394LNhMZgfjQZgII4n+/kgNFl3aXNeCv6eryJJ0zJG9cx4++Z6rg1kSKB6MJUaWsv12G+QJI8
Df5vjeLUxZt5NFnAsPOdd3QWcy25eTdfwmGiaSlg6zWturaf73JpYBxdoBkbHbVoJgkfABdYMszo
PVxgWxJQ1Us0hAKvpcfVS//seNsEwE0PmqaPawI0xqOKUNAIQyK2hkaWnFD0t/6MUQev/3hDG3K9
gyFiQkyibqZuA7mejLK5CzHnH4XXFGfMk0uze0avn9WKi2kX80nXyFckiYPHsHO3pbPkGVWRXiaO
tias7t7ks7tPYyShmrpuouiJ/Y0utWFFMQhc0QlcZ0r1rjDGGdORZa1NDPw7fyQYBO8Amjln1fri
xz2qQjGdEtPfRRFcTMimJUUYSKaRQfIuzQcK93I+FlJ8s4Y2n8Fc6Khvah1sr9L5hqpmX8hM3jQj
OBQc8eOmnzxnzQOHCug6flKBAkzRVhbDgowG9VSuq46Su9SnejtFokM9Fwr/OxV5sR/dt9H0Cjbg
pdJGu01olN9MCnykhefkaAjvuV5SSTj8q2w9jR5PNV1Z31EqTzMzN3hb1DOqmJSUox77PjiXhRs+
d6QiKAGcxlOU5dyAnWWNlFvTtYpt+0L4rb4z46w9GT2FFvOsrlK3nrxq5eQAe3xqRGorbN9AhFaH
ySxBvBRBj1I3hXZyMkunNFeBEbpXWma8oTJjmLrqJ2t+QoK3d+OQ0ZrR9TQUoSPXNyyUnGgzqMU4
64rsqQEF8cQcb3iYSsn6oWSSEK7o/JwuqTvbC6iB2U9KK1eSk+ofM0VLQ+3nHJRV9KUJxb0nh+He
HaZpa89ab5fnD1jLsqKAKK7q/LbtMAW5/NKyI5ZllgJWCrSmmViLpB5m1bRQ7VoJN+ZWVAyQLAOe
CG7ou4cqYeujuf42Ocu8nT8LZ6+HHktXU1n5TSu6L2420wqE0fbaqWcU35DMdLKhDtNJdniaAWpW
bbqjnVPeCrAaTIR0+LVLwuFs63HTxcFwSgYtiJFSF/PdTkYKAGQB0ASQWmMcC7+JTtAcCY5aA2SS
uc+5MBPWDmwRMuMuQ9jd5lMDzx6wpMi7/pt2Cu+9c0aYqIx/rEcrl+7XcZj9eS9kzBRED8BpS816
jB63QzXP/vVo1ArIFk5VuyyrtdHV7oEdtH/wR9OigtXUzVtled62WubKdWdf3NwRFz9o4EQ5aMn4
yAqWMIW7127m32VBHWCvsgObzX8SOcgUjfloUHy9NrvMP/GlEoKV8Gt4CEPXZVzk/Bhn0d65BKWP
I8OBjccwbeMpLgG4qcRgg1DuBwBoO8VYH+xG7DylhL5vmSTapErN5BgktXXhDMYbGzhH3QfmvpeS
C9svLhhJqLTPfes2rDN5wN1nX/mMnFH7qagLZG1ucm8o95mYq102t96LXkAi3Gjqdd9i8l17XdnQ
c0PdxD7qC4uI+IDwH7YBEA9mT9daeOWNmCnDIFtVqlXVGkmxnVKjdJbBQLbPmKp8k6lCxCnr8AyV
0ytpFnCy42T401vHdpyx06DJNxn0VtiVj6UePzvPdIfp/uJMktfs2JeOdZIyQW+Wp8ycOn5dXXUZ
kjy7rZTsbrx2HA923Ub+Ova9Qz7OzXHw6GFiJOWdS3hMl0QT2XHCPn9d+rTpC6r8+qsT4iVRKknf
fZmj+lcuCi7pUbSkJGu+uG31Peelt01dYh/05UxTB36T/kVgSST8bLR0A1aataxnim5dRwVs/4Tw
PFUz8VJ/u+Ubj9FmrR+D4dMcRYcAjGbfbrdFGE4X7Lvlq2sW/WkeE9yOPs9ADFjzfpJQeTHedrem
6NvXpEm5Z9cZTw1uAk0aMkJyqEqRT53Qhdv+UA57xZVwijF6jwyC011M5zA/7K5gm9QZ77WKisso
K+s6xlXxBOGsf3Wa2PsWah8ezpLQh2VDtxLGNwnh283XKCLFwVDOdMJvDX0wV/3XqYOeKtKcBi8c
JiAS6sW5PKTmmlUUgQfGBpsuq1E1rDoAu5SNNu+qGw9OkYiLM8QZmOKBZwZW1ilfZ1or6IFpGekV
/VfjwQwGQNQNTAH8NlbJ7WyiEcOzE+abzAv1UTIIEAThWCWlIBy4+7Sz8UhDqtj5KQ0BFQ+FvS2q
7lTRtPyjYm+0uCOzTUFv3HvdePH3ANEfcBFLnEvkVkwq6TQcD0rYwZcJ39WLYVXGu0X04yrwSPnK
Yk6ocuRlR2f08QzFVDlr2XwPKidmOSn8NQ78JxbG1J0HCmJAWt8r+0uIZxsiG7fXIAu4qPIvQhbM
pTzj3u3HFLNDMa+xbe0cDMfU4MGhA3Wcr0YWJxvXjShHKBrIx+yxgaw65dof49c0syg6NdgnAwvo
Sh6V4YGomoUhangDBebv2cs7NPla/i4FXL9Oc3WyWvqjzRhDTy71zgupoAOka2zcgMtZJKN5nmRO
eYgJ45wXjkrt7a2pTlc5I/Q9AIvxoVY0oFnaCy9J0b8bFTbDeqbMUPW9dYoRdrctatYpbqbs4Avk
AWvs4X1Xjd5XUSde0w6MOnt8njoshE7gCBywH3G9y4cOonY3JlcpldQpbU+MaPBxsKlWm24YbwZi
SXDSRnWQDSVAIu89tiYVdRwezGKWgrej2Qp6thNScV371jVGua2Mct6bKl74Gv73ZjIYQk+VOjNW
sVYzxkcmiNA8jZdYObsyiKiq1v41LpJTbtTfhny+0WmAz0s9VU3AeLlEMALRe1bN/J7U4RfT9+9d
q8DjlVZQFqmaFDEpQgwaK7ejB1SKdj03S8rPMOVTufRLitJ6HX2ThZURcpOPrGOmmm7jW2KX6IoE
gjtAa1Y/8p6qK4txDJ0vBjuCcND662zPP0ZqTFSiCZ24WYybwp/Cr4KQHrUpjZeeyO8AbWE8Di7S
3pvztq/j57Gnnlp30ZWsn4TXa4JBDFijNn5w7TA6uAM91k3d62fDajB/0NNy6NnDXGndQDqij4+f
OUYrSe30s8JDhaG0VnTERUNzjGuFPDoky3bC9aNxXw4mS2gyCg5cNzXjhZNGs4vy8V7C1fwJLx0O
mVFlCDqrFJ+D2Fu9Ndhn3O90SpIs78fbjNkyr2fVafIC1l8NCBdkxY4hoGkf+32K/RtV00mofYHz
uqONCZh8ynro4NraNa473cGhao0yAdjnI5qqdmDLSYvqutFWgBMqDd7bQPED5KiMGHAgsRGxPDZS
G8sr2RaFXPZ6U3J7QWdaZhpTqYNvOmSDEBg1e4zSwqcVz+N1zTPui1cH08WgqW8Nd8XYdlOtxHVi
yLjfdv7EtkO73JaGNrHXlI2yO6H2tH9LZmu4SdQE9slM550ZNukpSofgW0h7s9yEjmvem63stko2
7ERwYItXOgWVvHSLP2Zl+x2mk0hWLRDanqVDZiixr0y7ObK256XpDTNAfrBBx55NxM41XfZX8He+
qyy3NnHD8m/lRNWtbODwwKQ/guJLiNiUzdFKWx6krR2c7EgiCpAOvnjMms8fk5qP4/WVY2wnDITH
QNnMbGjz2wvXyZ8//hcqKAFGKLb92Cf8vSuZOMLdql7aHJDuemwsVALPHm6GmWWPwWaTWc9cqAc/
5WQSGMZMEXX17kMopuOUMcpYehudohtneVzRnhJH/t7weYt5NKQnLIXFXuWy/VrGHR8gTnhF7iMz
qTw93so4M59zLfjWi1TwnoexOTayGG/TkfXuTKPRYU71fBmraeqoHOVzMbUOHivJtq/uo6pcMwCu
9yzV2NtrnbnNpk+DIcU4gCqCeMnNgK4j/PVkwUunl/UxDUSec/2L2bjyy7B6QfyL9yJNUBS9+ew3
WKvAoPgdkgzZc1hhOO92HZhH5yqrO3EtCYScy2RmQjZLxKtgTk8f151B4/0Oo5/B8h8gB0zc+S7q
WtDxPS1gvL+I5gwD8ziiCNusu0wv5yTTTNkoJr/juxqvmSFz2hAp1w7VjRerMIs93IYO+EMxX1x4
nzfULnibsoznnXK4AjpH8Np+v7xglqiH0PINoL69R6kj+Z7OxemFp0k854I/IYHQHN1i+dey42yZ
alxcUrY7XXpeaEvAy5f0pRniOaIEk06fjnreuOW6jwyW1yaVdfwilw0/jVzB+2w6iEoJV5M986JA
YssXpMQCKFph9U+dRQ7bN4fg1EdB+RJEYoRZGvHTMSJ+wo6tmU0OXXAKKrN8Sd2WUFiN2w3OVZ8J
TMFZYN6zOeATFkREl+auMGUFTHZhTzm6dcW+pfna+cvpzWkHO+mS09S3pXU/pB2kouUHa7Vp9DOf
8+oFTiKHHnXbn7JuCo4dkisUW89oX2ZAgKFAketq/s5vaHLj5vuqZduvI5O+yaqrfhTC8ynoCCgX
6ZvgJDq+na4L+LGPzEoDPfkoFoW/75q+24almi42EvilyvvgWzOQZV3PajbPGeSum8JWwUlmNu+8
Y+cjNwW3w72wJeIHY1EPfzRXwQDy4EpWEkkBWgN9nx5+jNXga64SdxavoUiqF0aRBijWqOI3XTYy
2JTsTnFNcn/0Hc4U9BPjcWZD8O4GFR/Y75ZrsBHUALqywjoBdRqjEMSRg+Fqb4NpnW2fp6L+zVPs
kymrM8fnlsq472PvMYVqWZA3SKlVuI1YVvBkhMt4ZbZ9cR1hlnmMxeD9rHoneI/LkfSwBLdKOTFP
Jice6t0k3YlWGAo0jr1fB98SJWWxaoH1BBu3RODeZFVcTr/Jz//bv/R3/UsEEJD0/3ujw+UlLt7+
FF7/7S9+NzkoWPC2osTMxtfpcf0xP/g9vu6a/yCbzThGgvVi3Yri/188EIj00kPod33BI8MSWC1+
9zg42B+ki5OKMfJHwMH9d/INn4cKTBPYMPM6zKJIr6tP86DJJ5FBbS8OgoAk11ZOOMlv/nA2/sW0
7a+HwOQhoQkzzCFs/5Gf/8PQmxHSsjj050Mf2LA/vRVdb9jlOaX/POf/g6Ms7+IPR2kCfxxlxFHc
4ntrfC/Ht07+jWXg7z7Ip9myG5cOW3cOoec7V9xN8aaeX3/9KUzgBJ9GHp5HptVhyGNxZZjmZ9NJ
mxmw9Pq6OUijaH6UjH+xNInB2rKunQ8yACYIHYS7Z6Z5RLdC74heYMhlx7Ofxn7Yx1XTfLGi2TYp
MmyTTdO5d6Coe7lhLTpc+Y2K2R00YmN3Yw/kPAgeyMCx+nJznTxOi5TmJm5yblWPvF4iFngVGDav
BSNo9gcNyp1ocgT9m/n0JjXc6EIp+mLExNur4qZkQ6FZDojMPQtoA8yHKPuBNj9FF1Ebivt3RpJa
IIxGhoTaFeYaO/4Iq5rIu77S4IOfwIRmm6gibpG49Q9l5S6zxpy6SwPbX+vOMEAsPM2p1T2NxeTc
DYE29waa1ba0m4RlDo0wmTadXZt65N/Gyrx47PC3VN+Oq5F9HHGdjhfhgXDlzsm0LYlkTOidrXkJ
IEgeSsSBdVjq6C5I+uEHvuHprp9tKlFVMNJI1kMGMOL5bShU8BxVODk29DfPTwwnpQ2yzHxrmtHI
1ozRunejduhBGJOs++JbMVXro+qcux6vHiWnnGBcHJeSbXq3Yi4DNXEi5JNXQUf2Ap2DLDA8yUAW
uLV5fymSTeeSQEyM6yR03rqWVOIwdfpnMo9Pzmy9+eCiv40WDTqONuLnLqVUSkwIv6smqs19MThv
y4rYJ3pTz4ekxqiXMNzDnh4Ao9eC18tH3kcyuukp92X7JTYAGlMA6p5zT2PWzIcA72cDHIFEIq07
FMmGBXkDv6maHalqsSfOPiMKKRWufTpXt944CRbimReeJKI9rlbFAaxZres66fZ0S6SHRCb9Q1rO
+qGjQYa9pr/kNICa3WUh+U4KOdMTY214Ykaptz2T4xvP53SusAAHmxwtd2Nx77zuBorijwljml2V
wZMBFh3TfKAbVkPE4UOGc7F4SAqd4lAcYnljZWayj8JQ7E2nCV4DV0LCGC0juLYGH405jRhpLVln
UOYIfTdTRGHvFE5qDT3bOU1VU1/VxrK5yef+qPxK3QaGjWu5iuxbl8zC1eBIakpr1kdkpwmgyl4w
fUGAONZNR2BZj9m4BpgUvHZMIOE4DGW3sg2czyXjoHcnSb135K1u3YJtOzc47V8jX5jbUNcOqEgg
5vDcOh892F/OR0Dl0sacx58Zsxrsy/2YbSPcvAezxQOeU3VyBZjYeWTvMG+DyYMdZxvS3Htu0ezJ
Nw3PnhX0RPFldCfyWhx6uoDUxtEjy3o37hFqUTl/mCl9ZzXtx9faHoeXxraLS6FD/4awvv3IJoCZ
EkADYzvWpjwPVjjd2j0bQ0Lr3i2I4+JliuRw10zTeDsmUXc9Egy6MkeW023ty3NasQsza9mvIYOq
BzJl2Goxh8BjRKlbS2FxgNpcbl6ZBTS6mYVbrGA3pu6qUEpumP+XMD8G8e7EitxJlJURRP0++Sln
1R7Adrfb1MjbPZcGw0vgsvicq3aPexT2ZFvFLc0fEWFo4dTnbFBk1qOyjh5nVnzhippvXlMGkdok
PiQrRorziXcbPlpmOZ9IcdVnZgfTOpNBXK8TVVD5KvPEP3qsGHZkhhUTwdA/ytZnj8ReYktfAOyR
KI3pUFNU7q5RCdnm+qLb4v1ujr/tKqPam3ZEcI2tG+gACAblvWvg65yHsZxBF7JLui2ypn4d6q7j
NtandxktUHRni2ndcRf4Dtp9puHbdQ/Q6vo30FfzzsJ1cv7YMw1lnHkrAPpsbtPSfAVRwcAxY+3+
3vpMyKcWpiCmITa8yxbLKpSk/I+9Ea6RHDFKussuGEcjVPdu23spy1Gu4Q/Cq7dxzHCZzCyHZPaH
soIK06/1RFRwZWeLsJZ27Vd37NoNa1/+V6exjW0csyH42M5bbWjdowqz9HWi8ksf5/m+83WxZ0ce
bOPZFPBtlhKxGhlTjMtiv9QvEIG6o0dIIwWDQHu0F6TiQJg+5ebZ9Nc+ojO71YgSsMb044vCcM8m
jc7hFdOy8VCi7VsrDzHiSPie8CHSU35KWpO9gEvbtl408vnQFQTaVmJU84F2avVgjq14/pjUxs6i
zHzYOWXlFXt3UGxe5kpzWBqjgtNIqmBlNmxoST8bjxQwYOkyCDZBAwWEVrrIIDqzo58fO8J02a3m
jZLngBpANimUNMMeIdBfB4a3ZzXaHO3KSL8MPk7zoqjRIWplbCXcUmYgKAvhh360POxIEYCiSdBS
BnJeW9tk61T6jGMiNKVbm2qNFzOv6RypuMBJ1KenmSt6jYmL9jVHFG8Jz/Ajc9/2sU3V/IULKbxV
kRHedIn26dxgjKMczKNxUxV7r7HVc8eCtFvp2AooFirC6bednxUY423XpfPdbIj+rS8C4ylfWgnm
jrDJxjPU799T2o3B+0QAbTs69rATTmVeo4cY5O5SbjJUeJ+SzII4Jsf4W6Fb784ve+pMwOt8tfXk
fO0bw/mayGq6/n/sncdy5EiWRf9l9hgD4JCL2YQEg1okmckNjKmgHQ4tvn4O2D1jmcEwhtWsZ9Ft
VmWViYByPH/v3nP5Ujm7uIq1zZQk2obeAj1E4nKu50irH+DDyy0OqGILdnm8eb/qrc1kvmw879Zc
CKNSlnz4mvTSrpmhViWENNnB6ih5EHcj2MtLlxnKVvppe1FMrdgqGLi0i3QcrbBOpkPHPvo29Izo
gpE/Y5f3Z3n2DFQ+muVRV3jW5Qzz8cZtZLhljBEBiATssWLfl93qVVpcYG1zvvohfJY2RFoHCZSP
IRlN3P4ZwXLWlHQcKhpg0eAL0tkn9vT2bCxtCSQP2TTesChMF6YK5a1bzxiIShu+JBPv6ZmgHJsQ
Jayh25lcNZpuGQkE5FOCRXbTW8ifQA4EzS+rK+ghDjNIJHegr1ir8bZyGz7dbgwKy61KWhPjXLjZ
BoRfmKw8gzAFvk39hV8zplyFVsMArCUufi1dWT51KNF2HQsONRADoUuIX+1tRduQtqfTo4qmgTMN
oOYrNCQ75L6ExVeZ1J4aXWeHDYCEitki3jXv6QLqUcOr2drEls/v2kyvr+j4q54uhCHzZ51W67ZQ
dKaEnxjf38UQVsGA2xoG/TsEVxooY1KKlWYtmiGmxtsEdShTLvQ+dea6Byxc09Zrpxp+rkmrREw9
QpnCd4AhtD1KnpUk9+NedxiHgKvI6R2F/MOTpVVRu/Lp7Fx1rUasI//pXSoAWICVrsKggWi8T3Qx
X0CicPYDQdHLGd268WiuaX7EN8acmM26S4pHc8xq3EaMLGcVa/vWLlvSMezJfJ3khBHRlNUjIX2I
5bJEu2RidtcB98IKxRxiSLVfXgXi0LDkV9ExCsP0El5xGhmG9pKV046aeud59bAtacPsw5C5EXEb
7SXinxp5WKW7WyrEmEGVDb01nu5MehHrrHGKH67UftDzux3NRuzMcSiWuq26ABRC/NKcPA1lPK9r
T4sCVqs9F6JfI0iVm4g5PnMw76smUb0DSCyZzjVVuPGGJRVYMHDQvZYZu61AnbuK8wVKg5WyMx1i
PRQjQkXatowjTCSR3DpJjrITK1QHIjGNX6Out4MMmiQBRR0p9KM3l48KXfwMoAZB1Kow48s4ddSd
lJn6qkWZXPFVL8CEKIZxvYtCzEAms8k9lV10/TQfzMTP9vCXu0CL4Y5tSCa37iyvnu/SyKkfsTNm
WxQALvO/sS42zuw429HFsR/WcbzPoYTv+ipjS67nyQEI2USDvSU5rZ6LS0LSBX3d3PbrzVBGAt+U
141ZdtnI75T3xrcRa+C14Xc4tWrTLu/7KgWRaZbdcBfOU3nRTnSZUy1udq2HJMIsClIjMgg8AEtq
7uIGEMt3K7aqYd0TXntrGW16L+223OHfrL85NfUVyLDYvJnwU37DFecesDPJl3By9XBVEbX8rC9f
SMcoFC1vLw5GKbvLOPGs67ho2hf8UHZAhuVwyO2ovxy0KfsBiQCpQWxwc8uuxcnsquJn0RAT3DuG
9cYwpYSxAyLtYAB4vKpb2ukOfgGanb202Os2GDknrbW+COkW+Oltgz42gJubUpt+Zb3rfTVLVzLU
n8lFi/IZg1+eYh0vJohp8cwoJS6Y2HbgkjfOVLOSpXkakBVGNpvj6txevraHiV0FMlIxw930SNdT
8wamzJOWM5eSLSlNrPIrGjfeRvrMrTJDvdQiFcR40NdlauxWsK2ojPel7xRPZVaUV+2cmxc13nxJ
PV+gjwDVkymvIzCsGbQiYLvkaL+mlsyn1VDbF0bneM+tBi2efae3ZxczYN9Lwi90Q9srPor5HaVi
+jYaovySVln1VXVqdPdKA2mzSvD5Z+DGFnYxvHGTzVQr7y1hDBJ/ID3KrHZISuggDxx6s/sVDR4z
PNo7V6PvyUtBZftDKhjFE/nbG0fLbuayB1TWCC3ft0iO1kyFyqusJ5gK+aRqb5jiRzcpxdAqtfK0
2XqeXSH4cdCn1WTR8v7/JPMV6hLfNH/VAeFZDG3zAeJyd5dhpthYmAuex7oRfLhgpOKMD+8bJcrv
QlOvVtoMr6iiHmcyIKydS991o9Fy3afVzMquNIEzdYmD8l1MqujD6gdbz5tiHZIU48Sdvpv7njgs
nngQUKW1j2HREgUHfh6rWQeCFFpzALk8+k4LmiQbVsKVLTS4e9HoPrHV4XuCQvE1LGB6q8h/sUZr
uNSVYe75W0xE81X7iKnyp5t79W1fthOulrAnpg/xC9dtSq99oqn2fe1yxciZ3cMdxIWu+VwUEbov
YCesp6Qvgeh1CS9s7UNtktRUU0zan030UCti8449yDMLcnY7qtk5VEjMCC9sna3KZfhW+tm8zmmM
B1ol0huHoAI8yLgZV2ZNdQsqslpH/SAfJLA8KlztviiK9qL1puI+TDTnziX7CfihY94YcS9+GxHJ
w2U6gDbAs3wICcS+lfYYX+V2Zj9aCmkTSsaZzPNvqYSUF2fNvmC53fZKQCNrR/0eLopDkjOq4rLN
yj3AgvyxZcVddSN8LN/v9X2dd09RB3d8dHXnIKJy2rdD/Rr70g1gsvDFohAk2AoQQSH8/opSzj0M
FqKNJqoy6t9S/u7atIfH0qrvAvHvt8ZriaZaRShNv5d6muqXhurCS28I0w3dkoGHrTGfOlMbp7VG
JKh/k+TkSq5LWVXjStSlsneVHGe2ZnHNeH2q8ydZYPMu7Mnfx9hqN4oW1hMyyF/jiMhQB1PLPFrU
B30efoA8KZhbmAV2a5tNUoWiYDYYnxWJbyzp54GGMOXA+29/dQvnuUBRs7ZCYtepCjHLJ96PxkyY
5OoTEZ8p39dpGIJudN5ctiAjCWt2rd9TQzl0zmgTaZ1n/LCwYV5apS22TiVopGQkmEehEfS+Fv6O
HWHfgXs275vR/12NlvYc8ep9MU23jjd2U4JFQMITbhrPWCJC7HKv+2MHebGSG6jOYOcRJZ8xKnzs
gmLgc20HN59veOaxj8eBsyd7zauDwaJ/12s04xJV8kxWe/bjxRml+YfOrrcczTcQ8QOYdY5NLu5o
j9RJbh1MJXGhOjrpVYKZfZtHKt983uE9dSjsZiQY2KaNr+7IJ6U3jqL9aHBisRc9janFJwNOyrXe
Eg35+aGOLSak9+Bsw7YHINfniEf9aiOz9SnHHB/IGuhKlrdZ4NQpJScP76qKxmIPQ2f6p01yDmoa
whD04Wz8G0cHJXgWnjdhHMFEaOTKRIu2cmpaduxJrTPnd2zjWc6PF5oRhotd0HKOLiVcGzUrpdUB
iXRigV9oKYubl15kJh1NoP3VnZoMOoj5HF93+TieOf6x8eP9+EIwvyExmBnN8ewkslQMaaQJvEKj
AS85Qacavnx+E5eT+NMBsRxEmDyYi68NS4b591xjNPhctL5ZB21L69YdYqqIyBXhTW7qczBPJNz3
nT9uy5oi+fNDn3p+hIlVUYdLtRC4/j60b1ujEZmiXpokExo0uyXVcGkEu5q+xJ/CbFpNMblfnx/2
1KsvLJ3anDsLAo/R15+THNH4TukmHNat0vxgFP0XMt/nIHJ4an2X5/fzw516ITEK460hncrDa/z3
4aK60g30QByuae2nyqz2bP6BTYaufmaV+WCqeb+XPtZPduAsNPrxBZ3nf99LZ+6GH837szmF3U/C
6MeVRqIRfgn0Lg5gj7eYGLWgHWjFf366px5aArcc17EEHtQPL40r2hkvQI0uP7LubXig1ypiif38
KKcuKrdwGV/pDD6P3bUWnpTOKlh63leBngQU1MXwIAwrVWfu36kTshAOeJagK49J8e/7l42dhOM8
sKAOcL3Qzr06Xvn6+emcO8bRoka4nenwoa4DRNTEhdV7yyvOOd6Wm3/8ovP8GdwcHg+S0f4+D99P
vaE22zpQ1K7XUaebB5MsBsLBhuRrrLHCIFHSl0x7KLUCtR8GvnMr2sdXT2BKZoTC++fTujha0Sxb
IR8sfZgK8GAINGgdED1ZRdxkivJH+XLzT68rxyMzzqeOwot9/O5VbKu8CdNPUMiRAsWZ7oEju2dK
iY/PomCGbuPiJxYOoezRC+5HRksYTl4FSUtsTaNKCCuqv3JTZhmfn86JI3ESnu1CLMTX5B49Jn6T
JPM0eWXA0oZqSVsYge6TqtPnz49z4jaB2TB1DHNLdfQehffHrNtRRQaLyi2DOdG3df6mefk6zeQi
uDp8fqSPBHkPXP0fhzr6xtKjchbnBlah3qdxLy3yXwf3XxFaWLJ6OX+ZbOox0P1hvams1tvoNZoU
hy3rtp2JL02Z/u7NhjZaUQsa4IWF4Mv2UgWFnbS+aIjn6zBnH2hVUiAWZVrEvqrd5iaZbge3z8cb
kD10sAH65WvabACbnWQ+c6Kkqhy/fnzBmevpvAAG3pWj1y/PZ034suOaNnH74hNqfGP03sPkOMlb
MXfuoctz5qc5SiS87kBSpiVbzLlw8AUlNpNZo1IZYuIvRcjGqHXIEi0L8kq96zmksVSUWbVtEImv
Kogy2MtSgQ5zKNFo9aZ70FKtW49WaQXMtodN2+LR4zjphhaee5VZaBnSDAjryHq98aNhPbvRuCFf
Lfe5WrCZVv7c6N/dRdj1+RNw4lkz8fOj4OCbRcm/FAl/PGth0VdUHxPXJdWaq97wxQV3fQyitEYk
T9DgEHx+wI8FjxBYlC0bBw8Ej+OCB09C3w+qKAPfa6F+J2WxrYDDXjlCtfvQi9qrmNbrE/ic6PLz
I594fanm9CUtwsNrevz61sTBanHnSNyD0/S1d0hsqpj3PGFUT399fqgTJ4nAg9WIXgf/Oy4dmYuy
35w6GRR9zVQEQ0dNu5YUYKwm9YXTZIm3bhiwwwUzadp/fvAT50ldtWBY3xOKjq3nLuldtJ2kDJqw
TPbVIJ+ixevtpVP9j8sAa1mkDAy8bK/sY3wIPaAmwjiaB1iOXqZJDhvTGwEo5kL848eUcgPBFMIo
dh8f/OKKFIUu6rscXUE3bGaHxqtIb4fBdnY0nn7+0wto6Qt91jQsCAz28WcrSnIlrbzitOxCBNh5
YS4CMTXWTb7E8H5+sI8vIAejtKE0sBloH3++KrQhsdMVnJlmPcVCe8Ge9jMdxROCwDM1yPIu/12C
cCi2pQ6nxpr/7sb+410vRJxMUkOIgS1xK+iV+qUNkDDvZ8j5uHly81w1evqI8H+g+Cwv3fHnxVKu
hyE5CyqDZHBfvZWT8STqrELtC1At7syrz6/mx2ff0im8l0QsoBZMe/9ezmxoK7hv3SzQuu4wAU60
rOw2cfQzh/lYMC6HYWsoFsCEedxQ6D19TMgUz4JeMxdDOOByNfJF/PxkPq4iHMXQKTZAOTgfTPo4
ZEaZpka2YHgXmoyHprT77UrnPq1aBupk0RK4emaVXOLQPjwly8KBvt2GzHDMOwihtvps+7LAt/Gx
D7lPG06qDJm5z5R+lgyxm4k8lhWGOUIBiQYBd0poxb4dq+giZ468GyiL5smuHhDiQhdQiuJgKQuq
xYSALM754ptAHnAE2md+/ckbA/iDJ460YOv4xiBJiHMmG2SXD4xk08lPD9pIn/PzG3PyKUNXSUuJ
aKIPJWdhgSCTUZkHsnUhpJd9oGfGk+e256qWU7eChENUlYAn2MMePc1uLqSqJAvRqARCljC+GB19
3H1+NqdWIIcSAPwCm3Ku3d9HmcEWjVGnZYiHcLT0Lp8pDIBo6pv8O3r9f15Fs2dEJsonY2EkHe9Q
8b47pDrwik5Z+HO5dnXi3Bd1+PL5WZ16eTzedhdJLhuD48d4bDJpzCUvT57Y3l228GiN0P7JsKXc
1ZHt/RhyCDt0C5szn6pTa957rh+NoxObHlqneiysPgsiwklaqeGgiHYqfVbp/MiLeOZopx54tj0m
Dzs7yw9NMmAISEixLgcqUtm+cGz3fjBxZX5+MT/wWuAf6VxE1+RzJJA5H62rfmeOnU3LPfC6QX9O
Yr3caSiOV2Eq+pzZnDt8SQ2vXHdl299Wk8xu7NwV+9hD0zljYmOwnKqNUeExx5+BHqPr0nO7W+Pk
lXfZYfNmwjI7LnzqsNHtoSj42owWY4K2ejNanwA64TUXieu9dCPdCVfFDDGkSJ6zoW8uQr98jVF0
zM7ivhwK64Iukg9EXFPE4nAen1/IE+8aM21KUNcVsAWOP4i5y29IRsrtQc4/1Wy0O10hpgxz9CvT
2+fHOnE5jHeNsb00aqm6/36vTegTOlF+lPah8VOn4bApbP2tmXIZuCRSY9Jy2jMVxomXzjCY2FHR
8MX6UGL3dT5Bry45vdT+GicRNA5UO8wx6nklcGd+qeqh2qDG6IN/fq4wyvylI0WBeLxSWiQgJrXX
lAF7tRs8foSK1/k93fgIZ2v0PJF5/M/rNg64tAFMg93vMRCNdwUTqFWVgaZH1ZosHlQJUrT3A9CD
oHDYSH9+hie+ORyPGkrwYaNYPHoDi7C24qTk0o59xOTCqoeNDsd6I1DE/l8O5eN+9xwKRnBdfz84
yrWStpBs0Qy/lHeELuHWdFvnMukM48zydeoZFbxQiw9h6fQfPaM9kjg50xkImqJ7gurxy7arJzIa
a8je1b2Hqf0fb45YwDBdmIDIGJ8cv4DGyKzNbGYZzOaMxs8dHuqu3ij6AGcOdGJhpqUOdVbQebZM
f7mffxTbasatp4dsAfPIfonGce/N1dOZR0LwdxwV9H8d4+iZ8LU0Sy2LYyDoN1YkuKgDiBr7wewc
IDI5wOEk0rFGDbWCNpZGX8qhJufGZlbbEeFC869DDSkTJr3WiAKODA+ADbihE9HWh9my4nvTj8h1
mXBohUqX+6JBnMXuFnB3H4UXse0xpNBHzIrGQjMi1cZ4mP0CsZU04GksPNe93hPW+g4cuyW4heqw
XMzh5ILdxqMb7wl7nS5yDKM3vYiL6x6kOhRp/ykps2bNFc524HnR/MQIBQPEiYSjDrPahl1sIxbO
hqvSEgmUo7TbfX55Tz2blkEuCM+JWCilf99B0CdVOzk8m8iE36qxffNidWsJbSeKElMtaWWfH+/U
G07NTbFH+56B0NHx7HiSFWkNMiC6a+k53QxmdjG08kzx+nGsthBPTUHjjx6B4x8dBuBILOrRlwEi
8nulkhrNoPejyr4whL5GkLIG5Pwa1fLMlkmcPi5dWq4om+vjgsxXYLDUYNMTKaf5azwSxuvVlnaP
0UXPAfX77HEqu4BHkPUV6GdEgkAtWMgrs7+wUfnb6aBdCL3TdkZryXWIMJQHTu2ZdzLB9tPvtkEg
2TAiBQRJE2381nDovbjzJjLCRzPDx+/NdrXC+UguQTtjz0v5PaAf1C88H8Zd+h5mNWLBw9HFvy9m
ex03bbp1YRc8V8I+dytO3XEHAC2UW9oMYsmS/nONSPTGLmTWywCA2MR0aTUN+j4z2v7Mk3VqLfrj
OMeFUa/6Ii/BXgVkzJCcRL9hTbTn9vPH91Rp40DrY67AvA0q6d8no1emKiuwTQFDJ289LZZFnZy5
jAS+uJnOmM5OHox+JXsWH3fb8SbCqVmMZM67osUOYaKAE6D97FCAoqVukzOX79RCQHAQHYzFsveh
+M2nSTgpKqqgTut7gGhA8MPppczrX22CZiF2zlxJ49Rzscy82cAiIXCP5zRzo3KuL3VaOubQRGbT
OHhzPVyY9OI3pdDiwFIVjm/li4cEhHswRZgaInCZ114Ey90vremLiyUIe0YYgaz6/E6f/HksiLSR
6N8yvv77Tg+kV2hZTJkzVOqX8KPn2Owf3+M1/g/HISwCowuijQ/FQdNrU6zQ4wXsRBXdnPZNTtpA
XEh95kN6qmxd0La0WJb/c4/eQzH4ODjQXgYtnpG4QeI6yPu6tAmGM25JR38qcv9Mo+LUA/zHIY8L
1nS2cjR6ehGQG7wntvGXb+WI251DXfZn9hzi1PO7gLjpRYPbppf09/1qB89S8+gSm4Oj+7WN1W+Y
gM4aFI5HGAFAxYUPQCiwLoGrL14DzViUmTWiP9BGL6R4xy9hBdWqM3Es4GrDZxS39WM0++B/ZU6u
QNh4u9EdvGfPZtUEaNUgmNKakejbpbVZmr/1gegfFx7CqPTXtOxukOKoLWl/vxKvH4g/Esm2Kybz
USG65mNv2mee2lNXwV+curQ4eG6PB7CEhTSNxJ8QzGq+mNvZIG/DesE8fknP9KVNpuHMAU/d4sWZ
tYSL0Ww9vuwqNaKpohgKkgrmQK+6Wu3e6QQiAq6zImgif/78hXnXThwVhChmCEUzeV3YZh7d6Ugj
Psnx8iJwitlfx4SOPFqx0RO0MNmXcZnnz/DQ4BBYKCff7QJeDIqh6GbgVEj69toAWu/MZThx3Sk2
Fgs0cHi2E8vL90ch7DuTBwdF5AHoSGsb15NzLWPKxiktmxdCmuYAXeT3MxfiRBMTVQJdn2XVdj/s
faPRnlXY80Y3c4iUVUTWDkGq2DVh3exhLosVTwrKSRsMIoEF64mZDM4L6xyKWJxYKxdfOHIMmNkM
2sy/z15HGkHqW1LgW07BqLz7GhIB+gJttbQvuTLuRZuiRsZiBaUsp4lsaAVzVHgi/d0gBn03TSG4
iXe+fDvrXymL5T4eeKRwTGU7RH32Hkn+rwkxNkt2v7WcNN6iFbY2tSbbIHYqdzvGnbvxokuzzMRj
JuR4y2uLCW3iRXiJvc4/5Lr7TQcKdmZjfur8mYDhQXeXCf1x44h2W5o3reD882x8BFOKFtUZk5fE
0OLd5zf91KEQXqM1wI3OZ+OoAGHoBI98+SwBISXMpvIWN9+osoMf59HL58d6v2/Hb9rS/RXsXvkM
Hm//pebk3VAkbA56YDwrstImzF6zZexDVfYwVnPj0ij18K4dzeHGNLXo3mw1uCUiV3slwbm8/6D/
xzecwTcgy/NYcf4XJbB5a9/+nXBx81b8+q//uH4D3/Umf/5JcPj3H/qfiEp7yaJYBsM620maAyzk
/0Nw8P+T6gPdEaO5pc/PI/dvgoPwybWkGOSdXkr3PwkOwv1Pagm2VzRbLZevofgnBIfjrwg5Fw5t
ckIvdGQ0H7SrUseQX8QZ4IPIsGcI5pa8Yp47fSkIYcboYJ/DICyvyZ9PNgd0YTHzxeKXf+wog32M
SUx3pmAcKXd1rcfb5wzJ/o+bcPevv+9TRjuntEROUOGyNH74OLZM6vrKjseAiK9kP5hjdZ+VNVEQ
LvkzujbkK6OhxWVVqfbQDO745fPDkwHx4TRpU5I+yvtrco+Pt8Ego6HdTG4bEIGbj/BP43mXuzFW
aIQSV6MZ14cRlX6zxwcBxVQByVwglAmVUsOU9RGOpxGtSmh7bJrjBNqVgSXJm4dsN5kZ/y3ur6JY
CwKI+tWoMAfjJG5g3CC5n37TWcgeROoBcsWOFMQWHujQdSqIm3b1FTcxoXPQn5OVioyJjkfF2rai
4ToHejUaT2jy1E0NwfAJ1AGOSgErYnAa9eYRC6fj8+in33HDGfUy75/zjgD6Jh3lVWiALMCZRzLT
UJryKg512t/JpL4RNsIfHMbEv2rA9WypyMMHvwdKvOlJfysvuFSyIN9a58+GLL5ib8LeBsbjNrAr
sKc9TeUEHGcs41sbZwZtGR+RGS4y/DVuUt+XeU9UW7+YNNLWhYfnoAyaxZjQiCiGDbkc9SHrzOoe
3FZ4QJIz7p3KyC8qZEZbQ7T9cwpH77lKZ+eRu2NuUcSAsDbh9XbOWP2YSpJEIpdqJxnk9AXhavmt
02fuTMV6GzgLXsMd4BKJVvpXjqElQVXF0+8Bf9wXveaPTHrdvDgYNK7CMbIu8OwZTx2M0Ze0HeTV
WJb+VVFQzGz8tLLSlVXg3lk53awjQSYDslFhvh5kb24homYPyolxu0C5BoNQ1sT98Y9RhkBwHcFF
iALYoZhNrK4iQpzX2dPaae8kXX5RetzcyVUDwcYpgLdGIPAm6ZpcEYUplc4F/F8X9uheM8LsIULC
B2s1rm4IzbBBGkf9L8K5gIpjtKV3pussGkb5moxV/8y4Y772q56/SsTTXpGAtzJGztgfNHUTZsvL
rlX2rRbpPZJOzoVUT3/V+qQ29tiJilUfy/4X4QbTfkpM6zayuBMh4rGVJRUxkND/CvhEHdc1gx7m
5r69Jk46hbU7QgDDWhWGD44eVj8YPs/XcoinLyYf0j1gXEyIdZXtQKm2P/XUMZ4SeEgbknJAzWlc
2ybiPqbdcqmXRzSXIOmmmrOf8TlFsB25E5aDh8QyeP6JqFbf8sgND3mTfRu0poMDXxcEvv6Gmwg9
K9EKJ2aDXJgXcWO/AhuoiI8Mu+fI5NnEcpUlexNX5May8lcrdHvQr64iSsHmoVyIVmPMjcJQ3e7C
ylK3Cr7zrU+Q3W03hcaTTBr1rbOd8hXTGk+riz2+NsPyVeAkIUVXsx9Hb+E3aynYLELcyrcIshQy
PzERa1f72eb95LyYl6ApG+1hnJRsN2OSztd0aZsXxTb8YSLzC6Q1WwqQvQYu8zwt1s6gJ0FbmmQ6
juGY7HFJk+2QOzq3qcg6d2GQV1+NBKMvxAAX34gpqpvWwdhtvtB8NTLnW1/Kof2R1J31LcGRlUVB
L2ZJ1l47a3KL0G4gw5BUSvswRKKzHvBk485dAg8NoADr0uliuTLsEdlgNTs7nkNSElua8sCjx5al
qZM3XQnmGWegf7C07K7ViVos9fxBs7sbq1DFDu+YfT/DvCNZE3RvbUcggMMbeJdQw+nxBZE5xxeF
mX1pGFxuSW0n9dGaviceQHmr735msVlcaDL6QcIEcacz8yBpdOqqJCZ+m9v9CBk3an8a+E23UdJc
jkvgJGpjA7c+IZTGVMNFce0IEQMRldYSVgkSt5/WNTZiJ/UOWqaqTZJXcl4pP6wu0N2gUtZGcKY6
3ogiyehJFnn+O1Iz6HF6iKCXG2ta+5Z8mCRhmmah+Zcp9I5rWvQDjjVeWCzfxmUyoVMnrjAiL4Ub
aRo9MZ1LYGexRHeqVnjbctDMNfRYXku5IE50hIrmEv052IkfdJHxKJZYUJorzZXxnhVqcu1/NO8J
osQWkiZavCeLRnlLEKgiv9UxBnj7ITjNBtCqXEJJ8ZQbdEl9B3/wElo6kV4qyqHbR++JpnzAvR1O
UmJOTYSdqXSqB8azBpbWrNmh2oqJis80sHHe+OqRyLIaRDZeynGxFi2ZqriUiFd1Rmfaw3oHE8pE
29sQYYG6pLcEFaJgFmSYUGffI1vpMxLfOrGIAEPIlNmsFO/VtbVkvYLFh3th6uYFmgmiJuOYt6rZ
wsWriDLlCQQGbB+UU49f5kGk63phFzCECoZ8I3qthOPrzG9qyZ3FAjw/qVSV2PEbPxhn278oSPy9
S5bQ2p4AxkNWKGvtmDluryXcNh8ikgwtYd27DS3mMlxUB1GNE1pX3q7SemYsS+LAsCTmEkaefnWd
CJv8kqdrLcm6nd9ruwqKCULZ4j43NL7lwKEukkTAJEY5uYm0yH+GsmPs84Qn3llSfL1+DLf+EFrX
JZ0/2NeD9kBWhHdjVPN0WDK+ckIOfDgnlUPupxVVN9gP3Ct/RPdOWPgAsTdHN4ZIJ86uVTMbF4pp
S7VOiH++zOdQfOtSd7JWrj0gzzWHvLmMJ6Ds69RI9V8KJ2G+sdAljRs91fuLuar8tSq0et8Zuf1t
yLuEvIMsSa+sNmp+FCJ1SBBorH6ZwHlZan8zF7LXgIcQC20pUaFoo8x2bmz338uUrNg2H5a6QFX3
WO7yDWJ9WW7hcySX2rjodnEmpy6PX0EMrOjrK79qSguFLY1DAkHtBIOyFzbrNCnt28kMk2COpfpu
KtCGIOKnbLk3cPuWEilNBd+hJWQitRt55ZtkIXhStT89GPCKWQlb6J2eNXxwUP9Ov9lHQ4uctPBB
MXXgHSA948oNiVrcRPZCC4yTAsa2sm9n8BMPWqnUN79PRLzrsiTDYswkaF1Q5MUbyxnV91F1TLfI
Cq4w/fN1RhZdHf5VfFWJaTxhFm9+EomeehvTjjk/o1i6SeNE0jVlqPM4ZhVl2VIwArborWyTxmZ+
QeNeXuWQHwJLb4gSKQcW4zqNUpJ6oV6TdtzwcfeLUnuQkd89J6aIbqOCSkPajrqJ5vdf4VdfhbZg
TcKqWhZlcil+t7DDyERwKU/8qjLuWAblT6EcdsEacUR8tYlocSIWolVR83MW5sQ+NrTuOU5gUq6M
SvMkiOR62keFM13qPTEgcdcPm2jxg5YUW9/QmRbrZlrKX9xD39x2zMGRcAo0dhBeFeP0G6NBsifz
uSTVJPHh1Q4QbSY71Mk6UCLHNOZXZ9QOxqk9xJLvxH6JufwHHVhtQu+OIq0NIs2sDiEt3KUcduW6
SqsaIs9S3ovK2/TcmNdmqjGND5KL3bX2uQ2NcdzDXprkyy8hbwMe6Qc3YFeKsgAz2QZWQuW/xoJk
37pOa26jFvbMZFEQxj5Xto308c6NkF2njQ1ooC1fo1DyYEpRHRrRT5dyUNXXrrOsW6hQ45eBivtM
p+ZDn3L5sYsXi5k/6qwPLkK6N5nba6IJtGRJoSDG9XFSvGi6kca3WsdTx6eIB8zoeeKBBeE64Du1
BCGUb6mibnaB8ZxJ7Hrvx/698RXMRS3mO8x6yEU8alRG2IZNP8HvVxQCGDyahcUT21VX86D1+7ru
4g1L87ydaDQRmtBRQaWKzasbL68piq+HdLCqA5YKEIKhXf5USe7ee06E2bkFxBZqdVmtqtY+p86i
l/phM4u5xlt0r1COluHx311Gu9OQ9E6YpEbM3+uJjPF0WxX+tCtJH+Faosz2Y+H+JkSrD4BmRTvN
MN8wabzA5hEMmymXNFLXNx3K/Ou+Nq1vvQKskcwiu9T1QryaaD1HrGRK9pcwLDwIyka20S2guQn8
4X3BUkJUK7A13YgxjY8F9Wpe+FcUkNCnRzFdol8ZSLZEv10uK4wJvO6hj2rnUQN4SlZSpGMolZal
rUTDGosjlLp3KElT7FjAAORSs7NZZl8SZfxHM5GeclXDo1rSjanVR0LS7yW6bdYUbPYbcrerrz54
5ZWlJzTCQTlvzTFUNxkSm6u0g4rdk56ELT7unyOy2XBZ2Gb+Wguinw5tPrv9VRUOERcpIddDG5t2
3NpRFuvrTokwh98g0g5kCWA/rbE2nJA0n8sQYFtTCVAhrjPn0UVGSbMJ5+VfhBT04UZvGNaswwTB
Z48uzjMvmXA20APESHbyQE1f63EqiZyIOeNI+uV2ZBGGgTZSyrsj+CttoshnO63jamQj0nhW86KD
HlnDmLDXjU12z7ogOfx6rNm4ebGlvk9pl+3qpE32XU91pWcDTyQA6nZDnnL33Cb5q1uzfySXSH3z
SEdPNvW0xKUs185fUAaHeebi89HRHuA6iAuDD8d9Jv6bvTPbjRvZ0vUTscDgzMbBuchZmZoty7Ju
CHkQp2BwJoN8+v6oquq2JcPqquuNDdR2wSUxk2RErPWvfxjSfQSfU60Dt5NnHWEZT5rwoCdnEmjM
LGlZK5ZtvrO7oLmmEw3Op9rEvGWk6fekaj8pwo0+adwszkzNbtQtvZ1KQrlOiEkZ184sycdGAtjv
xBwXZzgx0bUo3ybgOfVvCrvp701BIhWWyuWT2zbYVTt0WJWge940auYE6ErRfrIyAKW6ltUlbutY
MUQOu0kXqWBjBx2dUeQ4COpLd2aNtCRUCExQ+EtynuuvpdLclWImA4rucOWmznxgjl4f66oGlbMY
qK10uByhScF26U7EeONYXj9AhQ7OxQjMgllgeB4T7HxMJ1+dezE3jpnjtFem5a7LQA33jEJp78cp
3QcLAsSksroscvAhP6VNZig5Pwes0nmbBnP1OfeK60H71Rfs42m3TTcmYNbBzmZMmFA7/FJlLIXz
8qm1s0TxBBDImnXJ3O98skeCQ5elqpf93czzcUP4RPXo1hrL0YZg5lXGzG7bDynIyNK8ptqkgU+0
U9+YquHJlBmlyMtZXKlYodCOremUwyojw6MZwXVsLCoAVvl20p9Oc4zBmx5A115eQ1TyFBKxwn1Q
98Z04cQgHnY71TcviI+yeX3Qosm1h4sU8U50wRhHpQfpUFBJ5pznfeRB0FjgASM2uA3Qsv01gCO3
fgHy5hQXvbwCEBqT5LkJiCqaWW5qraeYYmRc7DuDGPTKrHR+W1dQoPCWz8PFbtGFyYpdWt3jMIW3
FY84Hk1JqhffiLm9BYgzswQhVQDBRcTEAe2YZEb15DiEGa8gRnZi3Cr8Itco8bGgJMCa5EnTbAC+
GKoy8wERxMCrfphtB6DM7cb6K1YBJKuZ3fRRYX2ziqxGnhkLuIKijW2Njh5j+wWpWRIOVgGlBnEz
c8pvKizAnnpmi7MFl3/Bb14OSZ2D3aoyccilMr6b5ryUy77B45MFxVLdQrD689UkEWVXOUBDqhTR
rSmkOq9KK98gUQnOg66tH0pBmU56AZga9F11PiIpuRocOi3MwTs2d8Nqv6FZKx91TLHTmHV4Pvrs
s+WYcAsTl4RJEx9RbD3yXqCXK4ByPMrzDov08+V9rptlG0a41BJ7KEEkw9Sn5s0bfpxDdDql0Gnu
kgX1pi5ZTgEatEcR8Eo4c99+62t81BMRxVc++YE70SzvD+ZFuBGBQ0qPrxMt6NdLeRuEIKS4PeW3
xTiAIpEqtfGgg929nA2iAwLugzi58tnywZ0AUQfDda782HA5KsYwOK9DypB6yq27scEuPCzwOfRI
izxzaIfXiZeJu8rDnyzteZBI8IkQkqY6x2dWnbsWRWyxPIOE8vBzC+mx2jVzSXE+CnYzYn/up5Ey
ucrB58xSWnckMbLZso894E5XfUZCg8s+A8b1CyQ4dICWARZvx1glI2bzlJ8tu0m1ps3Jd0tu5a4u
NcVJR7NTsLDxlbFBQUvJopjMoXyUlgFAPYIZ22lEq9BRONuYHmwswOUthz0vz8s2q33uBsgRMX2l
E3+iq5+IfrKKpZ8gsfCoG1tfN4A2Hyufqt2YRyCLoR24mSbbWzKwjnIShT6Z3lDR49m8a4YZ3eoR
vMySukjPlOPWx7GSgIjLVolgy9o2uZ1f4eSL+a+XuqBe+Hvadcj5kACZsCYb0GlEGUtIkUBpVPv9
d3+Jnuv46ASk5SzcNKQJwfy/+oJdHCVH3c7yLFMssrRKkytMPh+HweWukU9qn1lBwlIZcu5BJ026
oWGsH6hKMmfVa7z6V7gFhdQtvZteEgvAJjuSCXJflhEV5DRMm6HngU8B+pncAlJ/+deXhTkVGUeM
QWTXV3fkTK04VM7U3OlrnGmnXZFkKekkJQs6paqMfZdNhlljfIWoCorF7KbzReXNdGSjP2ESnT/3
zlx6BKXQwL4AxT5JUA4ut7fjUgVMuqYlI2Ou3wMk8I1H8jYzvGUC5zOxLwmmPRSzHYDKtndxy1/l
ROocu6j7i+f4n1Hlu6NKvAh/GFP9YlTZtk9fk568n679eV758pN/O86Hf8CkIB8ahZYNl/JHx3n7
DxdDBgj/AWM1gitpFP62nLdeppJYEOAt70AmpEf423Je/GHZC4+OJtZbjEC8fzKwfDuGX/SgCDAE
5wKf7hXjIbQnTMMqozoEqXxOKPX3uG5FqzSAifzD3fnFDPFXV7LQMCD3YOD1hqArFXr1pVw9BBbm
krjcPVaq1KsxSvp3yNy/uhLXQFgC3R8jkeXvf+CwxJ0RzU1FsGI35j1JFuZVOxQZ1NT5/h9/JYAE
XDUWroTJtX6+0ABtICybmQRH1nMu8+fISJ8z/v/fXMYlOR4O8NvhJ/J1ZPCuruhJx3AbBgwXyS2S
61yn/+LW8a5CkEAgzAj9tW4hrszCwfixIh6gaM410ZqYWFvUgCp750t5r5pgnPUDj/kB9FObpIPX
BFR/IA21C8fqkIxE3Hj9dDvF+h7P0PtqIHzl93fwNdzycjEbVR5KcgCM19JnErJK1mZZHYAaAfk4
Sg4ZoUqr0kifzAC0KsXUeCUmLL1/f+FfvIrIMhYvlBeG1+vl5TUl3TDo5QHoofzQYzy2ckNsgLHw
sN9ZX6+ZAC/fEUiEXQG6HKv655dx7rN+Qp9fIaYlr4BAy2mbWWb04V98oR+usmAbP6ythWExGAz1
Dkaosadu9P1QjOqomn9363640qudacyLpGQgzgsi+2nj6expJvl2/X9YXubbp4QYLwh4M/zQwVZh
eVd/+FJlVLhBUVYF9CCr3FTmYBBXXHG2z04xbUPG7hsRNmKHC7p7MBtdbjJph9QyjjrCi0CNMtJ/
4KqPpUnDIO7rC4zsZ5F9tqRw7Ho/f56wzDmLZzFcVD5ppARktt7KCsGYyor/ZEqiYkubbzEex47T
13VxMzWh9Sn3rfLMjbLocSgoUMZCu4fIx82/nAjnGTPe59zXGPu3U8+AG9ANBLOmtuw6NLV9LtUW
1pr6gJOtc8Ruc/xaR+zyovP47HiC3kyZU55IQR2ydeIHSbmdHGl+yfARRinI5zHgUz0VEV86JxFz
V4ZxdcUgr9x0mFTAS7WjKFuJXobYmNkd6YA4De9qk2lYVoOoG6SGrwuTbzcXbFyk33ZryAkWBAo2
lyROsYDF9xGLYS12sF1LcidReBydgjISJVp5EiYphEFBuROE5GT7EqJ6nAzuSccie4yDUt57I4hS
3drV59orrE8R371a+SPYSFU4/cxnGiIE7H4Vdmvbnljr2nPoZw16uft2xGidoru4IXmpe4y4NRjM
1tWV12fPpuCZ9hgtfiqC9Fm3Y/Sh8+bybFy2xqRty9MklxlDQ7lJnF4YygQvfU/fYmjjnLGjd2uo
Iel+iKW9ogxIF3P8XhFThO/PyumZU8Z2FZLTFqtnjxCPS8KAuYm9ROtgGSNo/ctrL1uiDfDSD86J
IlbbPOUmIKohl8EhWrCoq/gumPEdxY4szR9DXJDJJRxJQnWTjBE/fsczFtiNJ/cpU8LqQoArhRsv
iYaHJKqMcMvAsg2wSSEAeuWBGJzjGzd/CnAYvGO6UzxbPinOfMdpi7FqtIIwVB8ccuDuS1zD7myy
WLI1Zodk1DXQY3LkmMmAR60GVGzQQyP5sHgEXaRzYoStKi5XWPcaiA298L6tG5adQ4rZenA44mbs
nel2qsUIFEvK5B5hbjzs+0BlTyHM5F2oWEcY4cDpScNBkmAVaermcHiYmznf45zUoVwyGivdZZXt
ztsZ8k69atp47FcE84kv6ODbb9bM2nIMBn8bObrtx8Hvqs9xRgqYP0n2UIAwFxKoYR8ho6UMAUeS
fkXOk3CTOH+sY0sddYSJMbMra0004zMNSAhvh6x0PgjZgTjIboyppR9JoC9cYvLOkDiWi+MvT6i3
OfoweQI8C+jAScyJPmRDgw1wUunku6pC96ByDzzNS0g7dET/ULXTsEfShHd22PMizGOg8NhMCRxE
dFMb2Ay3Qu5x8P7e9Y2/SVr9gahp6AXDlz6Z0mOhPGCiiKRKjkL/JulZlAyb9RYIYbgYuibcxjnr
HC1qtLIqP/8UEN52wmRyR2yvpGvTVbcuxrzN8azO0pXdSV5qdkV9nUhIJarPwiubopIxHas+7yVt
1VBF4MQku8wNuxuJnMNeLOdu5fC9rSJ7SlsjuAoQoj5JjT+8PXQCzvkImuBE9lH3vFGYDUWPfQh1
wpRTuRlQwm3ddmYZFUROIt7usXEzGqIWMQI21glxMjfCa2oAZfnkumyUTcP+gRO+fzOnBAVYTTNt
Ip+0cxxk++AGo+8G9A8DPwwSeQ2Jra2JLi76TTZlbGJWX268kUs3AHOHFO9Sxvxi/JogNaqUVNgN
txgk442ybVJ5ZVeYNCejHfAQiuqqrZe6urTKkxQVLxOdZ0/Qm3DQP3F30igES/AAWl52XUhqn7s8
EN/Nkd1qWN4R15zFZR516WXm6ng3TGh1cHZfUiiNziV9xt21DFrWWNNaa9ee2RG7Uq+H2Ss/QicK
r2Y/Uhtt+s3aIbcER4qOnVuaTYO3g6fuhiqOCEpT6hjNfXHT9uw9RszuMYYs+nwouOdh2e/sDFlW
rIb00o4s80so+u4E1EI9WvZXQd7KQ+uZwz5LECcUYWxcdE16Zaf28GBkWXs16aS7iLL5ExbqI/QV
aGjBhPWNMwv3MIfpDJxcF1dYSUbXMv/s11hyM4B9LuPFt65LP7Ke75vBJJUWtxKCVAqiiE0bsd8E
B4JjMd6zuX8x3JJIeZ9Db2GynxlpIu8xw1bHRrHjmEUAYckUhC7OPNLqz02WVARI/zyDHb0X6b8e
2UKc22qNp53uD6gcnGYP2L2ygGLHVdeGGfm7UrKZZTR5Na9IFhZr2Hn5mRprkzxayHSoJ7GDJOO+
npuVrOy0YBBadyb0jLFeMiisj21hFcextotj6XdmBb4MXcGWbb/pBSoLCQymcQ44TaNFmCSHj2zY
/wp/jG5r0GzExXmGvbyTDkVyHLPQxuKeUJQhOEKrKdUq8nrbt9fU4lDaVzN2Zc/tlCWEigx58b1y
IdqINPbPNBg2ZMMpbBakxjUBHDX7+hQshGmiSrruWnk+zuSZQxAAk4w4Q4qQNA6T014MTH1F+xjk
Zg6jSMsPY2Zr+ITCA2iiuIbsUPnTcFQyyzckbH5xgp40+AwCwWSD5rqQzC2P9cXGMdy4bmZcCFsZ
kNH8AktGx5r2rFPLXpUZ0+JeBt3BqrG+0HX0lCduTiiXlRO/wjSJzA7SODtLX/ac0cwGYiK2lGP1
xpqA+/mS5Rp/jaUP4yMXrQEErUNKS8M4S7VrBjs/LtjfHI/t24mpTuiWnHE1Yt3rbiq+8CFnIsKs
ZnKHd6i2b7nqUHphJJtm6DJyxdTo52K0nQkx6ltTHkCm2G+scbjAKo8k1aChTiCxKL2cEJVBeZup
K/KQiC8WvHuCtg87RYTvNWrws6sfB63B8nlACHCew/fojXuOHxMUhN+EPDSFuO9NMMScPXX00ycl
+9to4pj7fYvxpjMMF8GpxZUE9TgagVc3wBncIgZKJCeYIkyRqcMBxXGsVFKeDAfP/N9f762Ab7mg
7y7qH4wX3tgRqIYCx/FyjFsCoowWy/xyk7ZqIGitKZ46PBi3eYua2HOD8frl2BlJE/H2iTWKHXw/
Y00OnPtEOMSw12TxvNPYvVWl8PkQwMPCWnjvb5ryCts1/Hr7/JAUhXPsh7Z4Lm1cyVdjN7bEeccO
xbYkMBUFRSa6y8Gj1hQ5n7gSFNrQKJ8oZdQxsGA3TBadZ5tW0IPl1Lsnh3SEc9VkDYh+G5J6XzMv
6JiIH+LFkMwmravcOn4RfcCm0nmyPaQtq5B/7AND+DdwJzmAo0kjIk/T7PHlVFQKE9v1OOfWe/Ik
sXSxr95GJKt4YiEAcCGVvXo54h52KqdXfuhQyGOZ3pYrkr3j9Wg7DzXhyDiNVRDVYNHsXNJf15jV
/VObn5BsxsCC8Moj4TV99QkQmY8eqrf0ENJv710jLk+VM763DbxBLLgKQAXOcBg+osF+1ZL2aT9E
nirTg+dQPHs4/mDr5HXrGhYLWQ45wSdTRvPABGx4+P16sN7eY0oU2BXB4tDx1jlzErkzNHJEt9qO
ccQID46UEUXhY9FTGpNU7k5XoeGG98qZ7vNwqp+Nyh233TQQcteVKkmX/bbpVjUJ6jaUlopy0smb
A/U3w2AoY9/qaIncNiIsP/5EXP6DV7+HVwsR8pL8RlqTfsXD5Un9BFX/+UN/QdWB9QfiDvZcpDOo
6vDk+R9pTWj+4aAVCPGBdJHpOR6i27+h6uAPPE4QZ3iQWUyAZD7F/0LVhLThvLZAlywa7ID////7
qv8r/l7+BRi3r/79RxHKa8cgkC2MzB24b4i4HLxOXq2JWhsQfmUrTorBZ1evh7hI9aFxAQogXyik
5WUyEeGR5cIYKXnxeYPsklQMccPKfSIpT1kCJiouSKQrZt6MxSLWgU52iq3aIOcvUqytWrXoSH64
07/AvpdP9sOuZXE+gkMvOlY2Dpdt4+cjLWj7USJZbk6QQPStSJSxdinTzqfBNxlETXTGv78gB/Ob
S+L2uJzZ4PoeT/MVNm2kkryxvoxPnheeE49NkJEcOFv2eJDENSKI2qgPojHhN2KCU+t17wy+cwg9
Np6dGxP9chb56GdW84BH5YpgTXAUqyOBLFApHPRSEXqOdZa4k5bo5r0TqfKUtYt3JpgOZ4TIo8Zb
1U1dzGsXX2hmmqPiXhveoG/lzFFkidl96lRVtqusDrhUCBwRbxs/WpoOF+/6FalsoBIeT4Tiumv7
foeafbqYPBQsDTKTmo2fo7exKYUmfIUw7uwIH2sCcIy1H6dTvIXsMcZbQB19bSaOhOCexNadgM4w
r1K/5bsRfFJ/NhJiD2Nv5GNoKw00iZpW9dkaRpI6vNKqkyudFHyicHLtM4qeRH9skERhZlEb0N6s
LBEtgk0mEpfYnPjGzvMnr3qwGB4nx65pef9iQu6B0widuJ0bxYDYlpb+VAVCG4+21XHn0hY7W0jP
pS7Pmgp50HrALHkmHAUGGL3DwN9WPaGwW2ICOcH1XEM6MgjOSBayDohiSTga3FQ42+niQuw+ZWzh
9/1EzzP0DT8OB4KGqsbFDWMJfrXZ1tykdHJ4Cp7DqOshQRVTHZyZaPkt99Hu1266JHunhgTH0C7s
uA/TXPJYh8VI+oSwXCbHeXkk/nJzQiJteH4kwpzC2gBbSWVn+GtyXcaLJCadywhMSOYAZPqwMEID
aD6pwMGumViEEjkDDQaGTf6mHCy5RcsRb6Rbi4XLrKc7WJLdJacPvVmRkVHGbLVHjJF17sU0xd69
MfjichwqeU3wXPxkAY4cAI6dYJ1ayn9ScT58qmwz0xCUeGWTEYblMA5dsE6ypaYvCDadjpb2XPhj
pR/eG3jLdDdWOhvexh18Xpuh8bm9Y1p4zZXZaRelshsbCmV9X9uC4ConSGYb1MAxrK8gtjy71KZI
eJ6yqa8+88cie670qG/TwgTi8FD3rsuYd6RlXt+v6ZzFHbo0Ho/MjdpbGdHIs4UEJoFRCan9zJ1h
cZFfz6LMq3KMdq1pVO1DG7n6lmqehWDMPjc4tfBk2OfMvU8u6otqFemWfn/IwCyzyNLXDC/qQ0+y
lD63yWCNiU/suQogWTbjwdcCDSIt5L4QXQ0PpydW70S6u9Xc5fNsGPfE/M71eWc1RnM9aXjtO0l7
Mn6cC9rIj6ljFvltNGSQHaGY14Chtn02D0sROU8F95KeknupzZGyMwxjbgQzqOYQyQCdn8OuQnpZ
jTRx/fIi59rgwZH+yDr2hmVRdA1Eh5UeofixmZfWXdobqLaYPiXeg5ZBb11lEWQUyEMiL7/69igu
Ey+geAxkwTWNPM40EYNxkz02ooFAuCJrr/tmR0GXf2rYIQRhwdHsNldloZQXUNsYUbj1JYGEWyvH
kWEF0zM7trXPM+9kIy6zbrb1p6CP6vy76yvLAoOa6pi0QHOwrKuC82euYSHAATyLlBUQ0lmWnmme
JZYNRoCFL/i+gRsUMrAZPkoaB5cK0faDO/TRkmT4wcdWbFyLouw/IuQztrBuE+Lmq3Zt93FyZssw
QqNH/NCqSPFrELaYSJz2C/cA8uMtLkxZbaTA6LSaOwcAQGXMIaZIscmUZ1UVmPetW1lruzAfDaCe
Vacgk+STIvsvGXVwIPYr/iLbyP+uY+I+lGjUFTE35/3Y1NM2l42+ITgifnTtQW0LDqkNZZ99y9BN
PQonKXaWMoGbyI4m4qXzm+swJmvRr3K6E7KK5UVaxfKjlbX+KjTbbjcbHRDAoLG3IpyQuLaxuhrk
XJy7IBzbHubZDdt69ZiFffJhcOT16Js62zc1IVT1RFaQSd25H9Iy/RC3nvyId2Ab75pOIRrgANvI
vJ6P0gjzHRrUdDVgxLwQ00BvyNct7zh0qgflFlWyyeZW7YLULD8lnrfcWrKCSFB3e7X2/F5fVp62
VzFIDFF5fvucNn6zkfCzD9ZiLUk6s3VJbp/vbBLTVaSdTZQDm7axBgDZotwHsp6WKZddni2BgrvY
FTdZVFZ7E1eADdlH1QMEK9AnNG3emaL/GrZT4feXdedEH8Iq8fZGO+c718A0BCfzOcCSwPMujaSr
T2zY0wEvnulsNESIr0Y+bqe2IccPOuy67qcM/lzr3Q3pMH8zTZmdwiCcT41qwveid17BCpREmCry
v5ce36b3/rkkqsvCDsi5hnzUVcApaoF1R5tDyDGAhBGmlKeIVX74fV30akj6ctXFcABpNmE8WH7+
fFUnmhM/Gd3wWEMp+oxikY2h6ixqjN9f59VE8eU6EPwxaKXaW1gPP19nSEqvb8M4Ojrg5OypZsOe
vbBSXR2xYfzziy0jX26ngBny2t1AsIaNmCLwGEhQ63JhD77wA4y0D7e/v9TbQhaMBGIrtbiJVcfr
QXodh35FCC7pX94kLtXCSnPx4wEJ7MpTuxjG/OPrCfoQwWtCqJAbvBpqi6Bk2crCPc46ie7/PIIU
OT/p2lXLVKVNyTR553a+ar15dny5xVsIvTsP73WxPhWx04VN5xzhfFJdka9D8cOGygmsNKgqsCA/
tTaKgT+bYNr6H7+kDAJd7rOJi5Llmq++dKmc2tQSVnvfp0uSCsQ2Lcb3rKPfLgWugs1HiFexi3vA
qwUoI2tUUdp6xxjq5GFKISv6wbu2Or+6Cg1lgN08cMYbvMbrbKt2Db7LC/PCS5kgQUD9F6+Ji6Uu
Dgh0O4sdws/LLa+ZDpNs6h6tCDotZiy8FMOEEcEWSoe47Co9zO+0dG/3L/Z09jC+FmaYXPbnS6p0
iKZRes7RKCPvQUA9ZTw7UIr0mLdtFYxfa+W1M6/I71fE250FzxQoM/jq40n7ZkVgxZ2ac0XQbd6z
uqOSfbLzIMzMGRzr31/qF1+RlwNqEzU4/kSvN0sfZS2XKiz4oQsjsRDlaW6ZkEpnAcCXDk4vb83v
L/qr74ddWgCxzQXis1/t0AOsdTsJPXGUHjQWVcCakGaQ7Gl03l3pLyjaz315CDqByZTjh37wdqUt
Y1eT/YRpbQulNBOFiwGnb8rbapibyxJBP8OTiTJZj9R1zP6m9nKoUXDuACEdmouSgSUag28YkdlU
nbNi/h/kXvWec/TbjRdZie0vfCkYTOI11Uyl7pgiW+QNL4Cw12kECTnTBuclpt+8allIWf/7JyHe
rt3F9Zu6EigSnttrWkwswUsizrijERjUujqw6R9Ix0Jd2QiOzKSKlvc9S8Vl3cv6M0TcWWzsNNS3
dWvVkuTMfq53VEkwVdGXJP/4cGA4AHMSnprNs3vBMX+g7Zg1nhlDwKov5oCi23SzRxEzrCf4QaUw
e833YJw37yakwmU1AOXwiiIO/3nN12m7FP0kCg9ORAguGp5sNdWK11QvePrvb/+vLgZuRHwGYQJv
88lgc4R4FRNIrvGjvc4U6n+0SHQ5rlnRJf3+Ym8eNd8swDZcmLjjsJ29WnVFboiqjcyJPHmXxjJO
O94sFiJd4u8vZL0Sv0GFZbtcigf4jBzprysjSayF9ip/pIJokvbapIfr10bQdlia4gzZnqpsAAlx
YmQMyZgw+JOVbzdgycsxWNb6NklzcAJjpFli3oi0ZvYZYZuGB5QF6mXvTII/aM/rnOZ4ZHp13Smk
1sU/3YhfbPGZy3CuQf58XQql5HdXftG2R2tmhD0yNDqh5Un3sTn946qLS/EOOIwCgPTeDKgQgVrd
oBE4NNCJEQ1kfH/cpMMtmRPlyVH6XfxwOb1+2BgdjjWokosPWCAgIL9+SmouCANvXOfo1dr5jkP6
cGycKLx/AUQ8n7S8TT1L92OptfXOAWC9fkWchaQJWdPmysvQy7V/XmaOhOMA1SY7CjwvihmZeuBh
gjyhkrWtNYaWwRfkjLmzGUrmzZdhDBuDMPI4PVjdBJmDyNbp1uwLUMQ5X/CamnguGou+4c8vOoGm
8NoMvbtIr/1uMhS/aUzdQwgliUl1HtjljZu10AyW10saHAb7qWuIth+aqWpX6Cv0tTtqoLE2Yn58
ygGOoHDUQ7z4tjGFviDCNW82psiLmxG04bLxOmOvndS7JlTFmPeEXzNfHjqcKEwfgwSSojOTzGff
7cNV4jTVeZc7+Ej4Em/qTYk1IQ30nB5R9ok1sh+3R5Qnkhp/jr4mEg/s2xwwJbHnbGFVS3J+ZoSP
QopvYxPkgOIGKsB1qKsFDMUOILkeJs2ffaOGzuaRS4/VXkPq/YHAB7oiVc/87Vz7fxWfQx6BvIRy
qWvqirWWKOlijaRaLCByES/U1qnRYX4WB4a+rfRcJNcQlSTp03E9dDct/J9iA6OI1V2KospvyxlG
y6bpO1HvmAjr25xUofPY88r8Fh5C+00zBp9BeDN3/m57qncumlosUNRIiPIKgRs/yFd3n1yE2uQ1
QGxmVGtlzvmwWBuAaOBAQeRQl+udV6HC3ICDgFx1cwIQHhSTZ2/hL/Ibe5hwkMJGW53VOuuND7pM
uXSdz5xaoQlzoF4l0m6tKzUObncrUhLbNzmvS3JNv4pOT0w+hgMwCJ2zYWhaP98g3DHWc6UQynkW
W7g7x7xBSg00EpY/pv65M0RiPEuQtkWcqwJGTdlIMK2g6tt5ryU97IrxLCgjBADd3AnlNhK1ocsL
hisj6c9G2nA2vNQBYPa8fcj2gBoSjyncEQk6Ql6iMzWRkmTN6+ewm6NrRLkwW18gOFf2fBg70eLO
ySz3KY2SJNq2fQsv+89l5S2sPXPR1ow+DlhPioQAku5dkoGEFglTUE7Fem11cCvWjefyFtXBokFK
pMt9tdoFM7eztv8COXkcdhpu5PWfoxmy9J4i114KidihtgtKH6KpyBYktgGeX1WkBBwQ0ILAvxx/
vtcDMiZgV/656zOPWOVmqrMdyn2zPUE1YpkWlcGkQU4ON9bBfs3eZaEVpzetqvkgwgQ72VXSaknW
FrV+7LVvG1iB+G6e3wYlcSAXrpbizssy5ax7zLem74HBJGMLX9xybiZRgQInE7Ux8Xhi9AvOY8YA
SblKgCt4VxymOTBDnc72P1GY58S0uk2HqcFKpkOFr0oUwdtYs4W72VE2LWj9JAElUb+pOQCSgPB2
LExTA7WBkHcBANncD9n454n/nznpu3NSP2B4+Zs5aamwJn76eUz68jN/jUmF6fzBweTRhy2oC6f/
/4xJmZ/hTghhhkkolBK45P87Jg3/MOH0UKZ6NMP4FXDk/j0mdf6ANsHIFaSIPhlo6p+MSZ1FNvTj
4U3fBEtk8cC3AbpopZZi74e6uJrLHGesCfVeVYViLY2C145yyV27tZdPB5+hjsLQJEa0tgwmLnB9
M9YyjZNvbRTM5Qr2k4UO0UxqjQtTXeAB1fre1xkLjS2iRqKV8Xuazss6b+SndHbq87KdzW+ZHWu8
PHpSYFcmIPZiMDYM9p7A+vKj33W+ddbW4TActZ0240VTeWqbsDfDobPkBLrs4WfDHr4WfdSt3Mk4
N/upSuHKB5j6ZGq2NvXUPA69BfBuJeg2B21O6ymDJkkB3ROAzDxpFwZRgsvZqNxk7XhJeoF383jW
y94/GMRHnA1lkVWrJlX6ZqiNvZX11qa0QswVNBk4huyYAcXl8qmmOfuk3bYCVLerTc+IJAkFe1I2
i0aIDY5+UbfpS5lpPC7sxu0gKi3+BpiNt+vZiHJsi3ny3GVz7sV1aqXuEYZme42lU+adRsRfX7kj
yLBhEkbN3exhdsxAozWck9/EOt9mDWaGzojVzL4JqkRiiWCNF+gZ8ROSuLROQphq581BMcDbc5Kk
sw9E1iTUyes2h0Dtn+ZeA9/Oa9ESx6K3+Pb0WQKFJ25AkM9EkYtwOAEcwlpnxxE0Iy9HuO9XyA9d
rCUQc922LdNRiQWV/hYqv8qew0y0z1jdWqN9aSmc8ZlJFJHYeV261Fqc8v5DhZeQgxY8HM6xWsqP
nOAUT36TR1j4yj47S51Q2dtG5jdClM3WTGE1R0k+XrWEwa0WPhGvpc7LzVTl+F5THB+DLC/xhzLn
HQY9+T7Hv1Cklb7tvN7BuMGQ1iYNm0StZd3FxyDofGft2NzttZUFEdi3OZBmak/uGQ7azW4mqfOp
tCr51epqYe/CHIXzqqnnZNUFUSBXMdJvm8S0UGC30o0rx47lMSvSTBwc1T8mGTXcei4d93oJtXFX
pVPF5DE45gkeebFDrWHsB9tRWC2azYX07GovZqFvFEZw+ALnQXbliMiHrB9ATScrPT9ZIq7hGlrt
sAFJUGcDZgGXKVxda4WdknNOOTkfVTSbK8LApk3eJ098xmwXoGfd9TK+9JIWCnnveOcAjMxzdR49
Jk0SEvAxD/sqs51tXufq2Au/+kiZe4nNmXuzvNlXkWjNjW/aiDJqcTHjI7VC7tytA7tyGXpUVsMd
qMznkriiq9LN44e4ShkQ1A4zpQEKXSs9pMWpF++zbMj3AIxkm9QL1x7G+B4nr/BD7Bh4jsNoOMdX
5n62zCtlZzU55pF3ns+De16ltXGAKjx+cmu06Kss1+O5Tm3rM158hHP3TJ9jsu5M+9ZjbrEVTJae
/5u9M1uO21i77Kv8LwBHYgZuMdREFmdx0A1CEkXMcwIJ4On/VbJ9WkfRbbfvfeewgqxiFZD4hr3X
1vCu1KHk09iVWyGPOAC+0cT74ZAnSL+1ae39oJwd67Ez1ZKFhju33yxvTZ/swkpFgPbb/iprJG+N
P478jk47soNkBYaOIugnbOhKOO2pxJlDOmdRwFGkIDab1DssNgkuCtiKF0wYlXbSTnUu9EnmV7qf
TU8yI76l4vN5GiGnclm3D56xQnHEY2OXiX/QcPAixjV79+QNGvsk4ETe++I02Z1feTluvLZ5d3Ph
R5VgL4xmGH1cvLYWhDShQ3cpHmQ9eMeVzWJUcnU/6qCr6kBXq4FOzUxCJbdPniiQvyx26gau2yMj
Z8ATtJMwP7dVil8km7RoUbpVIBJ37DfUjj4Fc7c9tIufh5Y7qJcyAxVvm0V7NqqOdM3ZXb5B/5rj
2TDlRwrLLCzhicZtlY20O4b5atBL3m567t/O4GDu1sZud3qVyjtjGLordPbi0dUxbYSYQMp+17Zj
Go9tL75QBA+RRcbuA4I/XEGrykxW9JMWWLpMP5YNnkozN+4b0olNiwgCxzjCkRNmCNGcABSAipqW
k99Tgxa43uycjX5LQ+5Ic2eluvGJ6Up35Sk7O7X+0N31ejZHkjkjn6yfrd/zdZCPBOf0Baq7BLKn
WCu6AH2sw2RhKa/DOzpuw7pOIe3Bd1iuZqwvrR+gHGnPpJcVIUSP4RqVgbqvXC2G1+2fe3ZweeCu
eZZg1tfKcyb0PtKNvvhcjTM0A9ITzm7nrY9C6SM7T8CkDxbwt8PsyeXYLkluwaqzsLkDqLgd5q58
qbGRvcDKGO4aoIogCJL8alpYembK2z7pg7XGZMAV+3WY1zhZZQ8Vo2FhbPHXtiGwBSGPTbXNcDHc
6RPSK7EGuTU2kZbbbDVtC/KEyMRdP7rwh1wvaU+N0ixsIKVar+xirUtUpjj+PdJ9+BylerUW1w7s
mW3kutRzFhZ9sp30XHe+ofsVWtgmTX7H5kGFTiH8l3Wzx4OwNh70HhDlC7hlzHcOabHX4JG6J3ie
YO80ZlNlkCZebkWeWq6nvh12YwfJ59/i+Hsjc7n+XXHMUoE55P+7OL75Pn95/+/a+Pcf+bM21qmN
wUTD5Wbh+MOc/iedW7+MS//UDBoUwxcOG+ezzUjrkqXzRzFswvemgvUQnVM+g2X+R/Z2JLm/FMOO
7l5ehpUJs1u0Vb9I7zJpLTNBEubZTUYXRIdlc0rqGiqLrQJLmWFKjJauPeGK7vWg1fs5FhvJNExt
qv1kjP01VLrJeEXqVd60bjVkV/3CEz00un6xo4mb69mcrflVlpg8ZLpCTunYGIT+7M2otchNjxYH
DO9+Uqv+MEHLemvmZL7dGLYswD6ay3N/G1zGVMmgdnlNUK0L6JLus8QA53ar3DvMbdqgy4qlBCJO
A4ypDGSHta4u6YyLp9KDb+nbFKHawbs5VfgjqrUs33vGO7d5as91oBAi3SawWpA4wp8VEcjWSwjY
kpfusV0Hi5JKnyg0R6pxAdsH/ceFqLLe9aBg1iMCJ7uI6npdtJPHG2TwmGw4TtseAtu94XXtvW8V
6cNWlIRKVor23a1kxAiXmzoBcr0v1OAear9q+hDPKTxY2lu4I95UctJYA0KAs1kan5ALS3frIoXv
VvaHRLfzaV8nRmq6e89GorlzB3ZgIkKWNDQiLBtvuTFRkpBBxdGvHa1Rb3FndmkPWqlgf9A0JRCm
SquWl7GrLHQoMxyZYKCH6jBl5sm83JT9bPkodKp88AMookO96zwaD/x5DLTTEHNKkVAfrdqOp7GO
f8omKYFqn9LAldfIr+YsSnuBK/EAs1FPMEdnVRL11jhfLhy4KtvCIGunLQWuv7J2ALecpJymjnB7
8CLSHDAojrPacPEqQ436a0ojY2xvS0520vAuVS/rOrDRXVXJ/Y+7+N9pwN8eeJw+f33gqf85fR/G
7+t/DQTYv/Jjfxx6rvkb+mcH77hFy+2zUPzPQMC1fyOXmd2ZcUkW+DmSwNJp+jmbLk4CBP6cmf/n
CPRAhlxM/PyLYCXzz45AmJL/fQReMhHYT6DehiPissv9ZW1l9GhCTYR7B3i1uYmAypTxytC8vEJv
i41aDP38mNpjcmpFnk3HOW/kfdYBwN2XAEzLcIBJCyutpApk7IbdYxoQY3ZLymGEq+ue3CGxd8sG
3ZNPtbQtmsLqqmdmhOsreVqMxn51mvlLpa/w+6r6iYxB+1GW7XY/Dv5T2xECV5FaTWEDJAkKmQ6Q
jZZmO0+c1yTP0eE/jA6eB9lJ8eojukMTqeXGQ9Oo8jQO9HQt/uyQxdKIZphai5Sf5QbXyxjpmq4/
JHij4xox48doDK3gBjfx6cz1NhzRQtJ2ErTXfTFnZKibGn1c1WBtf3xQP/bcl8wbvv+c+e7ITyvy
Q492OWzeHswoobVFPR030h1D15z4wdFWoxEZINahjtR+7b/MxdanYVN54hVI/3Z2utmHRAigqxYw
nvDxMJfQ8LJtukdqU1PAFBpz6SMybc0pyBCk2AGRkdT+ajQJ4Sm86TJMT7W3aSLfwJNINANcfvo1
waq+2Ctbr57XsnKhAaST/jqA24A1vAh+W1Vny63XVdrHRjJNuJh9coIXmb1r1Yh+DRHH/sf7Gy/v
iit7WANIEsPRqCRfxg9Kmuu4jdqJYWr20wRLq/Xgd2Fu1eIRnHiM/ptkIlfmxnXq6QzXg0nCrLtm
mpxlaDt1EjKcUQ7mLrOR0u7NzWzxUPI8CRqtLU+b1R7nwZLIO4t52sk8NV47jZJjp3erJ/ZcKhcw
Vs214BEZU2Dyi3j1PKR1s3PsSjaRD5D0ngc01o84ANbXvsvGa68x/aeCpfEuM43BidCNmKcGvecV
TPjshXxCxrQovK+0ji/bc4oS1a3E0z63/JHFZmuxvRkk+qDesQI6HSYCji+dgGp/e9sate6BO/r7
qjLMD+WYbASSoa5bVIIImKLUKHLy3gohs5uyavldPiiNndPi8jMYU8x8w4iLWxdXZVqODwlQUKie
qgxN9Owgn0Ryrh1MD1gflAfDwdcBD2QmmREecdIeewBMq8AYo4UQI29f6mJ8lK31Cutxuq5t8cKj
csXPOfeXtnraNJSUaC3rFLYku1TH2cEqTGj1GP9NghEBtbaFeJn80VueOu3d6Gw4gzXT2al1re+A
YOmnCehlQAOTxjU2hMMGxzaGGbGdMqsvK2YaygxVZZufGC5heq1XD3/1AFJMLZQ+Fvo4wOXoaVjr
JOWuYdMZG6280HlxCYeTGrV935njeTL94hYRQnnVaMq+o8k2YmCg8gfGV4DuRrldBJ7mW9fEU+ZT
pPA6v86blp8TXQcqPxQFVTLK+pWvfutA9jfsIYml1Fus1GvBiikU/MyXDUMEI4MCY+AB9m7/2PsC
Rqua9SyestkEHFE226fFXgVkgT4jCxVQ5Ca6FrG4ve6N3sUDTjBAK0GedkKLGxwDAMEqCXgUhWWM
K8AGPsZBoSMYUiKaHWe9UqQR3WdIfl98/n6TBQYlwxHIqztGzpYCuEuKLNRWUiwoEbxSBvVlHxOI
fppClI0t+8KmG8KhMrInfLpiC5eK0YMx1MXVLIsSqttwMesXhoNx30EuDDNhgUSfNrh+ayyMose7
vhrHNundmxakyFNJXEYdTAb0PV8thclLVBLemrcN1G6M9VzmHhHss+3ecGZOpdGZkrcfJ0tfyuTD
X+ryVLXcofg9dPH7XdQBOXlcNs6oQRFx5miCYxX4ysypsfKEGVqn2S8Q4i7GesPidlDGg25fXohh
yhI1xsg7qWZAbUog9qfT1fzmhsf2ejMOZbtGbUtM2jg12xnKnP17HuC/5dLfl0sXQdZf9Yfqf87f
l/xb+0u5dPmxP3tEYdLiXYKYIHSx7fgpwUkXbElslidsNn+3oP2nZSSnibWKSeAjatBf6iVKKVJ/
CbpHTCwM5Dn/ZH9i/6KFIbiJl7dREpLui33N+qVcAlRZsfpuiuvBmPL1i8Vw9xL94korFpmvcdiZ
alDFSu5yO9basTXgxQ8Xi3hzQEYg9niW1vfBTKc61ERHokqxztvVgnP+ez9UbpSjuRu2/tDIFF0D
T5hKrdajhprJm9AtTobBvLSCFsqdvaaocGNK/iLzb0WuSfd+bqdZN+POkcDwH4mbAb3kqFmKN/aI
Vb7CKdUuy9isFU19yj1Nhfj6tcCYGZ9iLEhJpFmya2du+s57zIgpalURCkSxJPfUlsSBUDRdPT6N
HhVs7BWkoImXvHclMMKmmz0Dn7+oG3GFC7acYs6Mb5k2Dju379Y7mMwNZp9VFfyos2rbZ/J83Px3
/Pe/N+Df3IDEDlt/OaB5+r58GX++9/74iT/uPf+CHLww1zCL/nkX/ZGehsLiN4TLFyUwNSutAgvK
P8Y1pkOwGjOUi6AdLRA+xv/0Kob9mwfBkCUjAxu2pP+MRqhbP/SdPymP2EERootDyaDxQWtnMBn6
eXkppKbNfduKo+qN4WXWLDcYq/WbtxjVzaZrfZxpzNaX+qIRUd55HLv51ZmL/rFrtcdeDOMJsxtJ
I567na120o4rYONkP7coNaam175MrtsG5BII+EVeAlkaw2Y63rECWc17y8pLg4jiptLdI1s+z7ih
khHtp7Hq8evw3N9ak/KTGcXZ6wbhcuPQsbOUwIcta4vtPm3ADoaDcGciJ4ah/wSvVdpL4DZ1pZ8y
f3EQ0BhYkmKwx9a4yyrL6E7SSvMKGWdTMhnD27EiIsuBU+snt12NZ2tNR/KBt1ZvQb7i96fzMHDb
HSdUzyJhd5q7xVOyatqE89ItyeTOWhv8fpN47ylWeZQhxriQm3M5FmaHEBXWCTyBh6KLJG9h3JdL
a1wRCbqNqGH87CopdKi4Srr2uENOU8zxBkIaWEtbHNiPdm9LkyM7qhpTHqAZebFCrPmGB9xikZFm
8HGw2lxyXAOCsc690bSHwlDPRZubeyK60Fmh2DiUKs2YfNVp9pIvOYqjdc6PrrecW2vAmzdNL4RJ
NCETLcRES4YRdfYppFLnm1wSBZxJvW2FPYYGISblAmFtKZ8XZFXB6usF+z/ra5qzWjSTcnrkeOUg
Z2a1n/hINZhVaH07tR/dzN15RrNH6vcwb/mzUxkfbZVL5M6tCjDc32xZj91wkm9tPZ5qwpYOpcy7
yM3NCKGTEYwrQKWuA+TG7vAOJg2FuFE+U/rljAjBTJf1/B1wl0P9jgRH+a0TjGIhOWoCbzGSXVCu
UwnqFRz9ss23BsUo1CQSj0hDr0L4Atl1MlXD2ZNQvlE0i6Pb5jmofuCyExTmcBt772s+GfO+nu38
KwljC7rtdY1BnmsPabdadJXpd4Lx2ltbY7Ehc8hQ9VrtRVfDqEE/f2FNOcGUCyRB7WrTi9n0Xjwo
j5wL2W5g/b8jZMQKgcr7+9lR39kA1keZwWdLODuCMgVJxXIk/9qaVhvOdlOzq2Vw74t6pCID8jI2
cg1trJTIWOeK9FRCZDxjedLtRgRsgp/RQh03OinIxB0p8lJ7sVkzB2QQFaest33ij6FdXcYZn6fN
JdNGsh9U5PeMc++A+V1FeV3P5YTvWXLHT4PXR6a1aR8tjCNISmAU2dJiIUijoZg35AP1oh2MUkwP
qz4r97Gyyu7OEQaqBway+U2HWnFntrkXJyy1x1Bnc/00EhMLdQjE/Z5tnnFqJgaGJNdKXo0LqyT6
kTguRNFmKJJ5vmPkp4czCCUmJCQ5B96yrO89yDMRp661nlgVNqgX1ar8veTSWi5VvljCnncL6m9U
8kPvewXejR5h5yzTlGEmHWlCWdL1G4irviO41LPHN7K11GygQKJgB8kjrrLGr/cq97oww6q8FwZA
oL6EJ7wWDnEYLafEQvvZipTu1mTkbHYbnsauN+PE3y4q7iQPDG97XXTLf2Yds9xUhfaFW+rF2HKS
6ypW8nUvT1LrLWTYULtpQAq6tPyd1esQ4UHNn+uhICjJ6ez8bEDf1kFaY5fc9Fq/6+vkU18ZpReQ
4uFfd1ZFsJMvd/id5ut5yrsH9g3aY2mN7hejtvMIjFofbrXPFAq3I7exWgwUHxisdisCxbOTrG0M
C3mMUinlTTVCNeT3NBhHxbofLndtaSXOPetwkzQ4jL5aX2V7t5rvqszKcUOPB6WLzAgSpII8SzYi
Q8Bx3CtzfUPoax+sufa/DcZ47y5WpoKRYIWD6clXB5FhkAs6PsOcjxbsfvbzCHUCqXfyI2ktKy40
qV1BXsl23jzpUSM2P+7aJQ8o9dIdeRScB956k9Pf3W6amM9r7jOLWokERrKCBmAsuLVcY4rR3KX7
zLcwNyrDC/2imIJOH/arlg6cwfLsT5xam0nS28VSEgq5NEdkpWzfFeOkVFcPEzLzoMTlHbdEzQX8
bf6hX8gqZFt+HMSM21RfRIBcuP62EpUbC82U4aRrWtSNZR8VCDwTEPzG+OTnBetieF6MvCs/GmV/
9DUfK7fWfSy9+6lGGBJvPsEQYuyQZ69oUjSL1WLWLMQrTfVCPFv/fmnpKplMVzpZUcGm7D6s4Ffe
XtaG18bCF9uItdipXIrjhprqQB4JgQMd8/y5aRjapMwcAO4DiCqLCgpWyXnXO5+3jaVm47l6nJXy
M8jG8sruEtBCa1MFianWgGmdfs01MO7H3Mou1PuPyan83dJtn9PuMskAnJUGBTFFZzYAiYH1gqMf
vNjXutMVVDpJZAbSqzDDin+jLG/m4W504BTTt1a3Pzq//w7ArNpVNgXDvFgvNTE1LFHHnpAwftU2
WAP+/kV+DJNlhMUIJ4v5Zx24hJbetXZV3PtG2x2FZ2zXSAv5GNzy81QnIuIwbTm18/kFmBoPDGk+
EjgNuSxFjAVcnnPdyauvRiMNKGUwlCardnbF7K5hQ0+zGwu8tIZuXDAumwXVc/06ZslKT+64gfJ5
DwiHylgwGHkehbHdlSyy+EA3eCGANdEY8YF1vP1ZlsUbt30pz+Rwek+9a/Ozplgfhyk5Et6qQo3U
y/tprNSdjarlzS2cR1RxJFSgXbGMdjyYrJ1MAhsJQGIqzQed5Zn1ybdLOhnbGQAkeLFFVLgRXjbS
fNOzWiN0amytHeChYdoa73ZDDEu08j0zqdbb21nf5EFsiwtb1fY+o0YRBI4u34oukbebMLUinpkm
HYpOmrd27cyxvpGawMnaSYJfgGz6xuyTQ2LbXBGifug9335QqwD5x6mpUWIYGKZta6w+xoGo3suN
mvKdMudvg9UdnH3X6Ta3TOPIFhSOvwEWNXjMr6n5CBBwAosqrmFUFa8jFOivTdqfgPAkW1S0WRr2
qfleOaP92ABa+KanhVYzpXb8i1F8Wo6daqFy5SUCCRAN6/JNIF6JunYaHzcs2UdACe55Rt229xvn
bnOaK1L8pBvNPA6WA4p01EWzM7vvSerWYWaMLuGYdv5id4MFLDS3o6FWVQwJogu7ttvIaundOm6l
2T4MRGLk4cpHcbOUEDAZ3LU2099uSqNt8GQdzcu43jYgxvepPhS7xFVyx1bYiDve114OjrYv7CKp
971b5S+cZuULj7jptWKE91gWEuFW4eZHYSsq3qR3Tn0zo2nMNeT3wDFVRQpoXqxgCC+xaBtOCV8z
uCEyocqYYCf/xBKEiAdQDCXpKk0HPCBldifG4V5ui3wR3ja9252aD97Y+ldtUchbwG/Dp9a0h5L7
r2WNa/ZOVNYXsj/V1faMR7RuC9qHUT2lhI8z0LetyY9Ai5pOYMHCnOO84H7ARG1dWBpJ5XxSCCyd
V8inOaGEHmKOwJssnxuR9Sf6eWdJY6u0nBvHLLM34ncdjWJleqy2BsvFCDjmTJBq/gaxuNkNiVdb
Ub0tl9ClRkQFVAMiQ61SI6+3VvULEN7knq6/Ab7A8TrU/qOqqY0RQ09fm7ppIy1zCzR7W4rHm5K0
auZeBhJn65OO+Sa4QM/3yqtLqE1jv1trmREH1Vdhp20Ve5oBVZjSG+Qtlj0Mkb0ldVDMeRnPhc7A
udmY7xpFc5jcJb0ziGFaHzy3GNrbJc1YnvvpIlCkhljPDIoF3PX+OqKh+n0CQrmZXwYipdsr67H9
Y1gyrS3b5/FQ+FntB4xhGK1UiwXXc2TiUKG3H9hdZ5yjCwQJSifHPMjMsV8MYkemiMlO5x6Gknvx
K8Qi8p20Ikmv83kGn8olPBSxgYMDxT6A3LDUXMXpI4f2epZA8vF06w9LL+kFdKSjm+1k0YyB5NSr
oTsOXJOo/s38mtTZPEyMyf2oSdwgRYV9BYrTQRb7pe6extJP8jcd43ZYW746S+7HwIP8Z0cOmcHf
2aakB2eqKcHJNdHCHojA81YoEecOp3PsjxUxMMa4fREU1lfwK+2goj9u3U7sW37taTN6ed91eYf6
z6oflCJGc+twahi11QGa1c0u0LMaOFc5Sqwj5F+IHoHeUqIjHVju31hWf7FL6NankSoyxvbHVozY
0jjlWUdxDuVhMQZJiqt71JC+RS2N+4NMc3834OP4YluLdajLAeJIycmE3d4L3LzN9pCPZwiqBAtB
wgQ8CVpPfa18QtsY9N6aS+a/gx++nXknwSAFiamGsR7Ilu4ppab0GlQACwRkwirmuul3nb/YMaku
9DdclCLQizyLVVJnsY9RlW5EKz+T79kFre/WBy1PzEhTPEka5TRo7io5MqXT1tAqsI4hrKqDxne1
W2lu60MHBG1a2JAsJRojO8VlRAWuVXG1Ztn3rnOsM5CNnIO2Tw8JNFLs/hz8E9KvtcqqcBtAqQwl
aa3uotb7TAr/Zl6IHS2a3DmUpKLEaC04MMe2PeVCv/MQ8gbjOC4t5p30y+g2BSK2VaJm0HvvBhjM
EC61KGO9SqygqHzzLfV1l4nkiAGxzrP6DQzMW2+6eBBmb2/Z+Cfwwczvgl0oIQ9iO641g0WdxpNd
ky2nYGnSKlxLk+mDmzosGqDl+mYWA8sAMtksr9BArrIUdODWvzdF9ToW8+V6m0QbT7Ip22AxyST2
MAZVuZ+cihyQTUmuTFCnAjS6uTL115qlqGImquGUWguCcadouFpGd4+/w2VDYeXXFbmvd8wfhIgm
hH9ePHdivhkl9TZuHsTfl/EPOdzdJbqyYlFL3FNaeOK7amjRClaFB8aX7H203rgntZyJQDd8k9ki
Ty6K3YD0UveEDCnKsrU7ep3T8wDWypPh1vP9VmbpLs37r/RrlGJrc+E9kxp1RLQ8o7qZx/Vlliyn
mfecTVA4z5RST7nWo1wdpHuVse0L+2WjcCTkNVFbPwYIKgcyaKbPvt6flb6a8BmN50bjyCtmy9oh
hwWTCHXzJVt0qLAs6jEbecS2wV98QsaPhA6I4lWzZte51rxJ1ttkTWSPg6N/IDqg/lupjhpy/h6z
1ngzL+HTAFes99HGpSPSwYw6rX5ewNl+dGS8EqDUeMi8mXpQfC8dS9rNqR9Y2Yo0aFPkobLzIM0D
Nye9Dx8TA4pVPfS6jiug8pKEsZNUameTiZxT/Nc6Pc5i70t2cw8NB5YMOtNuUd3M4N0hlmZS404A
JyTK4QR+KVBbni60Ognxtfw5Z/JkAbk4FoW1XrK+hP2S64FjbHDrZ6/Sx3gSWXdjMP0/8h/8E3Kf
DyM1HqwCEXDp5dnJ70R5Wm0errqpviVlN/X7Eq5PvCAKR+qK78uultOWuyW3uv488EgKK12Si2Vc
ZoHkoYWrP6GK1WFtc09Q5eW6vTdsKuF0NDgSnGWY1aFop4M79zDnt9PCBY9nohPHEsRx4o/UOlCq
gN67p06f5Q4Elxu7pVOdOpvxHyvEMWwo9SFXLNDvMU0M6XzvF+O7qHOu+GS1Y39p7gknbyIGMy6Z
SqUBfkJme3oXBohbrd0qw3rJdWu8komGRGpw8hCyfMMKr4Pi1db6YSlozgZ7Go/sFwSTCyKBRGm/
dyrx7ycWbYciUTmMqfVziUwZ69Zq7txyyAMkSF8Te9YflUemp7MQURkWU6u+26M7P3L2QTRw2HS4
7BtPQ88wigTQUE8061wNnsacBYFCPJBOB0auOVuyGkOiFK0pMnLlT7Gb6rVLTl1Wnnqej8STtbsy
X7sv6LVa5MaWWUeltm3fSiNDGofyRPvSOvVwiyEfQTgPvCFAU7gcSCEert2SFol1UZGBIUhPg2al
sVmv61fqLG6ttKu/oNL3blvQUOdNZtM3LXc+0kFfAU2xrzj1jKHvt8VK4Ju5qgk7sps/eYs93WEu
sbabYfHaLsDi1e6ZgtaEiElcINvmo0Joc92NnDJf8EjkxLrl29rtkMdn9AuJdoOU3p6Rdo8EsCfz
05ran6gQ7EeiF9pd2q/ywH2wxs4wsgT2vWeFwRV5X2M8pqLqwjEzbz19TMC2Qgos6sQLdUgheVTR
pGtXyqCouUYwQ3CwnLMragi57FLCRsIBF8d0shrOn8CRLK33aaKWy5CoygLFLIyapnZ0eE0slHhq
tKynXKcdnofO6q/63vMI5wJ6JoJJMONbuyIJV86FNwcNuHmDSVY8zfwCJ/L6aXuZSrbv3MYJQyMG
1CQJNut4Nqduuna5evpQdEruVd/k11vXdYCQGPCA7JpSKqZV4ZcxZM2OXF4qIU6Zt7p03M/WkKG7
w6YiDx2BFEGvLT1FK04nEOtaRaSoZy6P9tRJhk+i7JyANozgVEPzn7H2pe/Q+Ys0agCGLxEzNaJl
yhnlpMmNFm/9sqK/Hmm8FzxE5P2JuotY4H8oyuuYFcE9e/si2EZHnLrSkRFpAmqf5kl/v6Sz8VIU
VOARAfY1/bqt38F11+HD9LP3MOL0o+Id0vau2rT5RbPy6WQSdjYR3O57ZwB38oW0JXEjoKPtDdB/
Ps3raN6Ptuc+kKxO+0LoqH+laZnxda3y8iRHb340DJNh6GJM3KVtw7EakFjSYBQdsyzK7bHgplSX
hAI0psUYmIOfFjdM+CXPE38wq6tCN1Z7Jx1l803XeBfkkCLzL8c7tK4WKqW1Q7DAGOpJbG56KiyO
SlAW60fV1fobrhAKtc2RHqJRfbjJfJJ3g7TI+5fJQc+vNJ66yFJ5mHFJRTQ7eSxSHNYdARaCeMn6
akgW9+JkkXE3OuU1YGL4WqWri+uW9eMnWTTwvZwlr6NMU6S04zbnOJHaPUSw7sZelXeoMx1rwLx1
e6jHVkhEK1eJNih5huRmvjK91XiIqe5JUN9dD22vdpOk+mec6TKl0bIHiPnEx+MTZWjfFmHajfV5
kv43DTBmzOGUHJzMlmhrN/3sz9waZmFkcd6bxzbTvbtmcZajAvl9cjSXDCsnIUhd0nVMVIwh8+bh
NGb+dNbAA14jj/6K2kaP4cSIXeGtX1JSw0OSeekMcPBkwPWgi/fD+owoL0HTiriEvDczhvXs7bMZ
cQZuc+NYji0zm7ZsVuCT3hZl5qJHDu7DQNottazYhre8staQVmE7YMF2Nh5k43TnuVACKfSqilRw
Y64eFjvLUTzzsCnsskWDus3lteb22HlZ3zBjhay6ttkOAzz5jS2+oHLj/4sE7/ay3ioJVcOYy2d/
NF5NIsIjW2vi3DI34DPLF78BHAHuP4+UytJo1BARN67W7gx4wgdl1XsrLR42r6NVYPUe+pMgpzPd
biFCoLoq+pdu7Is7UMfkXBkHCiu5nzdr/qwtrEEMU3uFKiF2YqNCXoDX7buZB/XiTV9qQsfv1dTf
T+3FRwj/nUe7fmkEs0q79Ux/DTGqZcee7FY819q7pbnTuTUaBLec/wGQvYFBj2+9SmVfdETL9dx1
y3Go+pd/Zbb/f74C3cGl+te6kTcUpz9vroHfX37oT5Gt/htmAIMd839Ywn86C1z/N9cRhoW8/3dv
LTvjP40GuAkuWg7sUC5sNMdFhvKn61aw1PbR60JSItf8otr9BUb8V3DiX2gthMyxrHZt9L+odj3H
+UU0os9OPwuRIlvELp6jSU/tW3NQ3c1WqX9Iu/rxWp6v/9i3W7r+KzoPsa0GfElvjq4JzHKbIbEV
FODPK5/Add+zT/jpq/i/0It/hYHwt122/igDcDQjZv7lb0NDaWBIErxefWGzKhaGCTNl0kjkAp6p
kQkcBXPx9Cd1gcD+9Yv/Kl7mxVEvA9Lz+PagQl3e3E9m5l4TNMPj0OC0kvK9rmoEM5U+e9ervi0P
gDn9Z1JI/u5P/gW3dPmIbT4tE5TbhVt9uWx+flU5YvtUnkt+da0vd2WVyXd4u+BD/Atw4Z8jXmA0
61ykvBwjW4Gg4hebSiHoxqhv/UOmJe2Vi/OAk1pit/ZM4MDJ7Lz99cd6kav/bBIn4c8WeNj/l73z
aLLbSLP2X5mYPRRAIhNmMZvr7y1vWEVygygawXskkMCvnwclqT+K3Z+mte9FR6glFusaIPGac56D
zCrkw8Um/ud3OPcONpfIjCddG5QF2ouAWyxLCzYjmCTDhFnDdQqIbWRRmDuPLdvcl6qB3LNNvHyh
EvN7/3GYhdCbblTIDsjF6K8dE5qPswj+j6tA+f/i9aIN4d6XfJvc7D+93qoMCRspB31SPiZvwnWF
iq76uLDbQ1yj1ixb9lkXlJxzAdF5UM4z9+D8uJJiT8IG1XlJ0TOdS2Zlb7Hb86wiQpFrqY9I5HkH
SBmmJ8lltAX9KonZzm0pEFDBAFmpVjiBgD1ZXQqTehZANRsmK7c86QFjaR+6bmPNkL0H6BYRQxA2
V91Yqy8BhSXhdTxmxj0JVGxFO1eZe4BtYCRS0lfCdbRhvQIaC8ly6VBqnruIcMCKEpU93toQJ47z
nauUJoeQljQzN4MMR/lgqnm6ruwEFpSnMsTs2BMY4awHQYchL6Z/7829NQ3mPsxbBg0GH+4nnQmA
SZ3tnn/DvNDkr1Hp7nhvE5RSblkmc3wZOwv3mdOpt6ADWP4blaQcI9jFyWAerdZynhkdBbt0SaGv
AMGsQJGGhjZhYMQD4QAP+DuLWMuOd4pem5lhwU5wG1Zp9CKyHDqOxnv5Vmg+x3ckSdQBE9dwYCkS
2vBlaqGDexZYmDQmmKJ1GZQcCAoa2HQaiyH8e+jXb9dqksWweBI3nfRNmhvUcxnRjhupeLNippQ6
9hO02C3wrpx5gR+l5XkFoNN7eGih3lepyWsyTuEL9QmTdnzEwAPLWXKdjJUn3+r3COe44ebH0H4d
ks330hQlLE9ZpVwZ2AesrYzBMXX2inNfa2nUBzPwl5Eca6jGokcy805SjmtMBYffcdyMYs/kuEEi
npr1va4ZM5sAd8bp/fOXZqAM1YFkben7uzCAO7Ntq9C+ff8zQxRV2xJ2EOfGkpws3utD4g/jborD
8KDbdSoIDACFLajX5tT3WRRdOf1IxtDYT3qXtyYIHxnzO7jcBySAejNgUshuh9brmSoz+hfmCVCD
zYAmwnw6HoqMRWrkWvxAVaQOQi1n8AHqx6UFc6bvh9Q6zrbOpl0bw0J5bJpKkb1XK9VsqkQP0bVY
wvkTuMHp2zhbLRojPOjp/TRbYsKfRa7VsYeSc+xRSk+bxWbAaAWgdGqwn1hAR8Xn3D+zTEj2Jp2Z
1VThfAjdYtuieTlPbkv3H2TurQpqjeZiOkXhbK4GkA7PXqnrd2wdX7s130qVeyCXEucjK8121ySz
txlm49xhuh0ep6TFKzdgkfk8yBwsReL2SNnjMDVXI5nsJxnUMcpoNmgINSmXA/rab23PsYlG379U
aeLdNnYVQs1e5HzNnqRECmPWzBJQwGvq/DJ8C9Nk5ZhaJAHuuLjDi4xY08ORGXtU9b4fvbhVTx/n
WPLDkMSEMnbtW+X4GfZtghpOLbvVVfK18q9Z2HPfz7nqvyUO/4dZljaPPOa4lgUk7fTkWRFP6QVI
5twP0GixELyUc4KyzY9X0owaR/P4zlo1CbVFI53mE+G2pDiN+fRm6iB+yZTHgUnU/HMGeP416xZu
rHcqfmT3wDd9AN9BEzLVDglU2PEYrZ89Bbc8zeAc8zbiA8zkQF1UseD8XfrG+Vx2lrWcl0Tq4OyW
3cIoFR4d7nqI3HAjhOt+WeJRefuuQkseNtH1ZDXxfddnyTkOwmc/SVihD90bYp719E+dl74MyW3T
fE6GGRtyo8ZJL2HdiM/aivS0LZLJvmlCBD8AW3K0FeN0Jl3KGnfu1DrbMHF8DI51FxA2KKo7o4XR
hM6LlzIJml1tejY6pG1NOzkj998AmFfjpnSj6pamR34pHJc/3/DE6j6Q6yeiL2EwpWDs2iaqD0sA
Xmoj4lyT/tbn1jW2Q81HV0YkkWFs+Dj7QX1KZRXc+YlLv8ZbOvpOg5Z/FlH/qTYBtUgzrEuUNZMw
d0a+1pZef58WPSITgg7ijhiEfsbtmgW3lpl5LLCuLHcWW+RvoJ1DjK34qTGMLFw0OAjMYx8zRomN
tV5KuDowrCS1c4v2mrO09djMg5nk7xkFrwZ1VXjdT3w126IIOQdLQJB0nitCNm0wguIXW/G5xiXz
xSsaOvtY5Jz33QhtNhmBQxEX0wMdU4BLw6Zg0EXydLEmqXFoAXk190QIcC+pCZSkP/Mcrzt+sRst
8m3BraHRenBM+okGz+SDbuPSJxktuV91B2DRmkleIyDEmVYocPPdYPXfKtaq9IZuxxUhlpZQhoLn
Y5+y+t2hLGJoPrewCwjMJPL5kuIUJjDj/WU57+ytNsmoJCJrhbv5BMFetQXswXEmC2MYqX1LJm0I
B4pqvmDpwWSPIK2U5oYINMGKrQvrT5PAinQn1Eo5TMuG98oeg19Z4bvwH2XbFD1PC2+QEAuLJF4t
NAxRRt9nVCVhAuc9sIy0VfMTvET1yUscDta5s7LrqemQEeXo01YMvBM/T0i7Z85NuOxycYOec9F3
ngpUUBdG/9avQ9eGx0RPBB7ymqlyUou8A2EYK7MYW5c1bTg4z263ZkLFuGHIOfUlOK7YpOsn2hIR
uoECx2NdNwEyqrLjqHqK1m80y1y+pncIX9HzNVoOMq/NIBabJDbVN1a6LwKs1Wvks0QzyqPSn548
N7X00+gZMCLblDlCEjwWeRB6PKqacGFrGcTtnB7mPLVi50MWUC2T9zcN6A0cRa6IXat9asso30bg
/Zn+IU+avFkcS3xB08YXwF5zBoy3bjmMWyhu857/YQGHz3QpsqW54etvH2vGyuccvcRHY4XpxRri
aDP2CY+eOShPMQFVm9kQ8lHoSfE+EAZUdsQezw+viCGMti2WaORc6Q4soT44dgznDq3bpjOmPdcj
ULB4KJzHioAD5pscEqzNme2BC2T97pX5r3DkAK6MdXRiSo4+c2gJg+MOnIiqrn6tOjKXivkuNHI6
c11TGOjWRrHR2GhX5hFZR8lCfC5PRrOToDaOnliGzIeMh+gOx9K0N1LeSXuQN0wVqwe+bZ7LlSku
PPmY1DBmZvOA1CsovX0cFjca9d2G2Ln5zp6b+AMUNP2pq4V7WxOtXm/d2KaANMRlYu9GXIFY13mk
8qv2ZNjav8JHURf3N39bKTDAYSNkYBkFJytbviPP4guRyFjB1it3SnaltlFvUBGwg7d4AvebGdQ4
J0hic0LwvOI0HHCg61ZYZ8+d2+amz1nGwDDhtEm9jityIfIX9oyBRHI/51OGiY+ye/fXbdTadfyg
Vic0mj7KB1Lps4HCA/xTa7yMBD7yxCPfW70X/QCpxKZbQzj++vf8U/fDL1qRz46i7QcK+1N7CJZx
0Fk9NKei8jiM0bA7z23fwQGVBiwz8lxal/fj8K9/7z+1/usbxIjsgeOUeAB+6rpoyQtgL0TPs731
3gaLZI6yNyRzTH7C+UUixvxIfDNnMVwTqty//u2r1v+nTxfIGl0xNzgvAh/0n7rwGVFaMTleffot
DGgJOvEcrKdu9p7bM6DKW4WqHW3JWnkLYleazftL+I/R5P8wmiA8WxnTfzGx42Gb/NfuLa+Hn3gg
7z/4h9/E+4VJird+dy4RmWIFffzDbwIqZP1qbSjmvzlH/jG1e2flMQiR3FM24x8uyz+mduqX0IVS
zAqKDAKBp/7vTO3AfP/pEpMYTaQL4Vxw/7JgdN7tKD+Mlxg7sY8wvrheKKbj5Zj28TxE8ODsTckq
y6LX3jclVQLKcUXULkvK5RPaMs/ZitQ59WNjXQO30Pu5tcpDTPWw9aEY39RxdUo6V1+IlPR3CGK9
q1pXOFQqcHJ1FVtXQxqsbLfSexqDxvAoC1Fm6Tqzjk7T1ihseMx7cNcI5CFiU5CRVG3CMcI80YbR
ltcN3kdhoEiTG4+a+YLlFhtkGz0gPbgzfb0jLcJeQX3Oqe3xNQeUueBkvYvDaiXSebijuPimlTPt
dMayoRy7bNu51XwTdTGxWQOAjdHG2YVVlNQ1ax9lGTn19rIcVd1ixIjFESRI9RrOY7bvm9WgXMh9
Ybq7Lp/lntN8eOvE4B4Kvwy2DUrCk1tSPSH57jd8UnI3VEGInkGnjz6V5q5EZnBqcoR0Uz2vQK1m
JJk4u+vm0EbpmS88yBAHaKLoVlmmC9RIubs4BSc2lRpFbV30lzz1bxKHnosm4xHfAYLWyD+GJUmz
Eu5GVIjVGwKwFZKbvRORfbRYE2NpmF/UMGKQBbG2h2017Aa4WTsyMuNtpyyPp7z+UvZInI0pL03l
pFcNFdvWhalXL/6BwLXmoJa22ukc0V7KhGvTIk8Oo/AyzLW9DXKkwOkSWS+zm6LVtbUCdIUqytXG
HISMQ/JtyvksMCM/+/jJz70TjDvfn9pDbxx1EL0173pjy121im5VQOGjsTy0IAb3uF0+N6aRV60F
BqyKQK8qt93pvps2boFM3EXfELZNuysK4oKy9hll3EtglmtMOf4mRoJxsKrU3jMWRAnP8nxR2ees
HeQxq6OOHn2qUP9mSN1E+B0/Bam8Y6h2XBPPUANQlHNJBF38EJLYcdAxVmMBZWabx8N2DJxliy4W
bdagzgzBnM8zac8EpvdXqLO+LLM0e0Nbtc8QcZ5URTA4FhDSpwuuhbTK2p0fN1BtF2BvxN0bpNb8
u9zpPlo96tLcN9GOWnvcIkluCRbnG6zdUB48yA6HyM0+dMKLb5iVlQc3+LKmdANV91FiNJ71DGW3
XC1PidwhPk0fMY8EW0JwbHwlyXxswAk+25UJdkQc5o8L+4ld3y830AuKAzTCic468Q5LjvNZQQHZ
V4ZU+kFY9j11yAJMKC/30PKTrVa52AFoJGkJyfPZEV20TeNgPAkRnwc1iqvesvXOwk76QSuXTzFA
qyag3W69mHBwNZXtxlZ1uu1VZn8gT9neDJbjcee2y2FIGp+dGsRJYGrVU265833UaPviDP2kMLxB
wtxOVp7svSYgxm0oPVxVgHFc+vsDL5WVvYVBJvSsa3JHi2OdExok8y/p6IHvqoLiPLZEP2tGMTt/
4fNsll7RfRXocF37VxMl5EGQh3CBls0c0hue7CA962r0LgFRZKzF1aPHaBOfmIvoPzQwiQnQ2ElG
XBvsW18h9j2mYCYjR98XGvytTbLAcU6t76Vc5kPRwRkc/Ot04s8jjDtS1iNAl1VFWrPVbek9mt28
1ooJCPWNI9O3lgT5DWKdp74WZHytw5Eixwk7BXrYUmjNe5HWYtdV0DJt9BM3s/APuhRvYbt2GikW
87Hs1VMkEGCXPonws7WxudWORrbfRxTsiHLm6FZ1mXu0C/CUICPJVSvEuM9n5BkI9xDphGVwoou/
qwvx2fP66yyW2blX5iWYiLfy4W4Sxet6Z032xXMYjq9kRU47Ru3fvWSC8xalw3aKi2fh6CtfDt1q
SbrgaoMFVNfFTeETTGN3WFcYt0RuEmyjtv2167QNClOSbb/o+iilBo+p5mzfTkNxPZPtcZSmCzbK
hT9YkGPeu8nncGaYMsv5VBeVc7V4mT6MYm4PQ1CwMw/4jdWyPENKSu970GyZw0OIcQHuxwnZPRTw
4tBpRaJXqZ6aHLSxN7Tp1dz257hrse2NrkXjoxEKIoXcwd7yPhW5+ThFGmHV7H+r8a9tkrjAD4IZ
6mgqY6FYi9ColCPZ1/hz7BjHZivl+sKnm6al1xqY8m7L6LHOlhpsV3ogsphxuCeLs5NYrzpsslVC
8s1Fn8NZqPU5INyDsybtiIeJPBSeJr0ko0TlYXHKTYGlgG8FJT2wgF67uOoQ+5N7AHmIK0E2zjH2
s9dpTNV5sYLneeiv8MKgOLbiX12r8S9FVUQHyy/wZTWecwCaH+wdWdqXoKE9qCVP8oVT9dAh2dlN
wby41RemMtXwQaZIDLFoo6YKUW2TRikbAH1tUE8v9EGlv5L0UDrD/+fqK4M7Rjjh1Gz8ROTrTcaA
R/XuqRU4QYBBNABXPrh6qlz0RfPc9UG8V33N6Z1v2qWZyIcj4kM9uhJ0R0eqoKmW6tK5Y494MqvX
5gfXYEGbTLhe0y1d9x8f978H2gN9Sa/4/y+v75L0zwiF337g97I6sH9RmO1sqmNfrQRq9uS/l9WB
/CXAOuEoNJ1/EPj+WIY7v4S+EuT0OgjqQRvAyvu9rHaDX1zYCSDXiZfhx9kp/41l+D8lqhPb7rBa
VOvOnaXdz8vFaLLiMamUOtMPN9FOZEv+mKxhb0rKcQuftH8N3Ww5UEFhUiTRgegyxtE8mM0HVQXN
J+ll/SsY2v4VfZb4m/tsXp2wefu8QNocz/lpuRtCs4G7H8ozItz6TSXS3IO3rK4rZdZBJ7S1I5JS
qommRlX+w7f4L3bp7s9AQrRpYLkd8BcefY0n3Z8W2iDdisbTKZacOPpYtijv9aTT8CYPgZ7svEb5
18IOKo+PyfOvjAzTD07WpZ/NUi3ffN23465ZZvcSF1AKczJcj2RO6nzPNM578Kmi5q3RvkKCXA7X
TuOSvW03kn0kRuPMlJzTrBbKu0TMLIF8BsegH9p2BmrFfknrBRdVwHCw3bgsM7G4eeITaNHVhIpi
cOkDttPMvvddXehHUDaYKmdZEUI74P1D2xiGyZZxRbZ1yf58tbrOYvHpP2s0NtjSlpZnsO811W0n
sbpYiL2YI9a4J2erjPBbLO4mWwYNxMKfxhbWJ8UHwkhccnj/PlbZuqSwcGFcqymj6Ovm4TWYsOVi
ugSjs7HJ5R03fAHeCVDQfJiSwjuaEDKUJcWEeNsT7WOoreyBXUXq7LK4BZtR2x7pGr7d7YLEhPtJ
u116GFE0YCjjVkJlECBa5qnqsdeVyfDs6DrZV4M/6TMBiQVaQ4x1jybVlHlokGEepyi0DsglomBT
RUNOOaG8xsEgEC/uVWU6m8IkTsW0yVGMbViiSL7WzJIn6kBhbQqJzW1S6qOP5X6fkM95n1edOfRx
KzpCWPHMS9wkbOFt4xxw53eHDvHS/VwIbCk4WL61iRgP5CMcwmEcd9yp4Rn9TPm4sA9l1Vfr7LJg
GNoFavDfWBk2p6W0FzwTzUAYXFdTUYohZqCfidljukOVth3pXhGAZw7c3sBcwsBhO5UJfQqmhIcQ
KQrJdznZ452Da1Rt0sovv0OkY4HHrN2lHUrxEYbgrTG7josi197vvGzHvffEZouVnc5TzTQbJ5g3
PTkdpKtm0/pVPW7xrQNQy0xUYZ5uhhwjQhKlAVrS7CjsevqW52PpsKVKoM1uCN0Y7Zu+Dbv0bUyB
EJzCapTiru+76LJgPCZTzM0AR7BUJ4UbXu/bwrRTb6NQG7SUmHuGr1WkM2xu4dAmWyx7+IIH3VXW
vo6C+YYlcTWDQfEH5H+jtaRPM575+QRai7G5FVUMu+uqK3GZ6yRuPmPzwXWRrw3zGiGNZDiecvu0
tHHCo2CorrtkAijQUhu/9bXvnp1uLrjUjV2fZ1ZEjw4cBg7DhPefL2l1ly3avxWaFCDA6CG/rVvf
25xE6qmLFmfat1gnqYVH2b8OqZdJ/Ecjr57GZzm1NdA58jiaTyzpWUmMIuw3oRrR5iUTN/K+tzVw
AvyR+oudUUneEMWh7Nswmhj1NaKp37q+oP1rrAIs1HqUMwXgc5KZFvuBsTx7CGsYb00qlpeiJz66
3uaTu6wWo4hIkQUBrXTmN4VB324uwYhnurnkLK0ZYkC1p0KGxbpM48cqNkXaQ/tT1ZueB0bhc0dK
VN0t3m3bO7zikQw86zDpAYuHtLqGABJR3M1VwlLaq1OBEsHJzIMGIncnydntNill+l2nCkjeVezV
ahfM40i4lD+IjY2qsLwmq9gnM4FXwLVbNvJcocMab2XbGaTBror0jph4/7M1wnzb8OHk4baI8Uft
aqA3qKeTOeiYxvgTzl+rJnF4DssdQLl6EwW2PMfCiH0+9fWX3hk+wCL0zmMYZmpluk0P2I7dYmfh
UR+PQRK0cuNgXhsJFmDyIzFKHhzobDeJO0Ytn8xcXSfU888i14ZQ6ESrrwrRQrYZXSc51FggM1Fb
ZEmzIbmWSCOuogSeBMHNXc9igc7OtEGj9oHpnCuXAIRzKASaWS4g8F88Z0hNQkS5kyGpqRv2OL5A
ctKvTr2arCW6HL+ajxVGH06/0cu6VcUPMTVW8mAiDvy+dPvX/8xl/y0l5arA+6Hk2L0Nb//1W8l5
+1Z+/5//vsuLt6Qu/zyT/e2H/pjJyl/kyi+l+HGgIhOc+Y/ikcEqlC3PY6ch3kFa/Kc/GED++l/Q
OFK4CNSPfxSO7i8o1xQPVCHF+nN/q3BUisL1x5E/ADDXxyobUr8KUql/1jZ2DF+QWTvtRQ6WAdxR
MNjATMO2LnhQ1AH1WaExrjbkXS9wsToigT4kg8rgZb0vqA0HwIIkpgzT6Ghpy+2eIf8XVwGyjewe
BAj5IV3qf1JYLi8IyourYcrELlwXui2JE+VFcMkevDyEBT9m1XXWtBbE5qSpOfN1Q8LQTP83gcaJ
l0Q0h3KcuvDTyKo4OJGYAu9gaGfv4zhhYLufhfKJ5U4TpmwgDfcu0K1qG8ZNwHNpsJKPuiv6kr12
DdW4IbXBux6UnQzxwSpKNO7c5WliNiX0Dne6hU2BVvEQtLhcbwHqsY9PDKcQRL6Z1KDT0HtuxxIW
er5VgrWUigCLFTUkFNZJxAW3cAPQPjAE5fPELT6XeiKSXYU2M+BxJG7MIQbL/jpNRT8t+zwhddLe
5MR7wASr6FhzGDjdYs0bT1dI1KpA4EI3A1MGFD7B0kpnp7JGLtscf3XVbIEfigQrYoCNaMm+LdE8
9yrfDmVMHPkY1yn2LCHH+ChyE3W3fjlYZ3uCY0/kW7RZQsvdTKNkOYo145xgMD3GqhEMtyigN26P
gHxc3cdOMamDFzbzG9Ek+Z7YkdXQOGONWF3L4+pf7hDZH+telue6HvQxfzc6t++e57FYJwJm6+sk
P5SrK9r1kvhOiRB8QlKYnSdjOAwD9UrmxfWpX8LooVv91VFloTTPyarfYPdo7orM+5DXZfzgxm1/
PyWj/8AkefwEAtvs8GlGl65JzAPXQ32YxzrlyWii+0LUM8EKjUW2ndaUOr6IdpOT+rdhmEcvSWPc
k0k8684y0Tr66qzwMPqdex1hQDgS8Y2V3CFVZX5p2oA9+Gozbz2neiKzJYezEiWx2bK7cM02LTvf
bOt5Wc4VM1H0+kNf7jGPD+eJAv04FXn8gnTNvQoXIikQ0avpWYYOWwhoVxHuZhJ/fnUmSSEMcRtb
W1xXFZFr9bKZIXvd08/5525Sz9jgdn2mpbuRrvGvMV3FoDNSlBGwP/V4p+NYgPgw9Ym1I6KzbOa7
hvLUPVCxVy9db0hrj/zmyySSV6IIxy26tODCN13u5wb8+tw3wc0yF+Yh8vrkUjHMwoXvLh+1u5Tl
iqoUX7O6s6+speJR3mKJvUyFCQ8ya76PYRudEORCEzOwevLIz57CPNAfbS8rXmcKrFd3GtI1MCnI
X1uYf4T9cId51tAdEcuJfbgiDFKgT1NNtgzs4eKYdS6Qg7BSl8n0IRDfOSdniJ+17vAkA+9Sq+eK
tjC9r8jSuxirodas4xwqETwHtjkBOis8L/1OWtir60k32ynChs/ngmfTL5JtbNlsUvoJUnNY7Wik
QYOxp78brO5DunRPWWP534wiAIo55WjnGzUhfIdVv7BT6DJ5VaJOvGbtD5Uk6yMAVvE5XNEQq1uL
W2PFRazgCNXZ9VdP2wEMs6W+Z0a4fGnfERMOFPVNWE4NATex/BAnUm096D2SHUwLhWMJ4xv2gPrT
oCysywXs97y0t0vOcof6HYZpuhqbMX18LyZKZbBN19hdp73yJrNLRu1+xP2XnlzLF8HGTNMM9QU1
tMw9+reBwTp3nExgprcMBzuqK4RmdlA/5FmPubIZnHD/rikd+5SQwCJKESEl5URKt1i1q/UkSZzL
48l9ws4bfMmnki26TjX6nPf89ChK5kdpRQGBNpV6AzRVX4UewFrqHFhcFMWuuY+dCqkW7R5hkJO0
b/zQcZ4Jduxv/Tike421O+1IrS26TZ8mZ+DUI3l2sxNck3da3/YpM/dwUjUMKfO15Zn36DDOPsdW
1G/5SwFrZ1EPYroBB9VKc20NK9wYVfhXWXfq19qS39KmFdeOP/ZEo6zoE0RY+7YjMSktSRUh4ia4
Cd08vyb5g1IwW74maBw37SqskMZ8qO3uybQLeymnS7YsjOhZWYIcUkZLRztdwofW6eq95QliVyQo
6FNsJbdFPsYHRskRQ/POAQqp2A/FCoNT63/N2Nk8tgKNSkKh+Bz7IG+dpGsuU8YOpEMWUdyo2qEy
7Kvxpq7s+GRNqxvPK73hiNOB1M06L5HShNN9Otfdt9awEln5LQVljwxeYi+SF17hvBPE7WxrxVaR
kb4q78vIUodiBds4K+LGZpK0m3s7vbY64m68qqqPgzZ6J7UZPhE9g8QrgIM1ws8ZeudL1jY5SNsV
q4NIU2+8Fbgjg5aBd1/nO1MmArqX6X913DHfa2fWT5ntqT1DY1QQMZMPxKABah8remLy2t8y/MH4
GLKCm3tylcY4c5199g4QkoJ1qNUl1nnSV92KGlLV9KWzZfG5NeCRYshP38qVVDQvSG059j4nQfG9
y9P+jOzW39p+nu9axT9FK/toxk1wGlN4SHZWEIqaOuKAQs/BcmllX8MsgBhYJNYReDfZOX1U4I0v
3AsE3fRAPEV7RnPd7HVbhCeobf3BN1ReFpucIz7c8Sp9RzwVhtXhsHKf7BlWNHEU4971++rrQDD1
ltf+nOrY2eo58U7T6KJQUzeLRHJcrVwpuwnFAQTS19ZuHrRGnVex1qNbJAi1sy1y26yPTioJm0qY
36f5QoVRkHCU2/Wt33QPvo1OsG+PC3telgv5tM4MHgNrgP1NkMSBgI9gdVhjUE6xRZKDdumXYqVp
FTduaVmPYW+mY+Hp8CRnrKGLWz6AcL6foSEfwIinkBUtkm6KGZY9UK48zYsjAtl6Nyy4sWVcs29I
tHOsRhf1m+W7d9YAi4uz3X8epEhPSxbVIGCd723kgVGbVwxYqcuNSBvFgywHEla5+mFCIfE1LecW
wSKXX91bJ498kgfPIjuKdM5klewykQsbfTYldpAMqcAmTpfgUg7zQ5GqzzLyP/ynl/p3einHpZf5
q17q9Da9pemPnrTff+T3TspRDNttHzWKq1zl0Bj9v07Ks3/BkUZWODN1xR+h0fm9kxLiFzovX4QI
WySmtTWO8vduyiH5wQ5VYLMdoIrA5PV3xvDqz+ottCsucEa0AOjSgoCdGG3bjy4mZuAFcMxYPPV9
08CGW0oKOSpm1A9LgYuhkTH1FqrXr42fi+ckya1HEbb08tKaG+gGHB2UqMBpkN1NOwvRyxBaQLkM
phEwHfw9nhULXLgUs/fg0htoVI1a7bImP4AwE/vGQWjMMtzcJ2E17VIY5MdazCzSM2IMQkxEJGpZ
+jtYTnqMRE6SMjdN7gzeAnqKfpjeOJ0o7N0E4gT6P5qUJB6ZL3XkLxx8/D8XkiKbLwDKszcw4fO9
lWPgEEE2f2JSBJe5iQGMuJxa38mQcniaFOv8xXYe4sR7cAYL5j7CEfFBu2bJdz9cL/9y3P+nfvb9
K/BoyvhWCf8MnGDtd3/QF5WLlBkPde9p6dxwFZgrTL6GYiKskT5sXDg9/iYVZXgPvEdcVxMgpE3j
kWq/TXN7PC5JNu99X9VneGHjzRKphKmfrL+BXrZeK4Z8j8lsGcBcWXaj1eAkwKmG4qUoYHUAsGoO
unfruyDoPnDoqxNC52s/nsSzSATwx/Ab68T2y1+/6RUH/EMTz5uWhDvxTQArsyXi3Z9WHA1Soziy
gZKgYY4+Oeu3H9e185FVEY4k5uxnnbnducymAT1HBW6ltIbl0DNHvDHa2F+afM3/DYnYvouhYFwm
MFxP0cw/ta4Q35k/OlcxdpG7RHvONd0W6cpB9AJZRhxDeDwvOTHNWy8v7FNaTdAxrM465uMKW0PW
Bver5Jp2B3u8shf3W+Xp66kTzmkAu3JicEe1LZFepGbO90YBXOX5lRxU+qlowuwCs3D6SguHaXmA
N0Jf5GKRQ57eDc5IfmUybpv30IrJPHJT5rf+aHEz9Xl6yt0V9pF1WMc7j/xoEiWuAonchYkkxUma
9u0qDgmPmLoFAjMcVn5VYXOs+JY2+K+zmzJx2+uZzfTrPFTN94AhJr35tAraSaJpT2bxnUOV9P2J
zKj0qhgG+4aK1twHlTPeqLzlzQlX43FrkyXDL55ka9xJLB6tdDB3/eDwgYo0PvDMWRBervcm1OMH
5hz9q0z69kuI0v5ayi5EM2HM7V9fOz+dWcq2A+RbzKFcBzy8eB92/XjDiHiMohh7zSMKgeVhCEkY
AfhMlonBR9v5OtzKcL122FB8naCSbvuhZ+Ulpzn5lmG6ul133pd2sNtXv4V1BYbJZiLcfDShpGrS
XvmhbPlb8pEBMKpr2Cko3Z3rmrp/Y7Px2PcqNvsZh8ujsTsWgD5eL9yQ1nwjaUy2HFfzYZQK3+Oa
tHvpFD3HHlCtQHhOFcWSjTgpMgiWh/fLtkGvt4XFON90rXLYyNURcOHA/hhYJWvQzOlfAVe1t/CS
4ZnCQEM24bpV+gW0xZGAOyYs2oSQelytvaOE4O7vc6bCd//L3nk0142ka/qvTNw9OgAkgAQmYhZz
HL0VRUm1QVCkBJ9wCfvr50lS1S0d3aFu73tRFUEd8gBIpPnMa0K7rZc/tEZdA1j+CXLL8ONSBOQX
CjPtUZivv+5XUF96K1m7+N7tAEcR8UmQ7l1rfSB25QkcjGBI93rrIV8yGi3+3ETN1dypdD4J7Yzj
RbAGh41b4ikTFmPzhOUm/jFROzXJFu2I+EvnLTwMLEvnDJMO6/D+/PnvHoBWObcVAA6VgNx+fQBF
iwElhUTelwEGEHPuzNcttYdDS7GEZEyxz8TtxH7hBmwxKsXSJQhV82THtn9BEhZ/Z+0JNualfqJy
4VySlhbnVPqG+NAigfRQSkNkSBHNCv/QG349j48G35MezXu41pHrHd/7VCERR9Ds39eAaNRm6vv4
O7MZmDzNnfLRWbP1Cq/h+aaUozrRr5Y+rlIBfKtsPH91QJoitzsr/ak7q2VrPcAliE6iCdXRbdcO
6mYN++xSujz/hBEb9jokdt9HjgleUeZ97WM6miA8kaAq2hUCI5BJdSKpNm2RtFs3s4uUm0ay+pOb
OvmpFVrheZ+1aO8ixXagz0MVs0znL12g1pNuGuMzCHrdngqMCrfadedvTtKzX6FCZ5n+uuvs4XRE
iBQVXx2w5X0qFI3nomnOSm+MvyjJUicmmG9fl14cWclLF1vpuA8K/nFQBe28uXPvkX1Zhl2VixGZ
zjZ9sZt+PaA0FH9h5o3fvLIyO4gZmlzGlCCwBfHslQngVex8TdZhpIpU7IONAgeUzjbIPssqfxZ1
VZ/RopvPisnFLKVzRxrJpXuZzlNPU7Wcr1FJ5yx5fxITJB4vw0gA7wBEwZ5twsGjsIG9uhp6VNxB
TcCu3C42CwxeG3szkpjtyRLTawOBzwOkK7plhGLNU4AP6t2KUlexT6qeciklONB55TmIhn7aLKQ5
xRaJwqyi9awOGr0/lqsj7a+GNvWR7V9/pZgxfhsy6Vm7CNIeNbwUqtoJWqrl1ai0v68k+Z+R0BTl
hiZVjJitE+PdEq0gbMOEzHFZG3mG6OBHwIAObjFpv5S0KLOTqA2sO8HCgu442MNLi7zIHfMrRQ2w
rU9nZ+1PPFYtttYo125s816BKOlP/Vyc+lYxLrvZzWhRi+WTA6t0J+pQbLifFFnxnAURJR6TNXd7
9GOALj0L6VW7bhyL89rJ6bVGJfC9QKzkka2b1ldU+vEHboYifeQcyB57KzeSw80EfLBGfP8TkkMR
BKeiDRL4tRI97kqwG2z6tMEsK5LOvTVOJsCBk3Buh5Qsrb4KYPoYpKGA67rXc1rZPC62xEggGu+w
fqIhjK70wDJYUurx2Ez1nreDfqUekkT3Z7GNAuhmdXLxNRUxEOPECZriwtJkuy19uLtEZ0gNrkAX
vlboKiZb3eKhs7CzG5291blMfFzRMElGUTuZ6vrC8pa03iJ4ID479ZqFzKdhvcthpg4wR/P5viO2
PNWUKunVIUP53Q2K8CzEH4pSGpJMYMdjQK12t057b8S5LOyDjKZ4h3H1BHUz22QtUeZmTnDARKbX
gm2JJnEm1vI7+OV7Xbew1H3CVlDdhUR8bSqqa4mm1q1bISjAYYDiVB8t693rQvoPe+Nhaej1Pb1U
mdplQI2zZ/1zmopLiEPQ/f+Hl32oh/+WvfHjD//uFOL74YVO4IfopPg0l/jOn9kbAWAmeHHYgb0m
0j/yWw+KBjAysk9BJkB5+Z/pref+gySUNiGqGtClSJj/nfT2FTH3S7AS8RWubTsO5qzwRJyjYAVF
PbRH4ta6AEsw3pELwzIGZnxWlWuxl83Q72wYWveiDOij14CWnHGJzsjSYLYW9fSwFEF1IXr8bJxW
h1ApbIQtoTmorWLH2Er8t/eFTnBPEKceKp6b2DMgJk89TkNxO7meBviaUMyjULZxgnzG59SLqI4j
KY7kKJqKSKG7H7RCGa1pXKPFnlTX3jT2DxjRpaCY8QNb6AG+2NawYQF/zOv8u2jozSGpdrdEi77P
68A/aSffI2HJh+o+A/hxDm2gvVgkndHN3FbFCVUp5BjRJbtccD88q5K52ufgqM69Lo4Ouh/ENicg
DaDg2vZ1F1juvJm8JUaYecYmXM6tSDccMsvpCj2TdAdRvMZv/Uu7C08xs7tvbAeRUR05V1WBSlQ8
V7ucoBSgqgbHkBYLDZYwPmi7qbZMmHrPCQbZOSkgA9NipMfRbXlZ1cUKlf4gfUueVzmNk7hGMXjw
ZHOY3QS3tVkJh65LDzasKNcPra9Qp1rSx4ju0sep8gNOFjl+UU6NLC/4HqqRoo6vG4Sy7H1Zpxmh
emuljn0xqlisH1RHCXzYZ1MdWs9FOTtyJdkfEMIcQNGCpFJ1v24B1Xsg2LDDhn2JnfU9+hvhdZRE
6PhPIY2zTQe6ZTqp3B4xEenPJ7JSSgEO8+TNXAH9sqS20W/OrCrVm3DtxbhBCtdHpLDD8czBY3dP
EkXCD2miIkUYvOLaWjLRWDurmjE6O6nf4LX1D7Rt8Qa+5YsMFLd5A+bKWGkD0zWQ3e4Nvhv1dWbQ
vJ2uu3y6A2pWnagWieTkhgYd6gcHwHjs9ife2nSaOugCnOvjZA+9/cEaFxL1vRXlFIOga8ChcQ82
9o8zpZcCXIw9X02ZWpr2AM5aDVhf2M4nxInnO4KQtcIyT7XUmjMHBmhhIbaHaiYIFWvoEezIltF6
TAs/K3aASWhQEIvOV1gS0lRSUfvic4Ctu5r+9D1Kc2TI7CRgxPOiSR9jbH6raytfXGdbNYt9s45T
gPQEcszxdmhTSqeOVup8yZ30tFYwWug7imQLsH8B/pTCU6BSPn8qshKBdL8NxF9t6rm7MqmSmxa+
703QYuihx6bZQqBWExWCxr5a7Z4Ih3N1T7wDQGpROIGgPfQIWQEZfdk6kP4pIPdGP9fBEDPP47OU
w5EAXFoTgBlNszvRSFvjOqpX4IhInuoRCgi0dqGXjTOmLrSlXt8Po1S35KXJCWkqNbDRv4nyMXmI
y2a+aMrG9TctmdiX/xyI/5NSr0sR9F3YzO03BAeXcnxS2dPPJ+mPP/xxIErvH+iShGA+KekZiyzi
8r9x1waSHTkcRG/QaoMq/vtApOAbICMFXPsH4uafJ6JAuowzDHGykHoH56n3b52Ir3zjnzJIVJ2M
B7F0EEgijQyOgdfoIPZr1diQqKTCiWMwQqWI307i2o3nOtpHkK8E6JgMe+tJB220YUsjxQpr4Kpr
i63dlnqJxSba69LfpRSXLdxNkgEc5HNDw/RmCjCqBANj7xC3nJ3NipQHIAOr7xEMWrzdGhjLC0ug
9LGHHNNQbQJTgixsnq5Uctya3v7SsXKxzaR0btMIWdePsWvhqumVMt13EbKleyBO7YekQHPg1H51
48SGBGPOV4/O4tWvsw4E3p1U5gro4hDAhlSdZnLNvuH3mzxPJHdXM3/z2V9qPBGwIvEu01eHUEeC
btxIgYo6SFpMRGtjJ4q8VHkxGovRrE71FdUuiJjGgDS26SJtao0tKUhj2D0yQUXSZ1C2M+06NKGC
flMCOKItTtSLySdWp2HHMDuWRLyBwrR9rpA13CuJParrYpRKkT3Czhfz1GmNqlttDFW1sVa1jclq
DkD9Jn11XqWFr86BSjWIY5AqFBNOVS6xkN7CT7lS0sHFAA94MAJI2q/5Vvn2J3Dc+nKovc8UsvQH
p+9VeALiHVdY18oTOPIDZrGqG8TjXBbuAcWo8KTCghlX2TWOMU2DybkIG6xPTZrs+2N/j0RsmO+D
Vxa/4fP3htnvQfGX460xdN/1k9ei72jfesiK1/DwUAagGz58McCPj10l5puxzxF9RE7A6kO99V8V
BozWgDCqA5HRH4Coo+58wAlXSPt+QgkJuwWjV7AY5QJlNAyWATWDwPKr0wmBA7t29LYo8vw+NuoH
g9FBiI0iAphOnKuBsVYe/KkUofJd/KqiEBlBhTyKfY5/RBaiaXpGbdU64MuDDgN1c+eeSU4SZGQa
+tVIvKJYuydNn3YIpHuwDP27mtm2hQx4gWw+QqxG/AFRps9rlfmb1YhCpFAsNr4RikBS1t8mA+IR
zoD8TGkEJTwpkzOqJO29XzbNFeIX0bkMe4xBjBhF58zjtnwVqBhb5s2rasVsBCwasL3EK0h45q/6
FpAIgGwC6bxHSNfHEi3zkMIIvGpBGAMN5Dk7gJOfDPLcwSgEMZw3OY3pTVxjsdC9+uAiyTJ98GE7
IsHht0XqPDoec2Fv+3l2EXS2vNNhGqefZm9FmmJw8lIcVGTEtcoABePQGbPrKFxc+BwN2W2JaNW4
pSJO1QcRMMun7CpUfjYZk0wyYEwM8Eq2VxL1rra68cOYZd6EFfgr7jt5BYEXCBrlX4pCd6vakUor
YrbU72nAN0GEa0YPE2DHNEuSL5WToV2fp07G+7HqCpEJqMMc38vqJITk2Wx4fNMikx0UtzDco8uh
i+QUAxnvy1ArPLpkETlFgBISXszjphw0QvxaIdIGbr/QhH4TeIrTJEoySLtEUjp+UMUQLPglQKVB
PbsDreVazvxWif1P6vqH1NWxvXeJUf+3fOqLX47ot7/4uyXrRpCcXNR1QynQD/hXykrHlWzWBmHq
At2jyUDb9ccBLZ1/CFJZm+Jr+NbI/ecB7fORMfMmmaVcxAH+bx3Qpuv7U8Zqbsdx6RqTsILyptZ+
pGgRynGpqsH2vqX22uTfy2qNkXea6Pq1EM41XIvHvEwyfegXUWKz2gPueJ6JCdWlg58j0XZjeZSf
izbEJ504mtOJjl+JffvHzq6ImLcdnMM1AOOOWrW1HcXYGspVOcAypP069O4NB0QjMbKwG2sCPGvk
k8p8SFB39pYoAyS0DmQBJ6LHDsHfzFnuRx0lm9kiw1Njbty7MCEA/Lj9qQRx+xam/C9cAG7rTOn+
//yX82vzwUPwgZYPUQv/+VQQjkcHRrpT6371vzX9NEYl/hHQi8ltCHmKqyjxIy45O5BIvqMYky0P
FCaQvNq66dDxPMqZkvnj+7d01E7gliTQLZQr0JANBP34oxdGNRGr0b5LXsh9/OIK78HE2NOjrJeR
MwQZkgKVzCiGQ+RpwmFT5DTBjcg93LEnVMKWllx+8K38vLQRbk33a5ys2NCUM69ir0F8rI9pF8S0
cNHhaoPrFaQcv1aByvPbDSraAxCf9x8KEPfPkxAwgpmDURRSMokC1gKf/9STjtNizqyiVN/sCZfB
D77KrPqe0Kheb9+/ECvq6ELAy8FvoqUKFIHr/XohjB/aaA3m+EXwto1lcRkXkNZdmxU+C5l7NzAg
fFN6CPzS0vSHEjneF5mv8u/v3wk1p+M78UMKSIh8CEksbobkp0d2RLLY0ZwHLyOGhMG1j9ebRne+
soSESYerPYIK71/xt0HGxprI1zfBOPAQs6n9fEXLASVUl1I8l0Pb4UfeLo014lFHGIdC2vvXMpPw
X1G/ZwAoZA6A+ZnwyFnLoxfqZlgwNpnvviA90GfeN3chkMaEpIHodo46qhnikihq+JNM7u8PyRwi
NkCmhboebf1fH1KAXu+ivOifZzvCShADmTIc7wnm6SX84RmPOKXmIVFqhvkY+C4zCjjFr9fKARAU
0+hWL9MUpNI+jZdCfi8BurXg2yRa/83NHK2xXV3WWacCe++PabE+5r1sUD9BYA8zLCQF4iq6o/Ik
gRCno3LLSxCNXbicDpPn0YH6N18MTE9THwV949hI4BztHg6YYnd2bfWsFt1xF0C3i/z76CwERnVd
Bei3x7jJ6vhPg/X7i4l4Ky45J5gKl0zw18GKLceeG2RLvq4+ORf6jNLPhn6LrnBKQcoR9MtKTDq8
Qj4taYl4EkL0XRfBo7dmd3zIqnVCEj0N51V/TXB9okWnAne5QFwM+OzuD6N01Ph8TVUlaCiWCVaR
ISWgX2/XT5Cug1lQf03DjIx8g1y+Xm8R5umYVOtiJ8sI/q/pUaSgI8Jq6lFO4zBQSECwWUaFlyzP
TMAq/x6AS+IbshidOlQAHI+K6tsG7MUNu4s/D0nwuYdphm06hPqCmTpiAsXbUR0Zsd5RgiTRBTMc
my3awmKBC7rLXIZ3cdro+cu6GCzYBrMffA4hN+eCTd5es6DN0XFpMSvYoLCWoV8YeHn1LZiI/R2q
p3G/3rL8I/8z6EemZocJAffoNHmkaMSowfmM2D9J0H4gRl8fVy3k+DB2bTDe9zn/MtF2ztlBDEyy
5p25tCG5dAWYGr2VnGoiCz3GwY6HqSGF0hlcUkXOQtcpd/nNwMH+KoWcKulTnfjjnOo7PcmKw2xp
MY7R275DunHZ50nEpS1sW/h15DjN1ayEAPxaREXWfmnDzB9PY29ss6sSmcrlZHKA7F/gMLsM5wBt
Z+bSHMZm58tApC4XIfJ5HJZ2rM2ZSbHYZbVRxtYE9jWOfJjG/HgAP8fIALiktCNDDsVPhQH1bcX0
oy5sNrGSLqQFgKUHa1ntM9ksVU43GVeYv7+jhbWD63MW+/SpmHI1JigCxhBjMAh4L93p3KRsjlSP
eabkbVS9Ao1cgbBOQ3PudJo0RjUKbrVVwouhFlztAaUTtS0NgudU9BcJAGPHRm+mS418E7X7olZM
mjxGeuaefmkt5SEH68J0afzcZU2NKoqYNYnblbwzAT+evwLsG8uDTnQRinPLQ9b2ua3mkTGs5zHn
+rRBINt+CAHFMiarHICqn+FIO6K5Bu3QxG5UmQWfLeAczEPkURPMVy3S4SqhwmFSMrg2I7vAHn3V
kYehjGzmbydaj5+SULRiPI/6Ee79rl5qj6UATAvOIm8ehV/iMLfW3BJOuOZC04AUZg4pMEXTfBuQ
1S7PS9hiI74Ta0ClYwygYGfY12ShidtiahnZdY8kl/85Gzx+2NLJBde3yWGA8IztWDGCAzUVhnPF
vYJvKgkBvdMcnXnGBzcxM0VNaD0+NKHi/y1iPyxgmWv2BkLHlSjDmzLW+dItAJg2a4rTxVPeis4s
aQ/UXb0Dau3wJvyeuBEmWeOI8UFmBVwmyk6y6ZdTZAv6vLoa0QbiC1vQF9wfTimDmdW4HHUaSeto
dfxTTAb9uSMlf4hSP4M0Rk1Lmp0pLVNYsYFtHXwcYhtx0MWSeDZm60bsM0GBeb31l2Vm+od9iMH2
HlJFuSgChanG/5G6SwEg0tZlC+ImzkV2UztpBqWXWN28YZWNC37j1Bb70TrLervMls3ctbrut3PZ
99Z0UcQ91UfsNBA1e269MKv9J9U7ioeBgbIk9YcIAQJPQSarozncQk3xMPlkI2a72WuR5Au9m2ao
I2xqiNuh1scuwq+naCpROUPwqWCbDZ7Xybc8oMsOtXGYwDmcmoyKVDqnKX59NcBpiVVA1JvJg0uw
mYl6WtrmUKC/wk+QjXvmUCwy5AEuMIRZ+ax1x6HD3sAXbJV9qxilHc0nB97ZbFvO0F73E2z+/EAT
YuAtKcdD531fLxWFI3TMgUTAKGLwmbl2hsvreLB1M/GbpDAtn2lUINiXQFlW812ksfzUzJABXjay
bHPA+OG9yO4wMoqsBayKeibU2HYClgFvv10A7y0JMz0sezR0L9LZGri055Qz9892yXE0ImvKKV/F
fsPKC73SHLJaDy3TcQ58Gvkcyt3C/rCEqeXdzPbSNYmh5qHt3LQa0ap9CD+wo9DqmhDLxtxmeabq
RDbyIw9h1zeDM9WtqKOTomNXjfZJmk/CAmi5rngwhqFIdm08qXjv2TiofojbmYen1Fmy24/LJLlj
mWPkMx7qKpUs7HxYCaexDBzMCP6Y1lU2mc8Wr6Ztul1xTuHOg9oy231vhRxaoONsxljILkJ6jEg0
oTGGOm/GyvVCCAs4XqWOxNItY9vd9VGBMC8ySs4S/GWpqew+2NVcPsBAjmBLdUjPtucBdH44mfU4
NM9NxRlz0aE2jvcidypQ02uy9q+MPXc9AC6oyxcvL9fuvjLeYU/TCmfsBioh8mM4N2qU+oUPeQRO
IjJqzbb1hNcPh2ny4Xd3LcZjuJRXdgUKsuRYBdmkkchoeUcdm/wctitMLTV23owKbgG4ZIOY0LQg
xAkG1I02TWct+ksEA8r7EJR68VAtaL0CNj14q4UqYxPx/DHzNE70mSaSZTXKtZzWdRdlSGKjWOZC
O7+YWRwQUTRcHlrgzWGMZCJ2PgHa+pDgS1Rz8AVanvfLMiAi52l6ZQuiMbgyB8BIop1VuzLf2phb
IDbgl8mpdIXetbU9rRdxpGz7xJmc1D3EzQxnZqPRKwLdGAvfum1gMXof0RrBCfTEbiQtwH1U2/P8
MOsZY3Fk15R171levz4i4kd93O+CoPu4SmifOAXqQHbNCV5qyTrDqEeHaBfNa1mcIGWVz4cVq6gK
472iFi44Jvj8bQj+Kw/VC0A7VIh2+G4t7TcI8YAet4Nsaglotfe1faJjQM8hRETbR9ojhusUXOOA
aRV0wQNE9sv0Wxoq06re1mExuPXO8fWyBvtAaGEl153Lw+S3P6JveynjwLmfkqqGTTuhmsSx1FSi
avyP0+I3jbdr4qmLR+IpOyFGWUbpE43F9sSC6ebFxJrK6nIiqE7MozlWIjYSFncL6ZWzlgOc5QBz
1+xwlW+bCDNDF9+JDzkqXAky4KJvpvACKQiLkNRP25Gjx0+rnFNGKxoU68lCSV/Hh8GvTfQXoL3F
niKBnnG3C170ZXQytFUWfPYRZOFWnIbWQ4SclabW0Aytzzbp9z2RfQh3tnFPPNcnCgb2ZaJoLB4b
9rI8zMyhEVtwDjnDET6z95AFglWcRh6mGN2pAnLJngKvxeZBiUsA2W99v+rMhliVLmf0BGKE0AR3
d80ANUqakxMNzJk77ZIUjPsJugNIWn4AQtvyWR1HwEdJzOqYtdT7dcf991Fu9snCkyW/Qs8q4o5g
3PVO9xR1kYlXoxhDh0cXSY7g64TDXH0I3Fyqy6TOR45F3WAPJs5VI03IkkbajJGuVaCd7zQKFuQv
J2xkBoAajqJusJFNPDO2kd35DD97OII0e0Q/KPcEfWVOqR8nGGVtxpHGhKlYBNFk7t4RscVANshW
RDWSdQitfwdlwMCyzeTmDobewj/99O+RWFuW0GZoAKNRH1JotTzUFQ1yD1VDBbp7Q0BkpmJmEwfc
+9Uc+5/LzuFm3l4jB6bjPJL+DfohbOOZJxY5oMEOi+JRYtGmkmKEwrZOuR1DTy+knxenaRMk1XTm
EY6ODyuoHp7KWRtTfEIuboSoiF2BCSpsDVV32kzuYhL5MGiZLBX1OgcK8WR3UkPHdIlSEjc20fwI
eKHzT7Gg7MfwFq9F5Mcug1ja3A9+xWYdCNHZPOpYEGQ+IFFvlkhboahzvaLvyC/EaDERqDklqXHW
OmaCiRiZJPekdWVJnI0uvTld0xHeuLUdaojhaCSJhigQ2ruJN3Vg5mNc5pBMtjYjkH+PV9MH3fLv
5reJSrr1dipDyXHppNyXu01TaUJDhJQSE8yLxtzt2/IotM97QeK75qXCSBa6uhSzGJO/xnBKsu4U
RFIhWdWQKpmm2UJMkB+8Dmg8eH8Ff/yqmpxk1Luk7EMHK0BdVYKglh4F7xavAUCee7V2PILdjJkp
VkBAyne0qUj5Ehll3dPYDZkA4FgMDfqw5JaeuPQmRxcQqdGtyb9XtmuSwBzhKL4GqAkvBBQS4SWJ
J+9ZL/66XIjJJX8KJFYY48nsirZ4GlMHQflt/Bb59Ik9Emv0dYhI/Uk2RwWBwY+MOFwVKkKHOUls
si+M6QU/Qe+kcLxYljU/i3Fo11vbGm17KwBHko4AKk5gt4VBI4YHPIWxVthak8P4W2lkkm567CYK
62bHJPky6kwgn8A9Hx/iPjYCorqioFvv5tBaQdB3GBARo0R+vT4y6mbHXZ2WnPeslY2acEUZ0RMk
cObylPbi1WyVDXtycNoA2dEINsmZqX9KKz4lVSlC4qi3pafG0oRWpVVFCBQZBwDacXqEWsvEUJOp
H1mxWMyUBDk/qRsbBq1qGRBUgwDBR8gEY3TsSLPEyZaT5ioAoEzwukx5chKnah7uUBlee0CVs1Ni
Mu+SU3CwWR7xgZg1VPdDUBY1XxN5KItGqPwqE4m6ymUX305vWeNcJAhCnLX56LBJEfAP+JdQuXLL
Pa6GJgt8SyzKeDU3Xa+4TidbVtmCNroO0f0798YwZ6KTJNnM/ilVileaOWgfFKeDmjkJkWIdYq33
1gz15ko2FEf4RVr5K3oWhdmwNK/Rwj+zQENLbcDR9yudAbDbxZOoZ5OhgzIyO0c09ybQRQfLzMr3
q0bHJV2KWiE1wUjQ0JG+c1xgDTEjwdG2nL7OsTZ5Jr3VMvV3YF1hsm76oeN5/3DJ46qauSTpKarv
niFJHNdZl0ap0NaB/uoHk+nevE2NMkSY4k9P9/ulgIQY+otpGNGaOqqsIjjarCPVia+ZF5v9qQ48
MRIUslmzd70/kq/VwJ/rx6BWKFMLHy0uAVXwuEzZ2xBskH4QX2dRDSQyQ1rBbdz62gPZt03xQOMs
XIOaTWNQng9JaRhLdIO2jXbJu6lCmM5GRMpr9p63nflH70N1iUkRFOpVnAn4tU/89P7t/zZUYMZt
AltIQ6Tjrm0+/6m2P3dxBe9P+k9wnmfugwPKpIUcrqRQ71/qtzknKAxHtILoBCFreFzvJozKXOy7
m6coDcWwUIMO8wlehjRLJIhhbv9pyh23UBxeDMo1cHHoJriuezQPurYXYUL9/qnxUrNH6ZnFdotc
gTkg3MicWXFEvE8wsfDzt9KVdnfDblf5Z+8/+/Ew0zVFrscQ+/A5dFDH/XWYJwxa8cdKxF/UJEgd
lzSlShUqadL59690PMqQdmyeFgYhV6M4dlS8LggMwbKjEg06UxZXuilNap7lZGqn4OdM1Pj+BY/4
itL1aYOFeAsaN0h2laMZhF7ZymaydH91WMYxgzo8Ztjm2BQX3mvctQBHN2mWLGm0lQXuwn+iXb26
1/28Agm1QEzbaORLtPB94f46uGSJED0aqYAp2kui9vSygDBT9Uij/OQtbBm71ITGAYRSXvqPorjl
a1PyQj8Bt6mz6W1wqhymP/UqH2eVgOJqJMgWkPVQHAl9ARS234VCWyHYXKfQ7NZy8s1hib4RUmq7
NAaCA92M3YlYRMuB4pEzdfOUEb5RokMnrMhcfZbRWsaPti4sE1v14HvYLKzOlWQxkILMcR40GbGN
7IU54puma7gt+Vag7wnt2TWLwjVBUx7q14jPdUywHOdQQ6na9MnE+OP7hyLtuTvO0CouUgXc+Pz9
9//bhJOe69kB4lURCL3fpvZAZpHio7t8qdNWELMmjTYpULRqEwH8KFm/f0mzWn554Wy10WuPBudH
ZHSP5jiNskW3fTh9iZLA1BhRAA2KKwh5bmFd273NHQCHw9UFZLQTm6AQRShzN+/fxvGTCxF40Ixg
gvPYNN6PGi8qaNXEu0y/FDXlz3P0gXT10YXs1F26vf4Dt/N4B0HZy5eCSlEgsDD2/KNJDuszydKm
7/8a2yZfH/1cmmmR542JrN5/LvdoSfPtMM680A4knTch7KMHS6bZLks1uh8xT8PUKqZ8iaoWKhwZ
mW6WI60j8LMDKwmDiIIN83L2cU4kWfMRxW4o61KCIeUx/ftmEiVxKCgqE6hnCRlKKtkEntM6T01Z
a7ZMGSDUqA2mZ2OIzISxWac78jBajuDhrMLnLALeZDpFzliZ/ZqEoABlhtN3tpQHVduJ9yau/Dz/
7+Rbffs2m37GUxyNN2MAGFXYrFNPogV8PAY+8D/wdsP8ERcmczJjlWSWHNIeZM7vj/erau1P89m8
UzYvbHDAuVLXP57PGMlTU3W8+CH06tdroeMZXMNgM6H+wFbPFvTWey8B6TAKUMpMlfTHT904mAoB
2EIG1/fAw5mGRtmw07kVkiXTmVXkwPYve5ZqQAerQQTkZBEDCdO+UDHpMXxlk5b8aPzRLTJNJKvM
XdbOGtorn411ZV44zgZcxXrtjsu30sToUAHF+dtPzZsExJbwx3Jk40cCBNNPkxm9tdBYkczdnJ4H
514cU+UQSF9h517/4bwNf319UkqPTj7UPwQhOAthRv96JrQ8wRgin/xcjkJ+zjvlG6y9659Czmo8
avypPiTeHF0sqE/Fu8aL1WnlFuUjUEA0j1QIdTrqEyT9rSXsNxg7tR9j8tf+tpz7Md2m4eieZlF+
V9Fqex4br0cUqgOEuKWXE9yMPka0KZzeK06kdCVbT8diZ/W5+LTSRx7PEanP/U0DdctDdt4vHq3V
grmiS6wDt33U3XqcSgjjlJa4gkONnl6D7gk98fIx7UvvHF4JXYK80ZTzamSY8q12yr9ATfgXy4yP
OK6Jre3sRNPJB5fz+anBjQ5+TheklDCSvj9xc6UeJimGx0yIFByUbXlqZ1G3+1IMES6gVtN9CLy+
JyyKh9N8HvIDbYKl2YJPCubtPEUZKqdeNSLZXu/1FI0UbNI8/zTAj6Zqjk0KFmJd/bAiYLcj/ERs
SlmWt7UD+87Ti/3VRf39L1gl3sd08LEgnWEUFbLP9l62ZBfvL7JfN2smBG1lNjOfUMFzCRSOJgTK
SYVs/US98L4wdcXRsdgHZa1zXpsdfHz/Yr8eUG8XQyLylYNPDHcckWCyR2jXReoFJaMKjNBsPziK
+uqmqoqr0RMD+V9SV3e0CGXxh3jst5n/+phgdWjZsIkf5yOD30cob3fVS6sUiatARG8+VMIB+Pb+
Q75+07+2rdenRIUE4AGKkxzIx0nkDOfXHcHKvDhTzZoRLsfFBmcFJ9vNaSnvlYuxQIYOarOxSz9q
dmJskHpD+j/YzaUG9gVYL7jpgi46VxBuP3Le9sRJQ6kfq4rgxdWqajaudrw7UK3qewXa+lJRnr3D
WAHUbE6eukEu2W4gScHZqSLmsSWrgOpNQS/OmSIKa120vOQ1Vip5O3QHB8GtJ3vWYrvy/v4QCx2B
8BgSEwYQBjEukPvc45AA0Ho/e3gSvHiDGfw0E+mJgJZ0Oq8zxqNR+UVY0bwb3ISmR4vH26mnEDTe
vf9mfDOZf3kzMBlMVgcYEOAYlMFfdz+UsyvaB6l8SQYaB5TTumIzh+hd7Xq6JHo3ehWWHpWGl5NZ
TUW3p0ZIk7rV1dgE8OJKmVg3oIC9U7EuFM4AwP9Vgez1t11hXUHtkZeLQOlGVOKBGmh5U1u8NIQ5
2nnZrnqm7ZLXuEvIJpL3hI1jfZi87PsS5Nm1kE12UlApPs2SurmpfF3qXR33w9elTIePtu8Wd5YK
OSCC2ZkOwtXwBNAUTx6mMkIaPW1tHiCdnWgD2pwWgMzbnEYIZ+IHz7fCyyxdvE8OVe14Q9MBLPL7
g2vG7nhsPaoLkkMKnKwx+vo5Yx4oCfPeZfzSZp5/bbUif2wysSy7olUI603kEn+4ovMr8JVZha6B
Qd2CRzJ+s8eSMBBWyq7i6PyWN7l3TtnMqjYxdioXFCrzA40IzU7vJ91LI+zyMUtmfZllkX1njZE4
/OHpf59ahJpsn27oIhPhHIMBO3iEGGEo9S2BTFiSt9fx/2PvzLbrNrIt+yv1A/BABPpX4PQkDxtR
FMkXDIoS0beB/utrQrLvNSWVNLKe0w92pmUS5wCBaPZea65neNLxsIGjh+1KlxkVjmINIyVHPJ43
aWxbB6h8yYY6iecFNDyBdLSV7TwmhJKspV9K6KWm4qvMTtShMYzpbMP9PkaWE5kgXQg79hUexpgK
pw7DrBVuRbbiYtV7jduyS7NOu4KLAlKDUoZ2CdJyvgF5wnKWWkkNE47VO6iA/lyCd6UFrhnFQJpN
k2NDHEYYQQNNzwdr4GjKXkR96OQEMbXIjdZvHeQyjETaRYFN1e/G8BJIcA6KuomOJn2lzs7hNIId
r6/G2lMK93tto6t1ZSWOiFPIitEJMP3UtVXy2KOafzMTCdFSDWn4p8LXz/MPI8VDNId0DSD9T3U9
Q9IJzaYx+0r4oE5m1eiln1F5zHQNeWScqZwvi+rDo11qn0keG4nzsgdMrL8fJL8asOTLsW02UK6a
1AbevyMopVShFif/CosetMS3B2IvfZxfJrnd7fRl8O6btux3sx2H29oLp6fYbYeacbKI+z98mF+8
sKuTWkdtCcvrJ8UubIVxqKYs/Ro5uv2hsYW6kzksPofC7gXrYn/u86Y71WZZHPPJEFdd6bCQOWu4
beLELoJkgEiXZKsabyjnG4K9myT78IdP+dOWwbHRu1q84mimOVT+cMuGIpwLrzH7r1S9m+gjBQSL
WDkJ1q9X+nCWJM7TU1KL7W7c1qre4gWSob+Esh73hlOpB4sohUvdGbOPsgUyGfSsArs2JWhLXyJi
sMyGdu/3B/1fn8X97xEB0kGD9a8H/BNI/C6uvnz9P0eVv5Rf3jkiv//gP45I8RclVwT7vCkryk5n
6P7tiMRVwZuzlhccDoUrBuB//ZD8BK+UDVuAuovkj/4G4Jn8OpMR5BFpw7/+DzJovh/x/3eVW6v0
qFr0dVeHpmxlAb1/gxuSd9vC86oDOxq61SAwYPyiF0bq5qEalNbjWAzDFYeEBEN2/ZhH1kqfJlWh
6tlxFEjHNjXEaJCQRUkimf5AXHEEnS2nYFWZ4KgW+OLHVrCGmLOG0I8J23eVc67p3fpyEjcpUcov
nlFc2SMgSm3chx1xOF1reUHPKuTnA9INeORvvd4nZxLGSNqgmbXa0huUPlRHJouVI9GXi8rTb3jv
Oc21I8YC9IxWRvvNnFfvd/Km8hQfJDL3rVO5Z8eY9qjgajrS5ZuXlVejQJY9WTGmw35nyuwKO8iN
mc4X5GmB6U41f4qTF9yaFY7s5dUCNZIP4rVy7MdmVrsK0EvQgh77FDbmIWld2x91PN5skBYORO5Z
dMZjNuQvjk5WpR6Nd5Cz4KuImw63Ic3i/C2taZAr4hx3Rj6v8gIKEj3+Dlav4T4yxruV+45U046O
tL9ecVp6exGvRZP5YpVxHJcchog20nzQ6TKaVnLC9yFpQk33NsTesTYfYyM7RVP+0jbpS7VYZ7LT
W+RJJg1dvtC6fau6+YYDqbObjW7XeDXxCeY3PweCDWrmPt22lJgFbpSM0fuQrkUTaz39J5nXrR3b
6qKr8b1RA+JexsULKFhMqEC5/I6ubrBeC48IodL0Q0el33Ry3PfxciFcKG/0Ry+Qg+HKyeI3g/bd
1hLJVZZNF7hzkVpVBFum3xhw5vywhFT7UNLkpLgZ2iZTXGhISGyJPXO5RKVwguP90JoNukZrui90
azPN5YjyEN1IWCUvJeX6bS6nV7daLgYZIcWM2+ScNexaYOy5jXHtjYkI7JFYT9kdFqtvD82EMqBh
Y5vUqE9a4xCROeZrOs0eABiUcvrlwq5muizjqhwxhHHyHEYCQvHOb2Rh+LXSH8pIvHrG2PnFqo7o
ovwkaE43bX9vTjkda9r0ul2hLy2meyOEWZglHbUg8i1oM9FZFCJBHbred/QnYNDNx6op053NbrWm
OgSylZ/je/rxRPjdaNiPidPOoFQZjhrErxpK9HMa4mN2UvZvUHmHW8Nm2OVTFIJLhlmNQGU4NM48
nJrKGo7ood3jNGjaNaGP+bZZ6uK61Op5p8f5cEJzpgKp5cZrJ9TzPLT2pXCzGl/nVCUEmbaYf2jb
Fw2qHGTnL6EDt42tnkSilJpNCY8wfCgmsPWbxVRe4hfgnKc4PJtl9oyeENzWlNN3xVa4GMmm7uZ2
25hTTGo4ycwELE5tdHK/nfSd5pxr8U1ZAdkYNfOhwmlCD9iCRdxbL1M5t69lCYGt1NJ4m0MNdJ05
hVTn2bsCIi1C9iq8EZ1Fr71k+C+pfK1EVfuq4ZwaD2hNJ4mYxAGxwKfAcbowDBtSAYAvme415Mce
/QCDDvvFo6PZ5142SJGH9k0b2wvT/lNt/v3WZ53Fae96LmUAlKyoA9c//1d3L0lts6cZACd+WHmZ
CCcDWInnxGqAYYo/9RLfl1i+X43WHkUWUweh82Oet2eOPZ4CpwR2TSekFNlJ5usxDurzHzaY7zdL
365ExRRhtwQL4JGx/f57jY4zGWlYVwfZZS/k6mT+Oh2nYkQUTmINHOtx1nf/WsB/URB+30z8+5oc
eqi/c6jmn++vGRklfUtIHvhfrXhrKURHFLoDjb7aqFmIgvm+eU7MpmJ2+/2lDYPf/X41ZieNEwy9
IVWsnw6AJHWPC1lW5UEVrbFJgdXdICRHRa/0C6g32QF/1uuoJkKrxmE4pYPivfUIJG0Ra8Q2B+Fy
uegjEtyJ3zl4XqEF1E620h0vRptoMwJKVsEYY7VKr0q73RUIp6YietCR0m3syTyjmUeGXiGRtayq
fopouaJIZXr4/Tf9xRCiEEioNUdLtus/1k9knniwI03in6XamZV+o3vLTbEAzvvDdX51R030QGyt
OByAZXn/NL1RuBN/yFj1INpiWb+ZYWhvdSAQfml7aGtdmqeRKG7zYb5xOr24JVozIYQtemtWpeK6
VaFnh7hXTuBUSS3zxv5e8zB5tMOe8nAHxyspgghQ7r6Z5PQYWXLeQ8yrt1gUkoteb9VdmU0PU8uy
38vEPJFqXWxH4rIuzDJ5C6mT+WWWrzIft9pPGoos5Dtu1O/orbF4A1aKZ87WcYmPATOsb0A/IaIV
0V+/3DhzY/hEEYmd52rPrUV/0RHssX5/I38xw2CcIwmcEwut4B/LqgskbhwQRnlYRvFtOzExs1m1
tOmUGIffX4sd9k9vARpPulPIRzycbO+fGeLTxMnNuTxY2XBHpfBUQBD9wyV+MbNwEJMmUT2Co+K3
vsK/Z8yYnkuu6+Wh8oZ6p5JJBma4vK4zfbJQ8kL3fsqkefA0eUZBE2+dMj+RLfJJpelnl4QaX5IF
jqk4NQ6cr1lkPWYnPDZXgDXeFns0tk6YZIfcsOneWcZIJMKiLoH2bUky/0gbbJWoutHRnIHX5asd
ig5nF4DxqHeypQZieMj6+gk2iC6TN4ugDFIXqSpP2SmzIuR6NizjWYAKsAS1epgHwaB3d1Up4y35
638oq5u/eGP/rjgwD8Mrlu8fSikxdWEbKA8i56AwxAW6y65nB69lfGcC0XzCz1KiwN0zBCra0wpc
JHCI645OkBtmJSkJFALGkJ5Rh4V508f645jWxsbVYRdkg30Oe3SC0IXPMQSWjdUyE9UVLWbi/R7Q
770uSvcTJ/kwGewOvYYv3GrTPov1B5RbnV9jPNsb+Ugu5XgXWfaaGMj4NIGS+sqmaeFpZorJAN2Y
tJYHr26HP/QSf/GSsGasf8Gp4fT2wz0ao4ZiwjiUh9EtN2xxJt8Z+TiYCfywjv7wRMQP1ZdvKxVV
aGzBKE2wlv74TiLKn2mC9OWhlarcCps4ezdMTyErlSd4PkvFkFxmDkiDZJrC0PkICeLKztgA9lVo
k71HD5bMNHTrcFV8CJidj7D2s8rEJaz96xwRMbJgdvtTSWvSqNVrkS53Uw7chgKEvw6zyMhewnHd
pY4ySBf9CoIq2LNKBmxXtwOykV3HI/12vFzMCXu9xX/otSiGyesI0nocdnXYU4tGEnuc3Onm2yEo
LGkqjl1Wncp+vE86DpIuhJ1gaTjqWct433YRONIVJIcWUmbiptGSE0pXWscOkOgV7LP+D63g34SI
3gOMvsNOmK3arq+Rmqxz5Yz3qII4QEBj5H2qtSBv2C3pYXo1kTeycWr+65Y2aJNiggCj11x61vTa
dh3GLm4wGLKrBFpd4E1sxc3cfEzj4W6k7RkYlXUYyuKkDURIIuH124gXuOvyE4fifRGysiRQnGFy
Lg/22F3lwnqO1VieMmGdBzVsDNki7uRgRORQsh+xRwPBts55Zz5KbP1/WI/tX7ze7HUAqdK6ZUT9
WJYiWjttgO0WB+XMr6TE3ymddW/gIBlavNbr/uvbURtzG7rxb2aX9Z0vaa/OI+DUJuXHAIdsMhx+
eE29jTu0hrPJu6gJUGyVW29CC5YLpXFAywhpj8iKbMo8ekWq5F3VrRdvloh1Ebe/R7h6zi7fMc5S
Y45Ju/lhMNhu6a0Bi0xPetpqXUbqBzvriIMh62FskPlOUul4dNL+vhuYQVvZ3bUuR1KvB8za93em
1Sf7KrenLVmExqbB41HE4z12Z1xTQluICp9fbbVgWqi7Oxxq6SFL8DaxiHDI7O8Ne7pZd/Od88/6
+t8K2x8qbCtLk139nyCcwQtRuUn5Dmny94/+U2Nz/wIZolN3+8bMpC72T4nNNaCTsKf+Vy7f3zU2
w/prJWKu0ANajsTMsUv4u8ZmyL90qusWrwT1Wpp8/xHSBE3JD3savOOoE1Z2Cp9D/CS16RNJNG2a
QPDFeTAiA80MqhBl4u3jkhXfLpnIydlM3VsPIiwplkmZnEebSXDIY3c1oPaCgZoYn74V2Stblh8G
ZYfPlOXxUC8GKTLOuFiHujXoANNiQsGzHs+crKymAGuJXWw6bUqJkkCCZFyyz4/PQMI4L+amZZzQ
EeTNtvESgizbeWaXl5F0NMEWoiGrCgKpkJ/P5i7TlHkNymO6yeLQDDSsO9pWbzTj1IYzwnCiEXGs
ofiWqHwm1BJDNdtXEm8tlj5JCkBfGAZEL9c4Mmvq5XbKm+FJL/hQdJbC7itXISGgNUvMSWFfUsxz
64Zem0PwzJZUWONIvi2NF9xPQJwTsGSHRGfjujVILHhDhUJ+Q2hNNzi6x2gLDjz8stirpzkTo/pU
L5rD7+WTfTJrS30qRz278zKkAuGaqDH2YXlfk9983al2mC+mZoos8pCoshBagOLGB5ItwkAXWMTw
zdbu7ZTxuRoWD+YpEULq1HFUTxxUJ+cWFnn9LCLXvQlzdjI+czlijdBzaFmhyq52jlsoljNY0HVR
X2ei8W5w3K5RiESWHBT3Dz1O413CkQLIHMfjZdyTEjTFQ0EeglVWH4Ro3FsUHQmnlJiVaHatQyFY
k1hjxH2IROBI4w3DdJ6Yx6l3quusbQbtwwIDa2tjjzqRWzUGTZ71Jmsz3YjDohV4V7CLwjNIms8j
69dT21fyU63PphFg4OBQSHCp+oLk2d22Xdwh7MLNdDvVAKVmVuUPrFHR7WQsMEqxLlFjsgbjmQKe
UuyZNUti8dXGF3fJiBlTgpSV2nCiXQ/F4GROaZkcQqRGy7HvEcnvk7DXLmUIRzoYpYPDXJ/cEjIs
ILruGFvQuWgI1v0d+c0WWV7G5N3ULqIyX1AZ+lhC3LuKycgacRHkJllZ2I2ofAY2Cn1jH+FP80Jf
S1MMXr7GjcCPg+fUfWqGao3s9mCzYgoyQp7PmsSNVLRvxi0SVXcXtWKR/SGkktWdOrvu9WNOTnjy
SdbK604Wf8HcYfg8OmGkfSBAjhJZFl45RUFo1NCpT3FTnEPPiC6BSCfeawoFZ5C+NIrK1E5RoTvl
xpG5/hH1E6FPy8wiuHTLNmznbKfb/N+OXvCxWaLxISH/bKN5cXVFCnmzVaxhaS8IeASUSeRtioYe
AE88PsCoi+wDr7d2X0ZGuK9aMmCwAePoC3RX1CCQZLOxs4mITcTr0Rer5DMcZj1BSDD0st/M3TRd
aK6eHiswSJvZK++qxb3siMsjMF4oYtiq6TSCUto6gFIpLaPYaCoK7pqpQTVlpsnDNmjCZT+5IsUN
JolQqDvnTB7jh25R0YYAlj0x2taDaMlGSPu+Zy/bV9ejq98B6Za0BDgKE3OOUdxsIvgUhM25mLd2
YakChbz3Qi9r9TWdnbO+yPCpabPxAAsi/1DabG7TAQ/4nK2w0lwNN6IPjV1TEXM3IizYm/ZyThqQ
DbkJRzBGi7WbBUGRk8ZPCeoBeG3aqt5k7vJUhaQHQpO5Xur2qhszsMBkggWZUbX7JizbXWpr+hXR
buO1rQhESFT1mZTgZl8mwt0m4RzuCFyBSxjSCqyEbA5LxWYmHwbtBBhAXMz5PPi9Ez2vQc2bCId7
kDm44KXXrz7Sqv1EL3E86EgmP65aGQbGqO2jdnrD+Jfv5zUep2tHcT8IGT4bmYWuYApj80jidZH6
GqeMY29zWjgYhWldlA3NdJhRqMtq4kf3wN/Nkxuu8k8NTU5fx94+WVia0tVj2FkmvfrBXpzzjBab
syHGdvTPTdJB0m3CB6+xeGWtIsQ31cfnhdbq57KCOAAIMMkeaycviGrmMB0m0t2h3/X21TLUT/UY
6p+8NtK23dCTYzeWy5kw1epibsb2gP3UvcVSVV4hUtOuOUo/OFFDiKLwGuLhaKDiYg3F5PdTl4mT
NaXRpZcVrkeNzGqCvEt6J8gku0afIIMFrw/0Xaszq2CQwjgba9LJUsRTS1hTmewdAs33DglQJ7Ly
CDyvox70bK89dLWuyDhVMJiTnsBH3WjvIBFUtxT79bORZuXG7bjTfc4wMMedPpGRMK1NGympHA/K
1I4g4tOvBl20rzA1qMPFRrEE8DJGi3XQnk8lZRLg1HNjbXDDi4/AAoY7DGLul8ntI/rqjXvZhPJZ
8/o3zEbRI9CbySfyWg+UaX3EjaJd8U5lgTSyAQIB89wyN+HHqDX3FFifQ7t/dWVj7ZfK7Og1k9uL
BPhxBgS+6fJKbhynfWkKKGODoR/BqGUgGGX9NQqdAZiXBmTFNdLDIGnJBXKZTRoUobjJld1uMzVm
t6XAABMR4E6Jr98WndRnnxCbBM9W3I71VoliOUdzh0agUF/6NL6nDcFWiv0F1RjM8MaQHxyRkoge
6rDXoCR0VEGadTPTEJrBqc6fWOW2cRkmLzLL7jVp0z8bG/05lk6C5sl1vraivesH8RZy+nDbpAkI
pnsqc6r2jdUl+ynTnZM3h8tlrfem7xjNUxVxFoB5eBoJ0VjhZfV2KJts40aDgVJyLo5I3Y7WTKZe
aouPyThnl9jiQrgTttiJVlFqSLs4qPV03w55faq66YO5xGonlriks2kFPQSMLx37z6Az+uoDZfsh
wL3CvQ4LY6aeUg5bizaQP5eq2E19VQBIcl/DSD4KaJ9POuCqa3BXeQBj9rYRHePKei1kIY7JgnOy
jpP6oi7pyfWN/OoUI1YN8YWqZxMTZ5zXgSjVeHDrMMUQWZvbpIlTH3l2vGfH4txBKogIyBjTnc7u
8VqWTnjThtWp5aFXebtPYv2MAcQMLKdmiNLB28zxJDeE4IgzPtGPU1bbdFXjfk9MhQVSVpbVXR/3
VZByFHQGm28XkbbJkn6pNcrewBl7wFm7XzebjSivCZyPSC7yOOVVb1YSHWigEXqm6dfhqK6XHMhm
3BE7otBv1MUzfdHSX9R0P6r+phYdqa/lFbu1JOAXU2nrwikABpCxB+yjYE55zS03R9ZkGYlFqwrK
3WWZuu6lXTRlENutL2d8WajTi+UGNk32vYzz34Pfnw5+JL5R2P1/H/w+Jeq1wodf/ltXYXz/qb/P
fK5NsiDKCA5oNIne6So8+RcYSbh9pCwAk3kXveD8hX2PPpzgT5AIQ6v859S3Zi/g8kNMznGQQwOf
8D9QV7wvB6KnwMnBtkya6+HyZ7AZovU4663YvsCBRvBZwUHNEmV7WGbCk4OOBhLn3f+5Qb9oXf3q
ghjSIXEKCwac+KFwjpdf1rIurAtcjHi3hxH3r9dzFMrd5hDNSvzBq/K+aPT9CyKP5H7hMIX0/UN7
zkvtRdGYNC+cKrZfUo8LGGkq7pU1JPvff7X39fpvl+JR86w5j2N5++YN+1e9vo3h8vaZMC+yYrRe
EgeKFa4uDqW2jMS5WxbvwcmYclqOfne/v/QvvuX3eA+S+gQNkPWu/+vSY0Oojq615oWSqXks3VpI
X7NKSkZwPIo/qLp/KOp++6Krz9ST1B3Q/vzYmJiwVRdsmU0ys+lcQFxo9cEHUEBPauicNCIhNa3j
E3kIJDQTTDeoR2AL0JKmPNECXZbe5X/69W3SBqiqrER3PGDrk/nX1yc8IOzzKDQvXISWHDCLJtnr
Wsbf/v+uJQQvjWAIM3B+GFA4j/Q85vxI3sgozr2pqS8OMoa7PpX10++/1vou/G+rdb3P1IlWgxW5
o5TOf+xnIKVAlV315sUQxm9Kos7oJe3S31/k56HDRWzE2evFmKV+eCERs5tOJ3PzgsC1CnbIAN/5
W50ZKAm7699fbK2b/fSVDNSg+Jmo2BAs+f5JuaEhhoVj70WK7rRAhc81BVZoipetqp/AjlkvbCd5
SRMPIHbcGUdK0MYfLDm/GME2gjKdQguvKgL5Hz5GSF8kDHH2X0zknpyMrBQa2gjPvaw1xQhtvKLY
4mhsoTktNLBID+bltWqOEswgf4JL/uoJQPv3TG990j8pCLLcs6ciq3l5h3C6QxSFuLLsabxScN7+
/v7/6lI2qgEa9ywtOIHf3/6pdiFQOY1xkVjcXs9b28jkwDPVu7Rm/tD9eT/VM32vmkHdQbYnudxP
wxd8Q0WhodZO4ayn6Hm0tn4ibqx+WkZaKEM5Mzv8/uut2Uj/Gl7rJR1E6TpLMKOZptMP82CdLRhR
kDGe9JCOhAmvDi4MxI87DpvT6v/guRrWQoitm8r7JOKVKiZ63I5W1uPGTWzOtQ3L37cZpDOzWjEA
yCqjsKYtglgUQrh+/5Ghyb7/zCz8nIzWGi7aRoNTzw8TSulOqTkVhnlSuV4gkI2XXZXY2i4SsELA
FRWYqII8T9sqDCo8lvZW8MtuW4A8xXZOcz4joe88yBCf4BcSsbsvk8wYul688F6tNut4o7cpFUtL
jASaicgzXxqYoEQrNu1BT/kxfEcG4af83Eal0jiOMm2eusGhoxOZ1E1TbiBKoXS+iZIcIqONC/qB
NoiGCcILG3EQyuJXK4ez0gbvi43To4VR6UdQT+x9XjZcw+VOfysNNw0ZG745mHRAqNqKs8KBibHY
FPXTzGaagIkQodNprI3qQnVR0W7mVpTxKWMf/SVL8+YJdaWsT/h75js4IKTRyk4byHzLouRZQL+G
RLIYdpb5I3SJB2LsGXtdZr/geGa0m6m0XmaBtUyJel2hh8F6KeZMvtbImA9D4zR3rU2ogYWdMHCS
iFgh5l9SpbDxsMKIWYh7TKC8pBP7cDOkOWdMJnc0TMKH2ZTJPjQM9aVVoDzgd4n7bpHcH28MnTul
IoBHA7XJ2jN5ToU9eg9iatWXDEkG0edGh3xOhSRPuHPrPfT4atEwhDPlaKxikV+ks7hfOu6b2euq
+b6ilqzUO8iqaDTmIm7TA5bCLvchTjGyzdhGvV2U8+Kc4nVjoqXOdEMtwrvUUzndZRTApy2BIZq9
sThunqG1MWog+Fsvjp1xN2fsvXBWK3cu6eGHjn2q1/lSG5xG7RX80HwPIZcPg7s0Kyi4si7aFSgP
RnA0R9ticcU51oqcR2kVnUtilNuMG2c2WW+6LMSjAb+JsQwm03tQesivdTs0p5Nm0DwQLmtRRyrP
tJuBORJ4iYvSCGojWq4Q9y9RIJLCeqEQbb3Ya/2ZhNCWpAxrFu2HyFjkYVnGyNlIMH/P5TCU9+6S
zFfU9fNNo6ZKrBQs4e5EorenJK+GY5Rj8/BVPtGZKJeq3+hQSu9RVSXoREkazXxQTPPZRet/UZgx
yrsiw1KSWMrAgoy1cC6X+T6jmbntK07lp0yfySllTFK0IfDstqOGj5w57IuvldV2b665VEfQHv0Z
9RXFpHlKOQf2GTPTmvKNGkevW24Cid6PIGZatVPWbL9O5ARvwLiVl5XSWyIkV5+H7/V1siHOqdwP
VV+dSSQS9HIWFT9Hhmb5TtWRWGGvcqByDi/E3DnN3oXD+IROiHZpWS/PNpGDJ4NcTWiUo7k8l3mT
bS0LCLESA48RBiAFxGwsn7ECQZIqh5gkZL11CGiedeU7U6M4ZMPmBrwZU9Nh87IrXIkQN6YqilE6
vOszpR3LrKmPaUvFYbb6+WsYVeM21hKN3LSqeEyywQwoMSCeKBP6FwDbfdK4Xohc4/1IFm0DgTYO
KM6JXVFX/CJXOyO51Jn+jbCq/Kw10F/aTm5UpIw0HiZCv7UdN4KVrKY1RhuN3QEj3WxtYHGOREaj
illN+yEdhig+uniiOZQrmr/VrG1lUfUf68xu6mAo1Q4y5YxWV3/NHVU9enki/cQT005BGtr0OZ8D
QHFxy6qEtnhher+0zWakaqnzRJ1Ippe4isobvetrqlEdg1qz2ZG9zGEnzppMeSWIj7WmbVV3Mr1A
GssGW4IaagJm2+5L1OpMSNXiifsZ0bb09W7wHlqnp60BpAj2G6ShCRFo1egDjPswXwJpadVTKMwJ
B3EDuHINvYY0yHrs9lZItUKa1UXV5utvE1Ot9ugkmIKYjdeCScVsC7bsrABFUAkcsMmspuOGOpHV
HMyJthJErYzqaM2wDSqHKrYPpj5/klWDlWqIe5RERiUr3vlYURCx0tit3+Z6MLEiOZTYckAs2zI1
x6+FOzZRgPjB+uTZoXdsY08dwIjRxCmnKOn9XKTxZzV0L2ltGVsL0FsUUK5u1GO+UPz8QHurMg6u
jN3zQHczsHNgkPE4NodUAzSJkrH+uHioo31aXuPHwWqLOzuq32S+PKKUFddZh6aaeZXylfQoDZp9
Lb9EXRx9WZJk/BD1Dk+ONz7dNnAtiAOKaHKiPgLl7De5ck7UQ5G9TGNOpp6ymceDrIeIcei8Sb8w
QQ9fNaoz7mxKzRoo+6wXvs1TSINV7PaglWTGbSfR5cQzt+Y1/br8uhFmfwePtwnaSqhXJLX5tuoW
4zPK8+GCJs8ifSuUie0r16ASH7exP/bL6PlFkzNdkJxDZdw1T/M4fA6Jj/gwdlF2K/qeJkASWc/Z
aJOL1OaAUkx4dBSgZyM6eyjBrloACycNO5ftx0OkXmRCSbkAt7MtKZ5dCFC5IC865KF7wZS309jM
DpuJrOTQB4LkTLs4L417O6tr5CfG8qFO4vBSn3tSwmMdmuQQjU9YOJt+qytlJqcpmSYrcCtdo4UX
jm52tid9rPde3KsDp1ztMnWW6qOetNIjwrEvEL4R8goGi8FzHlnh38TQqKu+rkGmsRBelKkq8k3t
xSEWOagcx5jJbY/oVACNZGehBdHgDLeRHEYkmGloIatmynvK8OrSec6tyymRTKOGjvo8aOqhHMEb
tH2IvbWSV50zL5Y/e0CNt27umEyIYvxaSeStOw9DwS4CMHg0TfKWibRcDqp3kjtViOYjLgT1gEfO
3A7TkgVLOiU+jDST2mMc09lZUgeJ0+gkgQgX0pGLjnWo09Gd03lMcqK8UI8OC+cUcu8Ie7aqMLnG
ITp91NtRu7ISWMB+YjTGztWM1vHLurR2jXKsMahk4ql9z9h9C4l+/lRDYXgdrdD5ggrUTnZ6bQOe
V4iACOohEIFeiGtUbzT6mmTTxvS9Dk5Xv1nxFN3AXEZsvSSqOxnjFFd+VdF7iKekmcGrtjTGWZ2v
NUq2W6nbYbfxIvbs0TJPUEZBN1Pv7M3OxS9CEV4zneERRX3VB060pNf4XbFBhnWZX5dejtW3lJN2
G+NEDVizlTAPRT3mU/8wxQ3BwN9PsP+thf6pFsppmdPk/5T6frKZ3RO89xUCw9d3tdDvP/VPLVT8
BZsHKygy59VG9re/zNP/ApxOnAfoJsf4Hsb3j/rF/gtvGdspSp0oZ+BZ/k8d1DD/IpnW9jxMBYSB
/Id1UEAqPxzDXOqwxM/iVQedRqbKDyUBwBaGFo9WeQStwpSxH+iGp8MWiurIbrOg9OQLsCnjZSfn
OShUg3hPTcaexArn0BRmggotVMUWCQ9LY2Pa9zRr4DqgH9lEka2sYGwBPEX29EhhrGmIZrOMF49Q
hqOs9TzoPV7CJo5MRLnOl76su+NgqGhv0Szb2PRCeOWzOFiWrt/PA8cnTpVm5S+g+XawZgumHpeU
unSuHs26cV/KVhVHNgHLTk/sXa8cZ8POQA+GNImuRUsWfTkn+b2MjQHOgTJJSyMHq3qMRd/s5aAt
J6a8tXEtbfszsfB17E8Fljm/aKPoqmrn7mOWdu7llC76XT+2clPmzu3QC+9KJ0hh4xZR9JzHKkb9
mA2HxWERIHEAL1aqt/uWCNTDmJgBu7P5toILfGxLWe5sjVWTEGtxDbXiFJXZxsIve0NiEY2YUCJx
n0d3m0eq8vussT60ulFux8bUA7LIzEsvndSxV4sGK31BNpLF2gktcL3NZLMEnFYXjrd6ddWQPBJv
yV7SUn9EKy8S2kqE7TiXUVhYe7MWxU42hsVvVcttPUh15SQsa1kv7ynWTFAne3slySC5cTJ1u2T0
psbZznd2X00brZ7mOzNJnc89W/i6nJ/1IlF7UdOB7IdI7jk9hw8DHPcdyaP2FwoP2YxSWqZXEYF6
iAbrCSzH1BVbt8iHTYK8ii1I2+4aG/3ErJPDSOK8XGN78//L3plsSY1k3fqJlMvUS1N5H+7ReHQQ
TLQCAkx9Y+r19P8np/IWBFWw8o6rapAkSSCXXGZ2zj674UBS/mdPFcM3CcFlO4sCC/g6zIsN68Y6
W5Afs9OUVDib6MkTfovTq4bkgZNttsU18VP90dMYD5a54EuO/ajaVHIxmjFCbx1Bf7kKhVPcgtyV
19mgP2GPDpUZsUm997oyPY9lrV1h1dzfcgb6VDQxk90qsxK1imHfuPtO6+Jpq5oU0pjfkc6wmkkH
uGKkjee70fsM2ZW5jazKWxkMDBcWhpHvccOGbzD7NuUufS5h40YHYjiQBL1GlkykPQTiYDTm/E7T
UJKQehdEXVFfK8d4BXlyw1ON31N0rPTsgxMrF2sJexdqnq4dGoILQmOXtQy/3aD3h8L/MmM4iaY0
nGZSasfmrukML/+CcoVpq0WuR0E7+mRXo3mnvC6iEMxS99EKG6ikqtM3Miv8q6F0jTzwwyab1vgb
VffVqGGBhq9AL/eVRd/yZGQDLuJrm0DINloXjlu6V0Vje422zkmWEMT9Ojz3vK/mLekT0Mg2pQzF
yxzVQ7sSFdbX9YQTwAcgY6NWG5pA/VyQ4Ry+JVS9Kzue/YAdjihaS0NFwsCWN9dOA8Sy1N2+svR0
NfYZqIdo/eSzS0GKvWvRC7rPMgPmKb0Ou5y+U0ANy1TUusZM1H/Op8p+TXWwXVr6SZcHPWrpKIp6
GO+K1rXeIF616Q4CFeJ5FB+wgnot9qlPoJxRHNopl5wzSSORj0J/pHUvcyqBDO425RwxXNLiit+x
AMNvcGbIZZyYcHH9orx1CScsndXU1ZHZHtNssMW6LHvUee7oyo0gH+V27J1xa1tw6oTI+iRQNs8Y
DlU4PWaDZxwJzG5UkJaKKIY59wc0faZzXfhWfUhjn3U/2uHaTjOrRbZiursOo4dd4fberoxUerek
DM0SmTS2D3Z5GiM7OoZV5W7LYTHay0h1ZVH1cVWvO0JggjZxjCvPVTtbKzCYgSnE/iWdeKNkaWpb
4cbiwc0ISXUMvAZWJukLmLAWBXrXrrz3ehcarwPz0E5CAzKCiUMUnhyYRSh9nY6WRAECZSKY5w5P
fEwOyIaY6s+cUeoG+N3ZDm6orUhtIajZELV4kDNm5aNIvCfbks3ZsrSQw6HIDpl0m9uy9TSSmSdx
1Rci/DIbjo2yi2bBRcrL1hnuc/6qj6mLp06T+95Lr9d47LfI/veJXY9H7MDna1QZXiDrEcn1MCUw
G0yILXXZ31hy3DLnttDnCgJOW5pyQqJ709ok8Bnu0DkRFotWuMmWhgyA4oAdRLcj4GPe2X1u44ys
QwKcG61fDSSE32K7BetbjYZ3jE22eN8w7TXU0iJA5DA+jKDtgaHDysTcOrqrJjmQixqlG6y9idfk
BkDLkDoH+mBFbI2z9dE0awCWHnug1x6c4pqWXf8KbFFumeNhT6aH+t5pavMDjrrVxvBLua70Rm6T
GNKFKtrsJhVD/dyxDq+hOKk7m9y2E9LBYgWVIjnBSol3JLT3N2lpzysbVek+m/tPtWfFJ4Cw6EMI
Ve0mDHVAv6RxqATyGQtxWp9VmZviphmjvF28xL07TPfGHbZx6hXlGCm/Tro2ofOcmdiOeWDlnnPI
oaCcU2cRLRMa/3loJBZ4Yw4gMJXiEAn5AYq/A7kCRlIGfweEfjLR06cY5wld+zgWodgMUVlfj4WP
87SGYc9y+tcLJletLQhCqC709kkzOmBOelqYk5Y7bnyc6WiYRof4YXSEK+hUC/QlDXolACCY6iJ1
dIBk1r03m8wIO4W5Nr2K/WoseOpowTgJXEK+ON1U6qPn7uERug+mSjzJkSfzWEaPjTNV8flStP6v
vv9TfW8xevhdff/UvkY/lfbff+BfpT3mdn9BHveYP//NRf+7vMcg4i9s1AwfMzBsoCCY/2QgwSx1
8c38d10P9YH/gSwzZGVKRdfxD/gNl1n0v2eofCLIEiYCJOYXFp6G7y3ISlg1UTl507VfzBottQeD
dtpeIPc8t8xDOi7Tr17K6tjYFnThaYJmRQVzNy2DIFUP5cLqQfKz2GHDdBzvmf7adzkrnxKqJJ43
9NAzD6Lr532eO1Y43GvuhK04JX2PscYTUSR+XoFGGBi8yaGv4cdmoXbr5yQ+XJX4ojQ+hY9eet9M
Ijribj8gFRiBoF0Cx8IDkAl+377r1f1D1fOQHzT8dI1NZUWGtZHJoFjhLkGct8T4jCvBZS/2RA7L
xGDNS2ueUJnkVo5ZRRbfMASLdrVrzCbItkMMbm5EjBNAybgppPW4YXweEM89eomlalI0ooQazyb5
R9WHGXrTNirD7jWMq681c+U0iFMFrkbVv/LLHpIpWiNCCYqrBPocvknBnA6jgdGA6Ouj4c55oa8I
8R1vIrINtMM4lAOOVSk5Ow/apJNWsyahI4EjC/vdcHdGvDCz+lCUbb3HehSQhm0oxZGSsV4G6nNd
jU1J8xPktoHi8fus+H8bwp82BFsYjIf/e8P//FURHN7+tCd8/5m/5S76X7TZaMVN+hFncYL5fy2/
a/5lodVFCmOBB9LWc6W/TWXsv/gNRvKLZ9S/gIK/TWWMv/AeA41nTg4qgEHEP9kafmZX2OxHnL4+
3Cq0ZC6j6nfEB0/vuxkKPXYdHprCPIq8AG2W+R0v+q/ere8m0njj6KjIHTY+5JY8iXewQtj1NQRe
Ge47PC71oBe+F3hjWH4q2n68y7EpP2Rzzdi1ZKD3B/7I8n39OA6/XByCg4ezPlUpD5v//gMvJsIO
bDRTz2cWiBHj1lXNsO5HpqU57cd9ohvlq2RrwmW/iM01BWT8ddQYJW0c5ZhrckqY+3XwHNsedwGz
1uqrjhQwiMwJEGmShQR2TgpqrGQKB8IQ3udONqx/eKnuvm/VP5rf/sebgNPj64vwjxfp3RMUyqqY
ac/+vp7ZRUarnLe5liMZcYfpqTYF2KeeuuZGy4FBdeIyXwYyTMEN5MTng0aCzMYY78rGo6zpZ1ib
zJ+2PWDJYUQkuPV6WOd53C1jrxkPTi2HS/37e+A0++V7wMbYh++yEP2MdyP+BpfNbnIHfx8D3q6V
oKgbezXB2P5TPu57MsHyunEGY3sBKGb/gmLZ6BrYxLlSb0qBPQREqJZ8jivVmvVZ2Ghufn9n7xbR
5Q2D4wE+xyu+mIz+/IYZelMUOeLIPV616syOQjvSyX/G7+Je4AnChGJ07IEPcpj/fBVfsV3QmXqo
iOELejy1Cu+7fdp4j7+/nQvx54dyYbmSDemRjWnZF37ZFBKJEn/gHdxjVpAdZrcxNpHPOzNNfHFT
TlAuIyuHqUHZpvdTb8MYyii9LWRV94APiDVtuz6riSwNSAVwcismyguf3Zz3MqvCqzIrEAvxbj71
0i3wCJmFRQ+bDKhbLMlFxsoyNkRKxPvGcJoPgzPH+9/fpHlRXf90l9ArkOrbruESsA4F9OfnGRph
hpeRGvdDAnM9Z+B6AMZsDhr6k22ZNgsHofw2ZkpbumFkN5Ob7LM86bYQ89ttWil1UxEFwjS6QKPq
FOKDbhAKaUOI/uQOef7Brh3494PxoEOloYgno2lFOjZ4o0j9bTTHxbrFOPMpkgXAoYynXSq3ekIk
D9tZunda276VHR7JfQzlhtMlojgJmZfQPu812pFVacfEPDKg2zVm6T1CqkwOiZbkmL3UERZGMvwS
cfCA1KY4GFRzf1tlOHGS8uZaJ2L3MH8NHXsDtmfh9lR1Kwd5SYZ1sSz3qSrT57YBckL9GxT5pN3S
FE5v0zQt2rCo3ci0NXd2aKFVTJyIBD0o5GsN++CzHZniseqa/IMro/RbpUe4M6bCBzT2Fdx/wsmW
urGIxo8uLIK1mxvwRH0/OyRTMp7m2nduGe9769aLCz8wSeq77doCPUqS2a+ibshz8WHdhOlXLdW8
a63ItLUlY7nRXHVFAcqndvQaxNNffJDIhAyrEBMz3B4DCWkIU9piR1jpaXme8OOTagW4ri1xH02g
5+YLbGBm4AzQDzLNc7gt1fSkZUxB+a9ivtE7ja5sIr9hIzhfVkk+mDsMn7wDLbT5qkKnuUt4TsWh
pRLFBq0xH1OLVJmKN6JHM9DhqvlaIhbfppGhMc4avTwojUI9wQjrViWekXw1I1z/sZT7Yeq2UWSe
jTDvNuxt/QG1xxTg09l6WMoYb7SE+Vo5enWeVHZNUGyEuRgG173MunUXLtmbedutlBBXlcHoHHt2
K0j8UT4UibxGZPYpQl23J2tI3If6TGSucj5MaMmNvCjWiOGSlZY4kJ3s0NuaSuknd+yGK+AsPyj7
eVzlgplal9RaALweAstrEVtUN6x0MhaYnpaLCk2S50iu7moCyX7Rqmjiw4zhNjJS4qtRYZUBsVo9
L1c/uGuOoXQbS8/BpWCI4zVBx8ZOkQR6tFFdnVoNPIAp7PSaDI04d3HjengiAAdiw5FUtzPMCrap
Rq+PE0GCDDfHbK+bsdi7JcvF0Wj/0wDrjjntNsYABwswHAepNgpXoEPFF9Vb8mMS6t0bmaTTR7NX
w1Xuef0h7X1ClmVlnZTQql0NVrdC7dIfOp31pU1pFXTZNEmTGDi30Q9oh925Xuu1k29yIVF0afP4
ZPWi2DI4ig4ildXGykoL4RAOGIgWibwjyuAUj1AGCsabyN3516ToUhR/zlhf+ZVI15Bip53mgFHX
jUi3YdJP33rUY+UNFufZOqwoCmZIKIEqDYAoA+18LDk59DlcoLCu2oh+MDbcsbpynZbeBKkiKcxi
OqKIaj7M/mDdGizUmykWdbdOwxaHI0Gi4Vc9geDmZ2Lew4hSXyIXASJxAe5zhCfxqWD486gJ6gsI
Z9Et7Biqk56SrywHrFuln/Dp4FxgS4vz0GYUTnqfIQ38SPZ0CnlmHsgUpC7U7ApZX6pDxLPqdFtJ
v3su2wYRJfyiNzKbxD5LLPYexU3WFeUX/uHh1Yyj3H6azOqGjOTwym0gQU4DVO6Vg687Zk0LTKZ6
7hxOyK0v8mFtd6axQcZqbCxAwduZ+DzIGtbMzxh+1nyQjoMASJl8EqzYxa7v22XYDHwTtKYL76pN
E3tj+pF9q7MxrOYlthCmygyv0MnIK+/CK2oVe0XWMi7JXqauesg38D+i6Rs1cP8c94p9vTTqq2TC
gzegtjFgDuT1Liw0+4hXrXY/cYGI5AxO3hnVLR97iuxPQ2grIGonau+FS9hqiPvGvUJ8tVZupH8U
nn3EJiTZ4f9f7qA1znhAgBUc7ZH4yZpNQVededObtbWtmBUf8BB3Vn2WRNvSDEmgLRgMhRqZWW0b
49I42BsQW6RFhY+kLJL9TlX9FO14/G76RVleHZ0YutU9bzO2bO1YdBOTQyVQxqOjO/mMlip21qmB
Ie8ZVnQzDsaYz/9rWL8WbdxOf2xY0bD8UAn9MqF+jpXEkuBngwb4uPzQ3x0rZguWw28Zi3MN42jK
2X8NqXFoIPoacwQfqi6V9RKc8feQ2v+LhpTxNKgV8g+gsH+DWc5f/G0UYNSTnmEwKv0nHaur/zKk
5vImLavD/NxG8rCU4z80dF7vlCXcJ52edSoyfCRLj5PNt1l2U32KcXQCtP00FZ69wMYyemKvQ5km
oNHGiFNuzNKJGQH15tZ2SS7dKCzJ7qIJ8Es5RfZYFhMFCm35oQ7bx5BTeMFm61dhVkA8a8UDfmqU
VjwbLQBZlQ+cMz2+CW92WEAYiyj8rWkkm1rUsMygg9qvZkXVFyzdw3OL3fbXdISMwoGXj1+Z7Ptu
chU31nAD6WOjcPLx5JgcRZJW3s7p8TnAqAar0UASGXnTtYBk7NKl9qhZNiNIQPV+U3kc6i6Fa9Dk
i4WjCzfuRldjth5qgCyie5GxN3SwPJbSMPb4jslTUunE0cLhY1enPScceBjsrV4LKwib9LOVz8WR
A6NCdzdba1tZ6UeiYRmo6qFFmceWmIXm8GwYybRMFRmGWc3i24JDwl3oz8LdXbTLgHjaC9s2Rzi2
bk+RgEOYxklmBfUMx/gZQUHfrlzEwRB+MS6vAjifot6GF2I+1WRr3NZ4bdRbDSnOo2JQ8NoB++HL
lQ3ViyUtNIAkAj2Og7k8ZTY7GUQlVEA/BaoJJoPWlmADDtOssheirZnRjagSamGDPh1GTdtAMDQh
0zBqpns0iM3w4RNqqiby4yJD0FUGKfHyS7h2fK9hBTwQ4KHEn5uinJ+xTUwkT1VB7234M5w/u83D
58TyiIKxOwfRfW/REGUREyjyP23/2StTEzORNoT53GlwD5S3OBks08lH5vDcRt4h0BrcskN+3/rm
wYxa+7XCiaPZWS3SWJzomvnoFwtLd8p1mgSpg+Qm1swNuctDYTpqJcc2Jaf9SvMmPsDAxEpuXIkp
0irvw+olo1fBkZDE2pwjRZnJ2hvxdVt7Lu4lNyTTDuGWsCYhD+2S6xkQStu+4czAWA0FObJ8FL0x
T7xW2Y640sXaHb5e0zPGE/wHBAj89VDO+LUHtkCMPbku80oNI78z14A/lgOUMVJtQ15vQIAc2Wkr
S6u4iRBPhjsv7p3T5YqOS87Qttcg6tNN8W7WPT3XKhlk+DyoFEo1khvG4tZg9POOQtV6FdTh3orJ
G7x7oaoX4FpG8DVB93smq7Z1lgmgdmrWUUkKWIyTFDJr01zVBraxgTQzbmui8jtFYeZ8sNpk0p4v
n5KA8E7u4anFxQpuDx/WrhzeMo1x342vMlhpWdowimucge85xb9rfsB2ABCqzJavFDPN5ZkkEIVv
Wni+R3/Rn0yq5N/9KWYk7PkS9YJW0nynpcYLcdFkuEPGDuUm6BasXOjTNq6r7Ns827yRiaMt75Ru
ZGUgSV/Id2XXA9+7ej6S6EL2yGp003ZYtz7lCer74Z75E3y5ZKpeMErtzJUoOwwosqjI9QC9TnVq
PTqSyvbQ3Rta3QeNsaiwciwpELZhu4gQMDwm/uQ/82U60dqk2LrHqrYlhXQRNLVW14QEshvjQ89b
vEsGL9/OeGavRC9tave2+ZJouPHA+WBZZH42PniOlq9cA/l6YKhBcTM8gBN6F427y8naDubSxj+i
HVRGkLhfQL3lkTF+GGn19wMCwS8kNACJ6UXpmRsmEtDwjQabFSmRB+KYwvOdsK2FJuyyg3TMZ7lg
PtwOum1tLBgqdJMthoD4w5JtkQPBHcwxNjGm8qJohZOnRC9fFfcZAbeLm0KWlJCyI+PJL2cXxqea
vlpubhIt1Mb7pPf0t8x2L36Ro7sVbIGnWjnxV7Meh8fOtqdDlRcXMQsSl1h7UommnuntmzVK9hb/
CN+jkNUh60D1y046zSy/NxZb4eEQU0gxf40niU+LOWTN0UO0gT48QVsQYEVpvqBbaY4t0gvk9KDO
NKqYWjMssNf2MCwV5NhS+MXh7J5sWd8oR+VfsSGL8AggCQCsbqoxOGhH7wYQ6l7PNWPcAFWa8Bi9
vtFPGcSW+kz3i52Q8EFLYSHMvdmvmzqtrnGihYSudeEdafPsJhO0S5JOunu9KD6akmDhVes3s9z1
SGVOVVoI4ymEav08RJl6gC1yF9l9fY82RzLZbnS6VN19KNwWxkFHF3xb40Kwx46SrkZG4qM0hvFo
hd7jLA3nQ9dMxq4ciePe2UNR+qyPKoN4q8Zl4WM2UvmMhSrjDlVKGTh5FdnoQCJxGso5W8GjbsUZ
dU65GQ1XbFAh6fjBmWqE+9tCFMoGUQiSBqPhE/HzebaCmGwjxM+7DgZPnWXdStOtbEORTU7GKNpH
o0i9l5iAEcQCsSluu8Tqgpx28tA7Jm/1gNnDyPF+HLKuu2kN8WlQXn1dgU4TsDOMlUO+StiekMon
6x5Q8mHCNJGkqUQ/p7rTfuutUX2a0DPXr1ANsv4cOyqU9BFziqgjLVZVrT4a0xyeodSGJNRjm0Ap
OJ76FsVN1lDSuI666hpTu1WqheZlYMeOkCb/inPieKoX65DQnoxzErf9C9ytcC3zyLnzK9++BRuQ
LmHDEQYOWHdVN/Br0mvkLEaxjjqhnS1m/2vX6oYNjwvukeWMV1WTF59AoLEoKKunsKsEahH13HIk
biKkSgtp7UU35CEZkuZELpb1cRgkadJuOil4gY0OTzGKjo2khTMBH647V0HOAvJJXQQXkcA6BtFH
NVqnIWot7tCjv4ssM1vLiuk9h592AzPa2AmMnfLBw8440z+EieUGMnPwczBo0oGQ6L3HLFvrzCHZ
CyHNEZSFXYnph/NicYNJrMMRvkXxLsbAMCrz7EnLufN81T6UCjlFoPB54H4itBjzuNXctodMmJI/
1sknR9T6scDUhfzukSAlQI0tie/5Q5yU2JkmlB9bAzY6FtZZgm+EGEn9anHOCqYmiu4wKTe3aJam
R6FUf5waU3zQFD/YY99wzQ7U7+OxiZt1m/tnsxX9rio6RCutYVVH/Ezq+8iGbodypxkQ7SzpOdFQ
6lcdyefnOHZo5ELnAI3HO5Wkaj+JJsOh0s6756iLAExy0BBb9ygoxl4+9XieBG4ztpy4jXnlVOQc
jUIamDNFHjxBh++hVckAHSrHWnjluR1ux1Ma2ayEvE1X1WjXW3z+OR3h4cugdvNsVw2W91z53Hhf
jeoBFxd324x1mACw6JhkEKe9JjcZoYzEJLkp8vsodIomUElkETYqm2NpQdSCZj11x1FZpCEZxoit
EPsplk9j5K1c9ps3Aqqcb0CdA475jj3vI7/NvlSuW+995SPQWEorjFAUBiET2JGl5+UKhNjB7ayu
NgksKLQkXkcOjW6swylrV1NfwwAljPmYJnl/MzdeZT5xvuFtXGSQYla5P+Z3SRubqya1MeDIR+nc
Z75mQpXRfBVg1ElZUAzW51Q3hNz6TlGwgAS1IHSS9FZyyMo+G09F2jQb/DP8EQMPLzw3lAHXRgZT
C5jMlB/dvC/K9WwC3oaW/yI7vbyfQ4xegcKjbZ1208lubPuG1NZaAZTV2rorbWLfy6w9jno97bwi
Hu90u20eoyG/qof6WHnzuK59o77Nm7L5QiIOWElbqyud/L2dkt4zhdqwBZJZ966yzkBWWRbYfZqm
2wR76+yqiWYM/GN/nqdgsFSVrJgVlAkW885835mi+jymeSZ5fYysRwyFw4gJLRHiJQTFtFNa/mVa
eIuaD4NRA96HzFihyPjstRWA9FTAdFTfeY+5xuZ2CEfkXzjt3ZcQJKsLVRIZBLRJsxCvZOhV16NN
IUdUQd0d0iEOF5f5Kd14aRK59z5WnOJDnPMrNQQKY/y7JTtyazOdR5q6sqvhwxzhVWSZypPunTSq
+o7T79DmnKDDH2Ya7+deaGcXErhOyDAZP9b7IaHE8HoyJHWti0bmMJh0onYcGY/z5DZvvtL/ONF7
P9IjDNHUPeTyyI3htNnvBl+4sUyQNJpyX8B5PWEvV700bMyvqdZCXCR55EuUYRFxg9F5R7YI81R0
Pw25g/l1YicZOx8LewPWaanbXPX6TY4aqbpSECqe+wgBaJ9isxVYcxFStuVO8yakMH0aequdHwxk
RCQLjPjAxV1HmVkl9mtp90P7gFOd3WznVsdKcFUgBrc+zfQTmMl4Iw2bDHEnjE1JL5KyYzwi3GFg
im7ijVem+ObNffFg+pKKvq3ZPVYMMyusD61xPEl6I23ZOwUNFmDfedaartn6CY3DDjkdnnT8QXVr
lZXu7FSkIyltyMd6ufTCuVP/ydtjQTt+HGMxeLSJSWaoiss/4My7yXBKhcy0QZR7G9SXTjNO6A06
PaNd+wEn+g8z6OUv+uVCPg4pHtiHabx/uzxFB1dnXCiLmMEATqDGZCTD98Pas16b2KO3luVIEwJz
8U9j/F+vzkB3MYPwLOGb+L78DPpUkGJcMY3lXiUV9PMBn+G4XnTPBbK9ctS4qtO6NAHakNO2/f7W
dUga7+4dytZiNIOI34RQ+O4hEw2qkaumyn1zUUr3g4QQ7Ka18YiKirYZ8gM331sTiSoS+XVA/nNH
41dIN4N3MOqPlw/0Pz7OH+FNz+K7+e98nA+vuG7iUFb+7EZEpgA/9jdNT3f+YpO0Ae093wS0ZPL7
L4BTN6y/FmBxQT3Z7P5m40DrE1jQL/srS+3C4fmbjWPjZkuXQzYMNijsuvo/wTZ/3k+ZAPB6kzUG
Tw+5j8Ey+/kln8sZtK7pnHPeZzjLcb52Z4Ue1kF8XDeffngwf1zPl4vhf76EdfiWw+2+27ylPVoZ
2lkL1Ritf2GVxuO0qGa/y1wvW54UrvXq90jl/z8ujbcuVEmH/I73iznWUh3DCd06I9zh0j6+o5t+
GmDNUv5BivcQSgYIuYHcyGQCI/n95X8+J5c7dw0LiBrfKPyQLnqqHwFkw4xlwRDKPGcksFGiadQo
K9F2HD1xuVxuXOCe31/T+HkL+ddFeVUsqJ7onN+TRBAZhp2sfONsGwXbBhz2g5E7oJqwvfznqoVF
YcUmF+/0jqMkarv2zVnMVjLN4TnUzNd2FajduG9wNgw388ym63iL2wAadKEf+yrEpCWey8XuA+3O
4jRUgGP9/j4WVsS/T4Hvt3EB3hkPII+x3rFQvMEzu9GNDGSyWBSkHWEdY7Zgcl7DLkcKVHkcU8Zz
v78qw4Nfr0qOIgMEFgb//HlhACS6yWgr/Zzovf5YaOBhSCuibyIZ6/Okz+O9beEEYbuwmoIpAoX+
/fV/XZguhQ6mAWhGeG/er5Xe99Hnp6N+djQHC5VlwUyLYZfs/3ievztrLk8YWyVW1nLgMXp4twmE
k9sWQnT62VrcfxiTg0H3sQ60fXHTGFPLeu2FQ+aLEKDMlTuwWC5WFhgL/1NjJJaKSewcuyXkWfOX
t9awtNKvRciAnVlhjRgbf+ST0eaiD+Ii/RPF6T8tkoXwyLrk/+4vPkx6lYhYM3vjfPEMKaYInPiC
3HauIMFeLcDd4pZU1zFvuZ/NlIw9NAb8AbH8DTCeLI+a04/3EnxXblJhALszsN/oLbOaKOqZmhZT
wiqzSWgbrvxI4Pf5+3fl4jP2bom4Bt8fZC0bQ8cL8eiH+VSCCVfnTb5+DlH51VskyGp/eW/GNq9e
FF4Qq8xjckFSiA8Jh1wziZwd30PE0nuSSSgf4tSCmzMPMxYTeiiaN0+JP9ml/YddEEs92KWCupE2
5d1K1kaj653Q0s82oTHA9AtArlcA5LoI9cca4uMfXOiWE/SnVeyA9VCo+lBh4aQzKvx5FectRg8i
nZrzALJ3ZDxiv4Y+kzJslYG2O4HHiTIdAG/8Y6jsceXCe3NAzvcQd4tuyiym9s0soQYkgh0AKXz1
EpuMf6zlnbg8ooZTwwkQvPgnTBQA02EKnjQNS23D5YYQaP/Ju+h7hf3j981hTdPBSFK3DIiN7+eR
s5f6LqWoPJf81AqK1KzWiasltyjvpnaPJQh+2InbJ+0az4kMkJVw0WjrR4wfArJtTIHNSQX7PTH6
DXQPd9vPUmv3UOw6HahSTibGNzbgkjBnIBARDdpTpWEivBZuWSoAUYgAK6amwDjYfbEykmboNhwB
xL5jFIRrp1cV5w4d2NFr8uQEF6S8Ie7WRaFaKlJPyHbTPuqTm97q5ZR9EYh/1xl2FyQHTvNc8fn6
6G0idcG5aqeoWMct5/cVM9fchE2QVHc1ivWcEDjsKQILD5a1TVArPDPX1arnrsiSYW2GrvvgEwcD
WSORqQOcBhgCX12qOfAdHxAPFor3Gasm5YHxN226n1HzGEzZOksdDOy66dfpTk6G7Ci3qz68EjD7
cOvumWS6QPbqTMqRDrXJXrKxsV5BLJxHsqruXInrzgo9VBSuvQSvIYlBznOV8o64oCQycMrJ39TE
TMgNpYG/cfWWMRFzTfu18S3KhMJjt6EEXMa9FadAE0/8GK01HkGhCReYMDKGmiP4nHvyUjftOJn1
SPcqBtMd3Iwr2KjJdA2rsD5BX/P0rZzKPCKNKB69A+y16KYnmPELhDiHeQdMHIDIRK2J3JR4JFtq
qwjbQ8xBryrE/FFvPGIje29c43pkfJ7asqT9YzTo+ka4RdlQfkL9ZH9EZkcOtFNFb7wo41fZhcky
NpbFWnR8PbDo2gJwprLJ1nD7FS/Whc1FssvowTHTpoCwvjerFg6ePrGsHjXbi9NjX3hMU66KgvSZ
R7cPS+HzAhCH6a5zN/ew2W8nzDscXGRsPzT4pw7PinyW1Io1UhJxu5/IOvBS3a8+ahHANx83TQq8
kWrmbVtNLMXPjE1kCT4EW2TJqxQSaiy7vYZ5lzcw3WmYAWPqJMPsadQavrGLZUwO/6db9a6/jMyW
6Vk88VYGkadzmFoFbPQVXPHqxUePi2oDSlQWAK/ieieUtx78gderkEzuEcexZceWPHcuw8vVPDnW
a8jEJJCxoF5tM2ZnsP8IK8Ss6xkYETctEB98pJn4ahb7kGvlaGYUoYuAlxGjyBxfiCrAJJoPR8dR
HinrwufOIQ0unfLymBap8ViT9MYfKjNwlRYJKVIyNyQBx/Jzudb1lt+RWHtjFbVYh32fJMLAYbbo
4bv0qgxO6qDF7gfUM9KTGzTBbDH01d5JLo5XvluO93hbcqh/J1steyQ1nHcK4dcdL8NF3Kmat9pf
HuVlJt00Hb+8fFpGG4zPIA3BKafsNDClj6e7+lKLpJkDAMKQjgGrBNTpwGFuLr3xtIzie332NxfS
QBfTbpgZJnRoOzmeW4yI1tNSPU4Gz16HcornCus3gWnUN29xyctAck/zBm8ccIYRtgV9DtcyiNH+
Bg0UbmIZp23ty/oFXx6q3zFupvtLoTCTBz9djUnmvF70dUmDC5+q+TCoJ5M3xgCMxmLKoQNSbnGD
llYjGz1EcKiytDzxGvHdAblTvJc1B08D1rN4Et2LRFCEl8Q/QI3A8QcbTk5zfNSwiAsNbOZIqmEC
zpRwKg91o/jkPT/TL3y4iVGKpoCYLgVOt5Qq6cx4/XvzYy5n8pT4kDtJHrNI5tXSOsFr1Fn0yPbE
TDq3rdfIhZK949jhA8KoBNXytAJbkSrXw8/Eh3Dx4rKEdPjBTM+RMFEGcfK0azWcPWto3rLFE5YO
wqO44199qXMA40fO3lYurQqRFTAHJwgFbAPmweGbviHy4//YO7fdtpEkDL9KMPcSxDN5sQusz44T
jyd2Mpu9ERRboShRpMSDSOnp9+tuKiPSiieZNjDEYnkxwMR2i12qrq7DX39512wnvbEoyH+ItuUW
opJZzNtSxcuuKCvC+CrUU7KpjULYxUDVlaw833j1nU3lu3y/qsLB7Go5Y74po7EStBZUNgVbEl68
zNhBgRUHYWFABFRvIu9hvgC5fF6sR9ElHALoiMxIzZYVMmU+B/uXRoBJfbBnRglSielsfueKmSSw
WnLgXPHxywq4gEQVxIWx+jwXvIaSARh3f321Hlt8q5GZ+2cxFzlyqHBBgwRqu8FsW9/V29CdSDa/
BUMKobyAhcs9Cx1OfJblvInURGZkGPlNFWECHINu1XMFJLHDdZjfBfXYrGDWEl/QfG1jmsx0vL5a
ZqQ/o2JXB/BVkV6EpL3AKTJ9MdvFpA39HipJQEWCwdekwg/X65wwBBI+A6gQaWc4LMRoFux8AEg5
CgSgYsVBX1M5vJM75CbCR85dLBBcmPT6iYB3Vw2gpSS7/ABfLsSQmO7RSUVI+wBa2XiAoYuvpRBe
2g46wVh5jPLa3O5GaNQqHoBQ8SWKw1kxG8oEUT2H8OwsK0siGSE1wIJ1AKDXiHdnQOM59C67WERj
e7IqC85rIvBTFCg5VrutNT7zrJ11UcK445849NY+MROMw2Uy6pIBr3nmWCczVB5iArr+PsyisWud
V9DxXW0jBzSPw0Qp50OdVUlG4c4GGjPIYPNrECsRwJtEdOFTobWvFwyVSM8hRanit8uNy1/TH2Cu
78GoVnjsY3Dgp4wxNm6jubR9tTkfXKahgZHHFQlFSG4XxCsgrdObnRCAskUicN8IXlxpWLPQ48aR
ujsOa661ulhlV7UXbb/QaTT+TeqnbZbjS0aC0PGXrO3Fe6/0URF/xEhj21ls3s7CLe3JSiGW1dL/
uvI2C2pH2SaD1DBhULKgKQC1ajxIrXDrhUh1M2aB+iaNPcY6MW7njsg2wD0XpacUkQzY0RyJZoLy
9tRbmyQhGBQIvgcyPKIqmVZldCCjs+2Kn21xhLIzYk/j1rDZAipnPACbT6szIw45Wd54zQ0DEs26
SFcoTTlPsfZWZPxKS8buN0XMORoYALAAcWRX0gLai4J0KoM6EHYxlogXCANgZfEqkQziAkpOgFZv
q9PVBu7AkzTMNuOL9YDa6nlClxYzHEumfp1bUHVZF+FqW39Ybm1CghWh2qegBqMSOiH7LrcbH+02
7WJwRodnbZxk+EK7+43hR/VVUW6S2a+GoEm5TjCjt9kIWjOCxkLgn6IUbR9BPpU9FE6JExIOFsEn
Sd+QQI3Bfr2gurNL07sv/Xr5Kz35j7PBeHC6COb5lROv4a3JsOzwkM6/hhY0Lp6YQWy5hNSwS1oc
4BpMHR313EjbqIKDnJRngIeydT9BP4qcoxVfaOpUu/pyUM6ti1HiM3okXDN/YLapl9c048/fW3Zu
GKfcmstrIvv6SqBVYNZfrZL345TelqCO8RdcE7osGojRsCw3C/8cxupi9Jax0kDG5mMGmZ6COybQ
Lm2GXJtQ2F1LMs+ELFvJPCKANffh3OTryZYr/rsODIRkCYJZMoDMkLeYAkKDAnZpvcHHWQqXTjKv
LkKmOUjyvVJ0GMtAeUGF4aayAo5qMFtTyhhlvB6oFJJNZop/AJCHN63lZTKGPuHzjhlAi2mKj8nt
AvzgHNCPdQ1OZvxpzJjFkBESwtiNmBDNPOA5EOmswKalbg1qiXwa5TLQgu+iADqyahUYtxKbZwyK
/Mncbf0z1xKYIdTJukhck/sTAj20dRlirXZuZD5s+ORTaTeD+QLjCGzWOpeN08AHMOqSI3SZ+dES
UD7pq6q2V58XMaPp0gK7lwFIuy1iuD+i8YCxJalz4YbCMu92KTcQsd3synRm0dTeuKP8xlmVnLhC
cNU4EDm+GygPY83cCIGKWy4S3772POCX1wRsNax9xDcnsJlkl4Dny4vYNk0oDnOAhKPFzniAnZ+U
nRNglcjzIBJvPuDaGI9NIglZr3Kp8j3MyFifSbDeyqk5D7uQy0i5zA7jvFzqzidkyZajCxpmPP/c
3RbmBZ88e4Alpv7INPDduxnMeR+BOCzOck4I1ploZ3cBsrL0mBq2HJmnW3s1uBN83/Up7nTin1uZ
VV+ZANkey5XlPM2DcjeN8Sq/0nOe425X1ILxq0wyF/nonYFTdhmTXPk3QGU3o/MFFreTNdPWmWOU
0jjhAOC6jbyVfxbO3ej35aoI7118fChGl7DVLHJndMlgru1tYK3GH2cDIO3pestKTjKKcjzlJAjv
dsmAiJUCW2UAHYVU+CQLNu5nmUX6f4Xnzyo8Luizg4TbMwD778TEVHhaHdfqb/blnRFUCw786i6p
Yjr8PAob+/KOYfAj4acIqjTg43+UeETDNShnH1pRmySvQLbvSzyjIWMTPJI8PiULQcbwMyWeTrmW
NmRHNHHCA0FBCasqcmQHycFxWRmML1lXt+XyKcxjRrZ8OZDGkbJOO0FPXq3zAZ1UeVZb8XJV8wH+
HG5KusrKYBJtbqMAx+RPsvIy7f1H5kvk8Kg6U/miSzSgDNZN6G1pr4odmIip5sf4pEBHwL4y7OyE
ee2LtfOffF6H/iNECX5BLmNl5oMdeA4Hn/wtWa91uHwim+F7IV2O9mwUeJfjLBQHMCmnEZzC0fJd
mdk5wDbS3bvrOA/m4wxCBjqUqEWn44fturiAQ995mxdz427OsPQIjubxOoG6KDGx/FZGD4q5cQe0
9VUbKwDjFS/Xs8U9IJVwQ8LJTsgSnvESdFlF2BEarkrzbUaV9+OWusZNPF4zfoo2qri6gPkntpY3
XgHjjlMzd8w3mGj3HxrRXKCNsLGc+IWZnVKvh4XCHnir3c28CGaD+wqYr52cW5twHJBvoVmoqMeX
HtzguapT/M9YjWYj4lCfy3aW38pptv0wzaEyzfcMJ+Knd2mUFA/pX/ullxd6M/2RRhqgrRShWoVm
+U7yhV9aIp7QplM+Tf/xi+UNaaFx6T0IcHR4KAnGKX286scDwwiGVAIFxQMcDOI5vCJeksLLG1Ti
fPl3XtqBks/1Ezs4wofz01IIhpZJuw5lOyUFzHFbChBiek1fkBD4gY58Twte3tvr7R+gvtuFG/zs
/m1zCF4FiJRFEk48tDMd7t9zhlxTTHM2bKUEGOy/RQqPaZkU4jASv7TQE1xUP3YSOiscnIRg6JDJ
ZIALmzvcfACygrqqZBmQwvm7Nj95wqk4g4s3ix6LQ99C1HZ+bPedJQ52D2OLC24Kt0LusasBYjoW
3WfoB5V++fxNGtDZwR92AEZY/BQ9Y2gPBTOGAI+pPeK3HGqCgWuGkCjtw9UiHnXuemQMaIgUxDV6
UvCHKAIMHjBoyKcjBX/EjUCZPcAZlY/SvT5JgfKZti7AiUQ/KIPdml12LkasAibBhJaokZISe4+k
AHxU916w7CHoIzAeUPrIh00eHggG4xEmMMWGoVfyUVLvkRDQBDF7SOtA2Da75OqDEfvogUBBhoQM
dgCkuW9WEeSauq4UD9Y3h+1nXESf2JLGfwEulU/nJMDvBb4Qwh+3d4aAL0z7yzeGDF6E9dxqXMPO
7j0uTkmFbvZO91FHgevR0n3iA6j7LJrtO0ffpwPfZwYaEH51KHqn+r4veOz0di9AtQDqSH6rTRL9
HNo//GIE44oGA/Xz3ukAGGJtFeD8wwXKGDq+4tbuIQBlICG0gc3ue6cCJuGrrvnD+vue7YGRawLg
5wfBs8j7CJyyfPoXHgiKDP2TIPbnBWI8q3zaukB8gNsM8DVozGTvdAE/TuCZteyB6Q8dwUYJg3dn
+zhCcIbTdyIQ4zy9uwoZAutrB4lkmQUkkprsUSUIDNxFGO9Mv9GS/ikBLox6KQ1/yCQ+gnMGf099
1x2PAAIasuYwlZLmlk/vdIERLT5BndZRsLgVhGfgdE6C5w49WGRJJzUxdO92b9iSrkdr91wKXHoj
WjSOXwoGVNou3EP4R8rm9CgkAruunSOwR0NqQ4RETnPSu5diMORj6Jqhj2V/XSDwXkkB8L7mGSBt
CiqdSUnwj+5P+qGDFFikFDGXMH2rn/fONWCusq17KyAFCgTYO9wg+XTsoUfSjHqfRaOIlHeflICe
Mu0Ywefqt8kCEQwd237gYypIIJNbViehf1KgzqwbJNjOkEIMudGDXR4eBTcYmtQpRBeHkkLvXANa
GQWLnN614CIFeiOp3B/XBXsIKTrMhYI7u1/2EK6uke72LUH7Trz8zeh3fAOfWiIM8tyJTSapf/bQ
wLnXVAI8I8ulJ46ONKUELHh4FETSVDID0tkrnx5KgXmlmlKwSQ6QM6N39/jdKOaQYC6giRdphZ6d
BROybd39kzekai6Kyse1IBgSSoniQW9T565sE9MziLjBFrzlFnVF9bTPAhaB5CIhNf128uldtGCS
+dd2EUiQ031Pc2ojBVyAQ4vg4S2DUfJdt9GV/lkE7iztihoVM0VNcDxmMAxmiDqIwWMugniU2Hvk
LgLXe0Zc+9NQC7xhRqYEe+MvChQtXcBugFgbiTKzfHp4Ish26lpHSHp94CRgC+VX3YUbEDNQbSO3
vIcj9M9fskBt6kqBKJoyOubxuKfgYT1xpgCINsazfzclhJfa/hLlVZOL0gDTKh80/vBEgIIewmeA
oPz+WQQAF7r5RDwlimgMHEIX1NPd/4gqk8Cl7NWgd/6STflb/yzYAAkIn5owuqMFPrEFkGdmI/RY
CoEy1hq5ZTwFRv2SU1JHoQvHDCjHKoh3A0VQbmqf7kgbs66rCxZwRPrBwS4cPxHmaCgGi9Hm17uj
QHyrqwQkV/0ASG4TGDzD5HreEJoXXySclHhwIfoVQAnUja5BsFACKCu4GprLsWsQhJSosQDKU1Lo
ndMMKU0DCtEyCIzsCmC/apIFHXeRuqtlW0C4e+so4eE12a6/LgXKLXQkQP/ldJQA9A2DHFwoyZq7
s3cADIvYV9dDECAcSmpwgR3PpXggNrEGvr1HaPVQCs858X46csJPkrPQ/O/A8OStIDBPTeKtd5cD
19mzvrGflgJQfRgmTcbffTP+bW8ZZYHBTXQ6qV/48cvhB9yIbw0wp7MofjoXXSrRND/WIfO9X9j3
RTz/edPvIZo6BJy/9YuiI099tkJ8i///ZwsLLouLBz/cFxvl5zR/3mzw+Ue3Pmu/q/0/XkXTbMKE
KAjqxXSb5jVvJ0v6Z/4VT75MlpPnaPw/3uQfv7Te88A3+pOF80VnXVGl0V43g10vaS8skfP6Cy8m
ST7J968ovkYFQdZd+XQSR1/TrDMQSDU/aa/NFIts8pQevrXCzOqvnCTTxyJ6LIvW4hKSqrv42TSe
VJNseriywjtqr9z0l7xJv76hz7FcfmnPYVKAQt1PYapaFj21tVDhs3RXvpymDI9qr6xAP7orXyHx
KDqUuGFRztr/w9Ge4W/J85eO+vXTZNZSwAahovvC11D4JGnUPpEK/KG9dPIUTTpWRKEMtVdOq/aX
x0Bm8my6y948t02q9q+9MAuUj4vt/hWl2VPAa92l36VMhHwmZoXj0137/SRKWtZDDOt+hevl/STb
xpPk6VAcDdxM/5XzfPI4K/NpUbR0ugGxaK8fPc6icNJuK1QAYv2luQvytGhpdgM40F87ZxJGDllK
yzY19fzXWD0ts+7SokiuvTQz6Ts2BOZyUXjWXfl2+iWD9a4tbVXT1V96M2nfW6Q+RWlMf+HqzdVk
ucpnUftaZ31RbnmN9d9Os3zaslQ0D4sqxmss/n5aR4+ta4zFRXHgNRb/zGSZ/UoyPlBNz9pLp1kx
e3M6yVJuyra6qLLv63zA2WTRPfuqbqC7/K+zqC1xlYjXXnYR45G0oxrIyEV2W3vpbBp2O7dlwlh3
4btpkuSMnZ10wgToIUVCVnf5D7P0afrmOn92t6mSsO7y92n5HUVsUqmv8wHPFbHpj9Rd/gHpT/N8
2nIpmvyn/tp1O6q0eOlXsLgfi8lsrxjCpjREErqv+2maLbnZWiurFKj2ytH3x+J+ny7kh0KQl0dS
6C4+zYs3R2f6qm51Xbn8HuWPKdOqW54bA34FybX22t9ncnpRKscyTd/w78/zT3s6kGN/1k6uid94
jKeT7J//BQAA//8=</cx:binary>
              </cx:geoCache>
            </cx:geography>
          </cx:layoutPr>
          <cx:valueColors>
            <cx:maxColor>
              <a:schemeClr val="accent6">
                <a:lumMod val="50000"/>
              </a:schemeClr>
            </cx:maxColor>
          </cx:valueColors>
        </cx:series>
      </cx:plotAreaRegion>
    </cx:plotArea>
    <cx:legend pos="r" align="min" overlay="0">
      <cx:txPr>
        <a:bodyPr spcFirstLastPara="1" vertOverflow="ellipsis" horzOverflow="overflow" wrap="square" lIns="0" tIns="0" rIns="0" bIns="0" anchor="ctr" anchorCtr="1"/>
        <a:lstStyle/>
        <a:p>
          <a:pPr algn="ctr" rtl="0">
            <a:defRPr baseline="0">
              <a:solidFill>
                <a:schemeClr val="bg2"/>
              </a:solidFill>
            </a:defRPr>
          </a:pPr>
          <a:endParaRPr lang="en-US" sz="900" b="0" i="0" u="none" strike="noStrike" baseline="0">
            <a:solidFill>
              <a:schemeClr val="bg2"/>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5.xml"/><Relationship Id="rId3" Type="http://schemas.openxmlformats.org/officeDocument/2006/relationships/image" Target="../media/image3.emf"/><Relationship Id="rId7" Type="http://schemas.openxmlformats.org/officeDocument/2006/relationships/chart" Target="../charts/chart10.xml"/><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chart" Target="../charts/chart9.xml"/><Relationship Id="rId11" Type="http://schemas.openxmlformats.org/officeDocument/2006/relationships/chart" Target="../charts/chart14.xml"/><Relationship Id="rId5" Type="http://schemas.openxmlformats.org/officeDocument/2006/relationships/image" Target="../media/image5.emf"/><Relationship Id="rId15" Type="http://schemas.openxmlformats.org/officeDocument/2006/relationships/chart" Target="../charts/chart16.xml"/><Relationship Id="rId10" Type="http://schemas.openxmlformats.org/officeDocument/2006/relationships/chart" Target="../charts/chart13.xml"/><Relationship Id="rId4" Type="http://schemas.openxmlformats.org/officeDocument/2006/relationships/image" Target="../media/image4.emf"/><Relationship Id="rId9" Type="http://schemas.openxmlformats.org/officeDocument/2006/relationships/chart" Target="../charts/chart12.xml"/><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4</xdr:col>
      <xdr:colOff>304799</xdr:colOff>
      <xdr:row>2</xdr:row>
      <xdr:rowOff>80962</xdr:rowOff>
    </xdr:from>
    <xdr:to>
      <xdr:col>12</xdr:col>
      <xdr:colOff>161924</xdr:colOff>
      <xdr:row>18</xdr:row>
      <xdr:rowOff>114300</xdr:rowOff>
    </xdr:to>
    <xdr:graphicFrame macro="">
      <xdr:nvGraphicFramePr>
        <xdr:cNvPr id="2" name="Chart 1">
          <a:extLst>
            <a:ext uri="{FF2B5EF4-FFF2-40B4-BE49-F238E27FC236}">
              <a16:creationId xmlns:a16="http://schemas.microsoft.com/office/drawing/2014/main" id="{655CEF91-4373-4D22-AEE4-D2DA03A568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523875</xdr:colOff>
      <xdr:row>1</xdr:row>
      <xdr:rowOff>157162</xdr:rowOff>
    </xdr:from>
    <xdr:to>
      <xdr:col>13</xdr:col>
      <xdr:colOff>219075</xdr:colOff>
      <xdr:row>16</xdr:row>
      <xdr:rowOff>42862</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F5F1B839-CD6D-4E27-8067-5E0448E15DC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48225" y="347662"/>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676275</xdr:colOff>
      <xdr:row>8</xdr:row>
      <xdr:rowOff>152401</xdr:rowOff>
    </xdr:from>
    <xdr:to>
      <xdr:col>1</xdr:col>
      <xdr:colOff>828675</xdr:colOff>
      <xdr:row>16</xdr:row>
      <xdr:rowOff>38101</xdr:rowOff>
    </xdr:to>
    <mc:AlternateContent xmlns:mc="http://schemas.openxmlformats.org/markup-compatibility/2006">
      <mc:Choice xmlns:a14="http://schemas.microsoft.com/office/drawing/2010/main" Requires="a14">
        <xdr:graphicFrame macro="">
          <xdr:nvGraphicFramePr>
            <xdr:cNvPr id="3" name="Region">
              <a:extLst>
                <a:ext uri="{FF2B5EF4-FFF2-40B4-BE49-F238E27FC236}">
                  <a16:creationId xmlns:a16="http://schemas.microsoft.com/office/drawing/2014/main" id="{2DB5DB25-17EF-4A26-8DDB-B668ED67628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76275" y="1676401"/>
              <a:ext cx="1123950" cy="1409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152400</xdr:colOff>
      <xdr:row>8</xdr:row>
      <xdr:rowOff>180975</xdr:rowOff>
    </xdr:from>
    <xdr:to>
      <xdr:col>3</xdr:col>
      <xdr:colOff>790575</xdr:colOff>
      <xdr:row>15</xdr:row>
      <xdr:rowOff>19050</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C7E2B8AE-74AE-47F5-8956-D765849D995E}"/>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962150" y="1704975"/>
              <a:ext cx="1247775" cy="1171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123825</xdr:colOff>
      <xdr:row>8</xdr:row>
      <xdr:rowOff>180976</xdr:rowOff>
    </xdr:from>
    <xdr:to>
      <xdr:col>5</xdr:col>
      <xdr:colOff>161925</xdr:colOff>
      <xdr:row>16</xdr:row>
      <xdr:rowOff>47626</xdr:rowOff>
    </xdr:to>
    <mc:AlternateContent xmlns:mc="http://schemas.openxmlformats.org/markup-compatibility/2006">
      <mc:Choice xmlns:a14="http://schemas.microsoft.com/office/drawing/2010/main" Requires="a14">
        <xdr:graphicFrame macro="">
          <xdr:nvGraphicFramePr>
            <xdr:cNvPr id="5" name="Year">
              <a:extLst>
                <a:ext uri="{FF2B5EF4-FFF2-40B4-BE49-F238E27FC236}">
                  <a16:creationId xmlns:a16="http://schemas.microsoft.com/office/drawing/2014/main" id="{7B26FBE4-0E06-4C15-9E2C-07CA93ED09F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3524250" y="1704976"/>
              <a:ext cx="962025" cy="1390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228600</xdr:colOff>
      <xdr:row>2</xdr:row>
      <xdr:rowOff>14287</xdr:rowOff>
    </xdr:from>
    <xdr:to>
      <xdr:col>8</xdr:col>
      <xdr:colOff>561975</xdr:colOff>
      <xdr:row>16</xdr:row>
      <xdr:rowOff>90487</xdr:rowOff>
    </xdr:to>
    <xdr:graphicFrame macro="">
      <xdr:nvGraphicFramePr>
        <xdr:cNvPr id="2" name="Chart 1">
          <a:extLst>
            <a:ext uri="{FF2B5EF4-FFF2-40B4-BE49-F238E27FC236}">
              <a16:creationId xmlns:a16="http://schemas.microsoft.com/office/drawing/2014/main" id="{84B54C1B-E84E-4FE9-AE2D-C779A4CC65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438150</xdr:colOff>
      <xdr:row>1</xdr:row>
      <xdr:rowOff>176212</xdr:rowOff>
    </xdr:from>
    <xdr:to>
      <xdr:col>15</xdr:col>
      <xdr:colOff>133350</xdr:colOff>
      <xdr:row>16</xdr:row>
      <xdr:rowOff>61912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9EABAC2-1545-439A-9A30-67BBC5CE25F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324600" y="366712"/>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533400</xdr:colOff>
      <xdr:row>1</xdr:row>
      <xdr:rowOff>185737</xdr:rowOff>
    </xdr:from>
    <xdr:to>
      <xdr:col>11</xdr:col>
      <xdr:colOff>228600</xdr:colOff>
      <xdr:row>16</xdr:row>
      <xdr:rowOff>71437</xdr:rowOff>
    </xdr:to>
    <xdr:graphicFrame macro="">
      <xdr:nvGraphicFramePr>
        <xdr:cNvPr id="2" name="Chart 1">
          <a:extLst>
            <a:ext uri="{FF2B5EF4-FFF2-40B4-BE49-F238E27FC236}">
              <a16:creationId xmlns:a16="http://schemas.microsoft.com/office/drawing/2014/main" id="{37066A20-1465-443E-82E0-7352D7E877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17</xdr:row>
      <xdr:rowOff>100012</xdr:rowOff>
    </xdr:from>
    <xdr:to>
      <xdr:col>1</xdr:col>
      <xdr:colOff>628650</xdr:colOff>
      <xdr:row>20</xdr:row>
      <xdr:rowOff>9525</xdr:rowOff>
    </xdr:to>
    <xdr:graphicFrame macro="">
      <xdr:nvGraphicFramePr>
        <xdr:cNvPr id="2" name="Chart 1">
          <a:extLst>
            <a:ext uri="{FF2B5EF4-FFF2-40B4-BE49-F238E27FC236}">
              <a16:creationId xmlns:a16="http://schemas.microsoft.com/office/drawing/2014/main" id="{B37CA025-26AB-447C-A71C-75F8B01162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9525</xdr:colOff>
      <xdr:row>17</xdr:row>
      <xdr:rowOff>138112</xdr:rowOff>
    </xdr:from>
    <xdr:to>
      <xdr:col>4</xdr:col>
      <xdr:colOff>809625</xdr:colOff>
      <xdr:row>20</xdr:row>
      <xdr:rowOff>104775</xdr:rowOff>
    </xdr:to>
    <xdr:graphicFrame macro="">
      <xdr:nvGraphicFramePr>
        <xdr:cNvPr id="3" name="Chart 2">
          <a:extLst>
            <a:ext uri="{FF2B5EF4-FFF2-40B4-BE49-F238E27FC236}">
              <a16:creationId xmlns:a16="http://schemas.microsoft.com/office/drawing/2014/main" id="{17379AEB-C95C-4717-BB51-6B91AE78F4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228600</xdr:colOff>
      <xdr:row>17</xdr:row>
      <xdr:rowOff>109537</xdr:rowOff>
    </xdr:from>
    <xdr:to>
      <xdr:col>7</xdr:col>
      <xdr:colOff>781050</xdr:colOff>
      <xdr:row>20</xdr:row>
      <xdr:rowOff>57150</xdr:rowOff>
    </xdr:to>
    <xdr:graphicFrame macro="">
      <xdr:nvGraphicFramePr>
        <xdr:cNvPr id="4" name="Chart 3">
          <a:extLst>
            <a:ext uri="{FF2B5EF4-FFF2-40B4-BE49-F238E27FC236}">
              <a16:creationId xmlns:a16="http://schemas.microsoft.com/office/drawing/2014/main" id="{9700513A-9AE4-4AB9-A046-E1C16EE1E9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285750</xdr:colOff>
      <xdr:row>17</xdr:row>
      <xdr:rowOff>109537</xdr:rowOff>
    </xdr:from>
    <xdr:to>
      <xdr:col>10</xdr:col>
      <xdr:colOff>838200</xdr:colOff>
      <xdr:row>19</xdr:row>
      <xdr:rowOff>171450</xdr:rowOff>
    </xdr:to>
    <xdr:graphicFrame macro="">
      <xdr:nvGraphicFramePr>
        <xdr:cNvPr id="5" name="Chart 4">
          <a:extLst>
            <a:ext uri="{FF2B5EF4-FFF2-40B4-BE49-F238E27FC236}">
              <a16:creationId xmlns:a16="http://schemas.microsoft.com/office/drawing/2014/main" id="{E0799F07-9C39-415D-B889-60E9FE165B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485775</xdr:colOff>
      <xdr:row>17</xdr:row>
      <xdr:rowOff>90487</xdr:rowOff>
    </xdr:from>
    <xdr:to>
      <xdr:col>13</xdr:col>
      <xdr:colOff>1000125</xdr:colOff>
      <xdr:row>19</xdr:row>
      <xdr:rowOff>133350</xdr:rowOff>
    </xdr:to>
    <xdr:graphicFrame macro="">
      <xdr:nvGraphicFramePr>
        <xdr:cNvPr id="6" name="Chart 5">
          <a:extLst>
            <a:ext uri="{FF2B5EF4-FFF2-40B4-BE49-F238E27FC236}">
              <a16:creationId xmlns:a16="http://schemas.microsoft.com/office/drawing/2014/main" id="{F426896B-BC72-45CB-B620-0C4714DA4F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104774</xdr:colOff>
      <xdr:row>10</xdr:row>
      <xdr:rowOff>161924</xdr:rowOff>
    </xdr:from>
    <xdr:ext cx="11849101" cy="2486026"/>
    <xdr:grpSp>
      <xdr:nvGrpSpPr>
        <xdr:cNvPr id="2" name="Shape 2">
          <a:extLst>
            <a:ext uri="{FF2B5EF4-FFF2-40B4-BE49-F238E27FC236}">
              <a16:creationId xmlns:a16="http://schemas.microsoft.com/office/drawing/2014/main" id="{00000000-0008-0000-0100-000002000000}"/>
            </a:ext>
          </a:extLst>
        </xdr:cNvPr>
        <xdr:cNvGrpSpPr/>
      </xdr:nvGrpSpPr>
      <xdr:grpSpPr>
        <a:xfrm>
          <a:off x="104774" y="1971674"/>
          <a:ext cx="11849101" cy="2486026"/>
          <a:chOff x="-34491" y="2751299"/>
          <a:chExt cx="10726491" cy="2486026"/>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34491" y="2751299"/>
            <a:ext cx="10726491" cy="2486026"/>
            <a:chOff x="112026" y="1971674"/>
            <a:chExt cx="12556224" cy="2693195"/>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12026" y="1981994"/>
              <a:ext cx="5219700" cy="2682875"/>
              <a:chOff x="112026" y="1981994"/>
              <a:chExt cx="5219700" cy="268287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12026" y="1981994"/>
                <a:ext cx="5219700" cy="268287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4"/>
              <a:ext cx="4305300" cy="2693193"/>
              <a:chOff x="5448301" y="1971674"/>
              <a:chExt cx="4305300" cy="2693193"/>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4"/>
                <a:ext cx="4305300" cy="2693193"/>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682875"/>
              <a:chOff x="9848850" y="1866900"/>
              <a:chExt cx="2819400" cy="2671410"/>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671410"/>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57150</xdr:colOff>
      <xdr:row>25</xdr:row>
      <xdr:rowOff>123825</xdr:rowOff>
    </xdr:from>
    <xdr:ext cx="4991100" cy="2381250"/>
    <xdr:sp macro="" textlink="">
      <xdr:nvSpPr>
        <xdr:cNvPr id="15" name="Shape 15">
          <a:extLst>
            <a:ext uri="{FF2B5EF4-FFF2-40B4-BE49-F238E27FC236}">
              <a16:creationId xmlns:a16="http://schemas.microsoft.com/office/drawing/2014/main" id="{00000000-0008-0000-0100-00000F000000}"/>
            </a:ext>
          </a:extLst>
        </xdr:cNvPr>
        <xdr:cNvSpPr/>
      </xdr:nvSpPr>
      <xdr:spPr>
        <a:xfrm>
          <a:off x="57150" y="4648200"/>
          <a:ext cx="4991100" cy="2381250"/>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133350</xdr:colOff>
      <xdr:row>26</xdr:row>
      <xdr:rowOff>28575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133350" y="473392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504825</xdr:colOff>
      <xdr:row>25</xdr:row>
      <xdr:rowOff>114300</xdr:rowOff>
    </xdr:from>
    <xdr:ext cx="3305175" cy="2381250"/>
    <xdr:sp macro="" textlink="">
      <xdr:nvSpPr>
        <xdr:cNvPr id="17" name="Shape 17">
          <a:extLst>
            <a:ext uri="{FF2B5EF4-FFF2-40B4-BE49-F238E27FC236}">
              <a16:creationId xmlns:a16="http://schemas.microsoft.com/office/drawing/2014/main" id="{00000000-0008-0000-0100-000011000000}"/>
            </a:ext>
          </a:extLst>
        </xdr:cNvPr>
        <xdr:cNvSpPr/>
      </xdr:nvSpPr>
      <xdr:spPr>
        <a:xfrm>
          <a:off x="5153025" y="4638675"/>
          <a:ext cx="3305175" cy="2381250"/>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66675</xdr:colOff>
      <xdr:row>26</xdr:row>
      <xdr:rowOff>19050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5295900" y="472440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485775</xdr:colOff>
      <xdr:row>25</xdr:row>
      <xdr:rowOff>114299</xdr:rowOff>
    </xdr:from>
    <xdr:ext cx="3343275" cy="2371725"/>
    <xdr:sp macro="" textlink="">
      <xdr:nvSpPr>
        <xdr:cNvPr id="19" name="Shape 19">
          <a:extLst>
            <a:ext uri="{FF2B5EF4-FFF2-40B4-BE49-F238E27FC236}">
              <a16:creationId xmlns:a16="http://schemas.microsoft.com/office/drawing/2014/main" id="{00000000-0008-0000-0100-000013000000}"/>
            </a:ext>
          </a:extLst>
        </xdr:cNvPr>
        <xdr:cNvSpPr/>
      </xdr:nvSpPr>
      <xdr:spPr>
        <a:xfrm>
          <a:off x="8620125" y="4638674"/>
          <a:ext cx="3343275" cy="2371725"/>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15</xdr:col>
      <xdr:colOff>57150</xdr:colOff>
      <xdr:row>26</xdr:row>
      <xdr:rowOff>38100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8772525" y="474345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133349</xdr:colOff>
      <xdr:row>2</xdr:row>
      <xdr:rowOff>85725</xdr:rowOff>
    </xdr:from>
    <xdr:ext cx="11811001"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33349" y="447675"/>
          <a:ext cx="11811001" cy="1438275"/>
          <a:chOff x="-8630" y="3060863"/>
          <a:chExt cx="10700630" cy="1438275"/>
        </a:xfrm>
        <a:gradFill>
          <a:gsLst>
            <a:gs pos="0">
              <a:srgbClr val="262626">
                <a:alpha val="80000"/>
              </a:srgbClr>
            </a:gs>
            <a:gs pos="100000">
              <a:srgbClr val="595959">
                <a:alpha val="74901"/>
              </a:srgbClr>
            </a:gs>
          </a:gsLst>
          <a:lin ang="1200000" scaled="0"/>
        </a:gradFill>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8630" y="3060863"/>
            <a:ext cx="10700630" cy="1438275"/>
            <a:chOff x="142311" y="453254"/>
            <a:chExt cx="12508727" cy="1383567"/>
          </a:xfrm>
          <a:grpFill/>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42311" y="453254"/>
              <a:ext cx="2509817" cy="1374404"/>
              <a:chOff x="141636" y="459938"/>
              <a:chExt cx="2677764" cy="1350335"/>
            </a:xfrm>
            <a:grpFill/>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41636" y="705373"/>
                <a:ext cx="2667001" cy="1104900"/>
              </a:xfrm>
              <a:prstGeom prst="roundRect">
                <a:avLst>
                  <a:gd name="adj" fmla="val 5968"/>
                </a:avLst>
              </a:prstGeom>
              <a:no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a:grpFill/>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a:grpFill/>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a:grpFill/>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a:grpFill/>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333375</xdr:colOff>
      <xdr:row>4</xdr:row>
      <xdr:rowOff>38100</xdr:rowOff>
    </xdr:from>
    <xdr:to>
      <xdr:col>4</xdr:col>
      <xdr:colOff>28575</xdr:colOff>
      <xdr:row>6</xdr:row>
      <xdr:rowOff>28576</xdr:rowOff>
    </xdr:to>
    <xdr:sp macro="" textlink="KPI!B17">
      <xdr:nvSpPr>
        <xdr:cNvPr id="39" name="Rectangle: Rounded Corners 38">
          <a:extLst>
            <a:ext uri="{FF2B5EF4-FFF2-40B4-BE49-F238E27FC236}">
              <a16:creationId xmlns:a16="http://schemas.microsoft.com/office/drawing/2014/main" id="{069C5498-5953-4D60-A3AC-FF5E34EC7980}"/>
            </a:ext>
          </a:extLst>
        </xdr:cNvPr>
        <xdr:cNvSpPr/>
      </xdr:nvSpPr>
      <xdr:spPr>
        <a:xfrm>
          <a:off x="333375" y="762000"/>
          <a:ext cx="2019300" cy="352426"/>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E6D90561-7DDA-4669-AE69-4B945C67D891}" type="TxLink">
            <a:rPr lang="en-US" sz="1600" b="0" i="0" u="none" strike="noStrike">
              <a:solidFill>
                <a:schemeClr val="bg1"/>
              </a:solidFill>
              <a:latin typeface="Bahnschrift SemiBold" panose="020B0502040204020203" pitchFamily="34" charset="0"/>
              <a:cs typeface="Calibri"/>
            </a:rPr>
            <a:pPr algn="ctr"/>
            <a:t>$22,97,200.86</a:t>
          </a:fld>
          <a:endParaRPr lang="en-IN" sz="1600">
            <a:solidFill>
              <a:schemeClr val="bg1"/>
            </a:solidFill>
            <a:latin typeface="Bahnschrift SemiBold" panose="020B0502040204020203" pitchFamily="34" charset="0"/>
          </a:endParaRPr>
        </a:p>
      </xdr:txBody>
    </xdr:sp>
    <xdr:clientData/>
  </xdr:twoCellAnchor>
  <xdr:twoCellAnchor>
    <xdr:from>
      <xdr:col>4</xdr:col>
      <xdr:colOff>352424</xdr:colOff>
      <xdr:row>4</xdr:row>
      <xdr:rowOff>9525</xdr:rowOff>
    </xdr:from>
    <xdr:to>
      <xdr:col>8</xdr:col>
      <xdr:colOff>47624</xdr:colOff>
      <xdr:row>6</xdr:row>
      <xdr:rowOff>1</xdr:rowOff>
    </xdr:to>
    <xdr:sp macro="" textlink="KPI!E17">
      <xdr:nvSpPr>
        <xdr:cNvPr id="40" name="Rectangle: Rounded Corners 39">
          <a:extLst>
            <a:ext uri="{FF2B5EF4-FFF2-40B4-BE49-F238E27FC236}">
              <a16:creationId xmlns:a16="http://schemas.microsoft.com/office/drawing/2014/main" id="{0B9D13C1-0396-42FA-BBB0-8333E8B330F7}"/>
            </a:ext>
          </a:extLst>
        </xdr:cNvPr>
        <xdr:cNvSpPr/>
      </xdr:nvSpPr>
      <xdr:spPr>
        <a:xfrm>
          <a:off x="2676524" y="733425"/>
          <a:ext cx="2019300" cy="352426"/>
        </a:xfrm>
        <a:prstGeom prst="roundRect">
          <a:avLst/>
        </a:prstGeom>
        <a:gradFill>
          <a:gsLst>
            <a:gs pos="0">
              <a:srgbClr val="262626">
                <a:alpha val="80000"/>
              </a:srgbClr>
            </a:gs>
            <a:gs pos="100000">
              <a:srgbClr val="595959">
                <a:alpha val="74901"/>
              </a:srgbClr>
            </a:gs>
          </a:gsLst>
          <a:lin ang="1200000" scaled="0"/>
        </a:gra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E8A4DA56-443A-4690-8F4E-E6142CFFA551}" type="TxLink">
            <a:rPr lang="en-US" sz="1600" b="0" i="0" u="none" strike="noStrike">
              <a:solidFill>
                <a:schemeClr val="bg1"/>
              </a:solidFill>
              <a:latin typeface="Bahnschrift" panose="020B0502040204020203" pitchFamily="34" charset="0"/>
              <a:cs typeface="Calibri"/>
            </a:rPr>
            <a:t>$2,86,397.02</a:t>
          </a:fld>
          <a:endParaRPr lang="en-IN" sz="1600">
            <a:solidFill>
              <a:schemeClr val="bg1"/>
            </a:solidFill>
            <a:latin typeface="Bahnschrift" panose="020B0502040204020203" pitchFamily="34" charset="0"/>
          </a:endParaRPr>
        </a:p>
      </xdr:txBody>
    </xdr:sp>
    <xdr:clientData/>
  </xdr:twoCellAnchor>
  <xdr:twoCellAnchor>
    <xdr:from>
      <xdr:col>0</xdr:col>
      <xdr:colOff>142875</xdr:colOff>
      <xdr:row>4</xdr:row>
      <xdr:rowOff>0</xdr:rowOff>
    </xdr:from>
    <xdr:to>
      <xdr:col>4</xdr:col>
      <xdr:colOff>170077</xdr:colOff>
      <xdr:row>10</xdr:row>
      <xdr:rowOff>83213</xdr:rowOff>
    </xdr:to>
    <xdr:sp macro="" textlink="">
      <xdr:nvSpPr>
        <xdr:cNvPr id="42" name="Shape 26">
          <a:extLst>
            <a:ext uri="{FF2B5EF4-FFF2-40B4-BE49-F238E27FC236}">
              <a16:creationId xmlns:a16="http://schemas.microsoft.com/office/drawing/2014/main" id="{0A371071-93F9-4E49-AD0B-313B9469B34E}"/>
            </a:ext>
          </a:extLst>
        </xdr:cNvPr>
        <xdr:cNvSpPr/>
      </xdr:nvSpPr>
      <xdr:spPr>
        <a:xfrm>
          <a:off x="142875" y="723900"/>
          <a:ext cx="2351302" cy="1169063"/>
        </a:xfrm>
        <a:prstGeom prst="roundRect">
          <a:avLst>
            <a:gd name="adj" fmla="val 6563"/>
          </a:avLst>
        </a:prstGeom>
        <a:gradFill>
          <a:gsLst>
            <a:gs pos="0">
              <a:srgbClr val="262626">
                <a:alpha val="80000"/>
              </a:srgbClr>
            </a:gs>
            <a:gs pos="100000">
              <a:srgbClr val="595959">
                <a:alpha val="74901"/>
              </a:srgbClr>
            </a:gs>
          </a:gsLst>
          <a:lin ang="1200000" scaled="0"/>
        </a:gradFill>
        <a:ln>
          <a:solidFill>
            <a:schemeClr val="accent1">
              <a:shade val="50000"/>
            </a:schemeClr>
          </a:solid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clientData/>
  </xdr:twoCellAnchor>
  <xdr:twoCellAnchor>
    <xdr:from>
      <xdr:col>0</xdr:col>
      <xdr:colOff>304800</xdr:colOff>
      <xdr:row>4</xdr:row>
      <xdr:rowOff>28575</xdr:rowOff>
    </xdr:from>
    <xdr:to>
      <xdr:col>4</xdr:col>
      <xdr:colOff>0</xdr:colOff>
      <xdr:row>6</xdr:row>
      <xdr:rowOff>19051</xdr:rowOff>
    </xdr:to>
    <xdr:sp macro="" textlink="KPI!B17">
      <xdr:nvSpPr>
        <xdr:cNvPr id="43" name="Rectangle: Rounded Corners 42">
          <a:extLst>
            <a:ext uri="{FF2B5EF4-FFF2-40B4-BE49-F238E27FC236}">
              <a16:creationId xmlns:a16="http://schemas.microsoft.com/office/drawing/2014/main" id="{956E2004-660A-4685-9ECE-1529B969374C}"/>
            </a:ext>
          </a:extLst>
        </xdr:cNvPr>
        <xdr:cNvSpPr/>
      </xdr:nvSpPr>
      <xdr:spPr>
        <a:xfrm>
          <a:off x="304800" y="752475"/>
          <a:ext cx="2019300" cy="352426"/>
        </a:xfrm>
        <a:prstGeom prst="roundRect">
          <a:avLst/>
        </a:prstGeom>
        <a:gradFill>
          <a:gsLst>
            <a:gs pos="0">
              <a:srgbClr val="262626">
                <a:alpha val="80000"/>
              </a:srgbClr>
            </a:gs>
            <a:gs pos="100000">
              <a:srgbClr val="595959">
                <a:alpha val="74901"/>
              </a:srgbClr>
            </a:gs>
          </a:gsLst>
          <a:lin ang="1200000" scaled="0"/>
        </a:gra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E6D90561-7DDA-4669-AE69-4B945C67D891}" type="TxLink">
            <a:rPr lang="en-US" sz="1600" b="0" i="0" u="none" strike="noStrike">
              <a:solidFill>
                <a:schemeClr val="bg1"/>
              </a:solidFill>
              <a:latin typeface="Bahnschrift SemiBold" panose="020B0502040204020203" pitchFamily="34" charset="0"/>
              <a:cs typeface="Calibri"/>
            </a:rPr>
            <a:pPr algn="ctr"/>
            <a:t>$22,97,200.86</a:t>
          </a:fld>
          <a:endParaRPr lang="en-IN" sz="1600">
            <a:solidFill>
              <a:schemeClr val="bg1"/>
            </a:solidFill>
            <a:latin typeface="Bahnschrift SemiBold" panose="020B0502040204020203" pitchFamily="34" charset="0"/>
          </a:endParaRPr>
        </a:p>
      </xdr:txBody>
    </xdr:sp>
    <xdr:clientData/>
  </xdr:twoCellAnchor>
  <xdr:twoCellAnchor>
    <xdr:from>
      <xdr:col>8</xdr:col>
      <xdr:colOff>466724</xdr:colOff>
      <xdr:row>4</xdr:row>
      <xdr:rowOff>19050</xdr:rowOff>
    </xdr:from>
    <xdr:to>
      <xdr:col>12</xdr:col>
      <xdr:colOff>161924</xdr:colOff>
      <xdr:row>6</xdr:row>
      <xdr:rowOff>9526</xdr:rowOff>
    </xdr:to>
    <xdr:sp macro="" textlink="KPI!H17">
      <xdr:nvSpPr>
        <xdr:cNvPr id="45" name="Rectangle: Rounded Corners 44">
          <a:extLst>
            <a:ext uri="{FF2B5EF4-FFF2-40B4-BE49-F238E27FC236}">
              <a16:creationId xmlns:a16="http://schemas.microsoft.com/office/drawing/2014/main" id="{A6C991A0-02CF-44D7-9CB9-ACE860494B4B}"/>
            </a:ext>
          </a:extLst>
        </xdr:cNvPr>
        <xdr:cNvSpPr/>
      </xdr:nvSpPr>
      <xdr:spPr>
        <a:xfrm>
          <a:off x="5114924" y="742950"/>
          <a:ext cx="2019300" cy="352426"/>
        </a:xfrm>
        <a:prstGeom prst="roundRect">
          <a:avLst/>
        </a:prstGeom>
        <a:gradFill>
          <a:gsLst>
            <a:gs pos="0">
              <a:srgbClr val="262626">
                <a:alpha val="80000"/>
              </a:srgbClr>
            </a:gs>
            <a:gs pos="100000">
              <a:srgbClr val="595959">
                <a:alpha val="74901"/>
              </a:srgbClr>
            </a:gs>
          </a:gsLst>
          <a:lin ang="1200000" scaled="0"/>
        </a:gra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42159376-7305-4909-8BA4-75383741C128}" type="TxLink">
            <a:rPr lang="en-US" sz="1600" b="0" i="0" u="none" strike="noStrike">
              <a:solidFill>
                <a:schemeClr val="bg1"/>
              </a:solidFill>
              <a:latin typeface="Bahnschrift" panose="020B0502040204020203" pitchFamily="34" charset="0"/>
              <a:cs typeface="Calibri"/>
            </a:rPr>
            <a:t>#37873</a:t>
          </a:fld>
          <a:endParaRPr lang="en-IN" sz="1600">
            <a:solidFill>
              <a:schemeClr val="bg1"/>
            </a:solidFill>
            <a:latin typeface="Bahnschrift" panose="020B0502040204020203" pitchFamily="34" charset="0"/>
          </a:endParaRPr>
        </a:p>
      </xdr:txBody>
    </xdr:sp>
    <xdr:clientData/>
  </xdr:twoCellAnchor>
  <xdr:twoCellAnchor>
    <xdr:from>
      <xdr:col>12</xdr:col>
      <xdr:colOff>476249</xdr:colOff>
      <xdr:row>4</xdr:row>
      <xdr:rowOff>38100</xdr:rowOff>
    </xdr:from>
    <xdr:to>
      <xdr:col>16</xdr:col>
      <xdr:colOff>171449</xdr:colOff>
      <xdr:row>6</xdr:row>
      <xdr:rowOff>28576</xdr:rowOff>
    </xdr:to>
    <xdr:sp macro="" textlink="KPI!K17">
      <xdr:nvSpPr>
        <xdr:cNvPr id="46" name="Rectangle: Rounded Corners 45">
          <a:extLst>
            <a:ext uri="{FF2B5EF4-FFF2-40B4-BE49-F238E27FC236}">
              <a16:creationId xmlns:a16="http://schemas.microsoft.com/office/drawing/2014/main" id="{99C7E5DA-61E8-46D7-8AFD-FB55F5EEA61C}"/>
            </a:ext>
          </a:extLst>
        </xdr:cNvPr>
        <xdr:cNvSpPr/>
      </xdr:nvSpPr>
      <xdr:spPr>
        <a:xfrm>
          <a:off x="7448549" y="762000"/>
          <a:ext cx="2019300" cy="352426"/>
        </a:xfrm>
        <a:prstGeom prst="roundRect">
          <a:avLst/>
        </a:prstGeom>
        <a:gradFill>
          <a:gsLst>
            <a:gs pos="0">
              <a:srgbClr val="262626">
                <a:alpha val="80000"/>
              </a:srgbClr>
            </a:gs>
            <a:gs pos="100000">
              <a:srgbClr val="595959">
                <a:alpha val="74901"/>
              </a:srgbClr>
            </a:gs>
          </a:gsLst>
          <a:lin ang="1200000" scaled="0"/>
        </a:gra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EA28C548-9F05-4E0D-9FCC-B8723C25AF4B}" type="TxLink">
            <a:rPr lang="en-US" sz="1600" b="0" i="0" u="none" strike="noStrike">
              <a:solidFill>
                <a:schemeClr val="bg1"/>
              </a:solidFill>
              <a:latin typeface="Bahnschrift" panose="020B0502040204020203" pitchFamily="34" charset="0"/>
              <a:cs typeface="Calibri"/>
            </a:rPr>
            <a:t>#9994</a:t>
          </a:fld>
          <a:endParaRPr lang="en-IN" sz="1600">
            <a:solidFill>
              <a:schemeClr val="bg1"/>
            </a:solidFill>
            <a:latin typeface="Bahnschrift" panose="020B0502040204020203" pitchFamily="34" charset="0"/>
          </a:endParaRPr>
        </a:p>
      </xdr:txBody>
    </xdr:sp>
    <xdr:clientData/>
  </xdr:twoCellAnchor>
  <xdr:twoCellAnchor>
    <xdr:from>
      <xdr:col>16</xdr:col>
      <xdr:colOff>476250</xdr:colOff>
      <xdr:row>4</xdr:row>
      <xdr:rowOff>28575</xdr:rowOff>
    </xdr:from>
    <xdr:to>
      <xdr:col>20</xdr:col>
      <xdr:colOff>171450</xdr:colOff>
      <xdr:row>6</xdr:row>
      <xdr:rowOff>19051</xdr:rowOff>
    </xdr:to>
    <xdr:sp macro="" textlink="KPI!N17">
      <xdr:nvSpPr>
        <xdr:cNvPr id="48" name="Rectangle: Rounded Corners 47">
          <a:extLst>
            <a:ext uri="{FF2B5EF4-FFF2-40B4-BE49-F238E27FC236}">
              <a16:creationId xmlns:a16="http://schemas.microsoft.com/office/drawing/2014/main" id="{0803ECCE-1F5A-4900-BE92-A0CEB64E5158}"/>
            </a:ext>
          </a:extLst>
        </xdr:cNvPr>
        <xdr:cNvSpPr/>
      </xdr:nvSpPr>
      <xdr:spPr>
        <a:xfrm>
          <a:off x="9772650" y="752475"/>
          <a:ext cx="2019300" cy="352426"/>
        </a:xfrm>
        <a:prstGeom prst="roundRect">
          <a:avLst/>
        </a:prstGeom>
        <a:gradFill>
          <a:gsLst>
            <a:gs pos="0">
              <a:srgbClr val="262626">
                <a:alpha val="80000"/>
              </a:srgbClr>
            </a:gs>
            <a:gs pos="100000">
              <a:srgbClr val="595959">
                <a:alpha val="74901"/>
              </a:srgbClr>
            </a:gs>
          </a:gsLst>
          <a:lin ang="1200000" scaled="0"/>
        </a:gra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11C44BBF-777D-4DC9-B144-4A56EA8C4C34}" type="TxLink">
            <a:rPr lang="en-US" sz="1600" b="0" i="0" u="none" strike="noStrike">
              <a:solidFill>
                <a:schemeClr val="bg1"/>
              </a:solidFill>
              <a:latin typeface="Bahnschrift" panose="020B0502040204020203" pitchFamily="34" charset="0"/>
              <a:cs typeface="Calibri"/>
            </a:rPr>
            <a:t>12.47%</a:t>
          </a:fld>
          <a:endParaRPr lang="en-IN" sz="1600">
            <a:solidFill>
              <a:schemeClr val="bg1"/>
            </a:solidFill>
            <a:latin typeface="Bahnschrift" panose="020B0502040204020203" pitchFamily="34" charset="0"/>
          </a:endParaRPr>
        </a:p>
      </xdr:txBody>
    </xdr:sp>
    <xdr:clientData/>
  </xdr:twoCellAnchor>
  <xdr:twoCellAnchor>
    <xdr:from>
      <xdr:col>0</xdr:col>
      <xdr:colOff>228600</xdr:colOff>
      <xdr:row>8</xdr:row>
      <xdr:rowOff>142875</xdr:rowOff>
    </xdr:from>
    <xdr:to>
      <xdr:col>4</xdr:col>
      <xdr:colOff>66675</xdr:colOff>
      <xdr:row>10</xdr:row>
      <xdr:rowOff>38100</xdr:rowOff>
    </xdr:to>
    <xdr:sp macro="" textlink="">
      <xdr:nvSpPr>
        <xdr:cNvPr id="49" name="Rectangle: Rounded Corners 48">
          <a:extLst>
            <a:ext uri="{FF2B5EF4-FFF2-40B4-BE49-F238E27FC236}">
              <a16:creationId xmlns:a16="http://schemas.microsoft.com/office/drawing/2014/main" id="{1A3E6862-61A6-43C8-A432-5B44705291A6}"/>
            </a:ext>
          </a:extLst>
        </xdr:cNvPr>
        <xdr:cNvSpPr/>
      </xdr:nvSpPr>
      <xdr:spPr>
        <a:xfrm>
          <a:off x="228600" y="1590675"/>
          <a:ext cx="2162175" cy="257175"/>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t>YOY</a:t>
          </a:r>
          <a:r>
            <a:rPr lang="en-IN" sz="1100"/>
            <a:t> </a:t>
          </a:r>
          <a:r>
            <a:rPr lang="en-IN" sz="1100" b="1"/>
            <a:t>GROWTH</a:t>
          </a:r>
        </a:p>
      </xdr:txBody>
    </xdr:sp>
    <xdr:clientData/>
  </xdr:twoCellAnchor>
  <xdr:twoCellAnchor>
    <xdr:from>
      <xdr:col>4</xdr:col>
      <xdr:colOff>314324</xdr:colOff>
      <xdr:row>8</xdr:row>
      <xdr:rowOff>133350</xdr:rowOff>
    </xdr:from>
    <xdr:to>
      <xdr:col>8</xdr:col>
      <xdr:colOff>152399</xdr:colOff>
      <xdr:row>10</xdr:row>
      <xdr:rowOff>28575</xdr:rowOff>
    </xdr:to>
    <xdr:sp macro="" textlink="">
      <xdr:nvSpPr>
        <xdr:cNvPr id="50" name="Rectangle: Rounded Corners 49">
          <a:extLst>
            <a:ext uri="{FF2B5EF4-FFF2-40B4-BE49-F238E27FC236}">
              <a16:creationId xmlns:a16="http://schemas.microsoft.com/office/drawing/2014/main" id="{144E8268-8B87-496B-8A1B-F98D29549589}"/>
            </a:ext>
          </a:extLst>
        </xdr:cNvPr>
        <xdr:cNvSpPr/>
      </xdr:nvSpPr>
      <xdr:spPr>
        <a:xfrm>
          <a:off x="2638424" y="1581150"/>
          <a:ext cx="2162175" cy="257175"/>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t>YOY</a:t>
          </a:r>
          <a:r>
            <a:rPr lang="en-IN" sz="1100"/>
            <a:t> </a:t>
          </a:r>
          <a:r>
            <a:rPr lang="en-IN" sz="1100" b="1"/>
            <a:t>GROWTH</a:t>
          </a:r>
        </a:p>
      </xdr:txBody>
    </xdr:sp>
    <xdr:clientData/>
  </xdr:twoCellAnchor>
  <xdr:twoCellAnchor>
    <xdr:from>
      <xdr:col>8</xdr:col>
      <xdr:colOff>371475</xdr:colOff>
      <xdr:row>8</xdr:row>
      <xdr:rowOff>123825</xdr:rowOff>
    </xdr:from>
    <xdr:to>
      <xdr:col>12</xdr:col>
      <xdr:colOff>209550</xdr:colOff>
      <xdr:row>10</xdr:row>
      <xdr:rowOff>19050</xdr:rowOff>
    </xdr:to>
    <xdr:sp macro="" textlink="">
      <xdr:nvSpPr>
        <xdr:cNvPr id="51" name="Rectangle: Rounded Corners 50">
          <a:extLst>
            <a:ext uri="{FF2B5EF4-FFF2-40B4-BE49-F238E27FC236}">
              <a16:creationId xmlns:a16="http://schemas.microsoft.com/office/drawing/2014/main" id="{A8453FB0-719D-4BF8-8C8B-72207F240317}"/>
            </a:ext>
          </a:extLst>
        </xdr:cNvPr>
        <xdr:cNvSpPr/>
      </xdr:nvSpPr>
      <xdr:spPr>
        <a:xfrm>
          <a:off x="5019675" y="1571625"/>
          <a:ext cx="2162175" cy="257175"/>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t>YOY</a:t>
          </a:r>
          <a:r>
            <a:rPr lang="en-IN" sz="1100"/>
            <a:t> </a:t>
          </a:r>
          <a:r>
            <a:rPr lang="en-IN" sz="1100" b="1"/>
            <a:t>GROWTH</a:t>
          </a:r>
        </a:p>
      </xdr:txBody>
    </xdr:sp>
    <xdr:clientData/>
  </xdr:twoCellAnchor>
  <xdr:twoCellAnchor>
    <xdr:from>
      <xdr:col>12</xdr:col>
      <xdr:colOff>400049</xdr:colOff>
      <xdr:row>8</xdr:row>
      <xdr:rowOff>114300</xdr:rowOff>
    </xdr:from>
    <xdr:to>
      <xdr:col>16</xdr:col>
      <xdr:colOff>238124</xdr:colOff>
      <xdr:row>10</xdr:row>
      <xdr:rowOff>9525</xdr:rowOff>
    </xdr:to>
    <xdr:sp macro="" textlink="">
      <xdr:nvSpPr>
        <xdr:cNvPr id="52" name="Rectangle: Rounded Corners 51">
          <a:extLst>
            <a:ext uri="{FF2B5EF4-FFF2-40B4-BE49-F238E27FC236}">
              <a16:creationId xmlns:a16="http://schemas.microsoft.com/office/drawing/2014/main" id="{DB9FDF48-CEA4-44A7-8748-9CF8589E9325}"/>
            </a:ext>
          </a:extLst>
        </xdr:cNvPr>
        <xdr:cNvSpPr/>
      </xdr:nvSpPr>
      <xdr:spPr>
        <a:xfrm>
          <a:off x="7372349" y="1562100"/>
          <a:ext cx="2162175" cy="257175"/>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t>YOY</a:t>
          </a:r>
          <a:r>
            <a:rPr lang="en-IN" sz="1100"/>
            <a:t> </a:t>
          </a:r>
          <a:r>
            <a:rPr lang="en-IN" sz="1100" b="1"/>
            <a:t>GROWTH</a:t>
          </a:r>
        </a:p>
      </xdr:txBody>
    </xdr:sp>
    <xdr:clientData/>
  </xdr:twoCellAnchor>
  <xdr:twoCellAnchor>
    <xdr:from>
      <xdr:col>16</xdr:col>
      <xdr:colOff>380999</xdr:colOff>
      <xdr:row>8</xdr:row>
      <xdr:rowOff>123825</xdr:rowOff>
    </xdr:from>
    <xdr:to>
      <xdr:col>20</xdr:col>
      <xdr:colOff>219074</xdr:colOff>
      <xdr:row>10</xdr:row>
      <xdr:rowOff>19050</xdr:rowOff>
    </xdr:to>
    <xdr:sp macro="" textlink="">
      <xdr:nvSpPr>
        <xdr:cNvPr id="53" name="Rectangle: Rounded Corners 52">
          <a:extLst>
            <a:ext uri="{FF2B5EF4-FFF2-40B4-BE49-F238E27FC236}">
              <a16:creationId xmlns:a16="http://schemas.microsoft.com/office/drawing/2014/main" id="{E7AC6601-3052-40A1-BACB-7F4C6A390020}"/>
            </a:ext>
          </a:extLst>
        </xdr:cNvPr>
        <xdr:cNvSpPr/>
      </xdr:nvSpPr>
      <xdr:spPr>
        <a:xfrm>
          <a:off x="9677399" y="1571625"/>
          <a:ext cx="2162175" cy="257175"/>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t>YOY</a:t>
          </a:r>
          <a:r>
            <a:rPr lang="en-IN" sz="1100"/>
            <a:t> </a:t>
          </a:r>
          <a:r>
            <a:rPr lang="en-IN" sz="1100" b="1"/>
            <a:t>GROWTH</a:t>
          </a:r>
        </a:p>
      </xdr:txBody>
    </xdr:sp>
    <xdr:clientData/>
  </xdr:twoCellAnchor>
  <mc:AlternateContent xmlns:mc="http://schemas.openxmlformats.org/markup-compatibility/2006">
    <mc:Choice xmlns:a14="http://schemas.microsoft.com/office/drawing/2010/main" Requires="a14">
      <xdr:twoCellAnchor editAs="oneCell">
        <xdr:from>
          <xdr:col>2</xdr:col>
          <xdr:colOff>323850</xdr:colOff>
          <xdr:row>9</xdr:row>
          <xdr:rowOff>0</xdr:rowOff>
        </xdr:from>
        <xdr:to>
          <xdr:col>3</xdr:col>
          <xdr:colOff>561975</xdr:colOff>
          <xdr:row>10</xdr:row>
          <xdr:rowOff>19050</xdr:rowOff>
        </xdr:to>
        <xdr:pic>
          <xdr:nvPicPr>
            <xdr:cNvPr id="55" name="Picture 54">
              <a:extLst>
                <a:ext uri="{FF2B5EF4-FFF2-40B4-BE49-F238E27FC236}">
                  <a16:creationId xmlns:a16="http://schemas.microsoft.com/office/drawing/2014/main" id="{6D1880B0-7B53-44ED-BFEE-8A9E043AE631}"/>
                </a:ext>
              </a:extLst>
            </xdr:cNvPr>
            <xdr:cNvPicPr>
              <a:picLocks noChangeAspect="1" noChangeArrowheads="1"/>
              <a:extLst>
                <a:ext uri="{84589F7E-364E-4C9E-8A38-B11213B215E9}">
                  <a14:cameraTool cellRange="'KPI YOY'!$B$10" spid="_x0000_s2076"/>
                </a:ext>
              </a:extLst>
            </xdr:cNvPicPr>
          </xdr:nvPicPr>
          <xdr:blipFill>
            <a:blip xmlns:r="http://schemas.openxmlformats.org/officeDocument/2006/relationships" r:embed="rId1"/>
            <a:srcRect/>
            <a:stretch>
              <a:fillRect/>
            </a:stretch>
          </xdr:blipFill>
          <xdr:spPr bwMode="auto">
            <a:xfrm>
              <a:off x="1485900" y="1628775"/>
              <a:ext cx="819150" cy="2000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352425</xdr:colOff>
          <xdr:row>9</xdr:row>
          <xdr:rowOff>0</xdr:rowOff>
        </xdr:from>
        <xdr:to>
          <xdr:col>8</xdr:col>
          <xdr:colOff>161925</xdr:colOff>
          <xdr:row>10</xdr:row>
          <xdr:rowOff>9525</xdr:rowOff>
        </xdr:to>
        <xdr:pic>
          <xdr:nvPicPr>
            <xdr:cNvPr id="56" name="Picture 55">
              <a:extLst>
                <a:ext uri="{FF2B5EF4-FFF2-40B4-BE49-F238E27FC236}">
                  <a16:creationId xmlns:a16="http://schemas.microsoft.com/office/drawing/2014/main" id="{21B81642-0881-4CA3-8C27-C8B607178D25}"/>
                </a:ext>
              </a:extLst>
            </xdr:cNvPr>
            <xdr:cNvPicPr>
              <a:picLocks noChangeAspect="1" noChangeArrowheads="1"/>
              <a:extLst>
                <a:ext uri="{84589F7E-364E-4C9E-8A38-B11213B215E9}">
                  <a14:cameraTool cellRange="'KPI YOY'!$C$10" spid="_x0000_s2077"/>
                </a:ext>
              </a:extLst>
            </xdr:cNvPicPr>
          </xdr:nvPicPr>
          <xdr:blipFill>
            <a:blip xmlns:r="http://schemas.openxmlformats.org/officeDocument/2006/relationships" r:embed="rId2"/>
            <a:srcRect/>
            <a:stretch>
              <a:fillRect/>
            </a:stretch>
          </xdr:blipFill>
          <xdr:spPr bwMode="auto">
            <a:xfrm>
              <a:off x="3838575" y="1628775"/>
              <a:ext cx="97155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371475</xdr:colOff>
          <xdr:row>9</xdr:row>
          <xdr:rowOff>9525</xdr:rowOff>
        </xdr:from>
        <xdr:to>
          <xdr:col>12</xdr:col>
          <xdr:colOff>238125</xdr:colOff>
          <xdr:row>10</xdr:row>
          <xdr:rowOff>19050</xdr:rowOff>
        </xdr:to>
        <xdr:pic>
          <xdr:nvPicPr>
            <xdr:cNvPr id="58" name="Picture 57">
              <a:extLst>
                <a:ext uri="{FF2B5EF4-FFF2-40B4-BE49-F238E27FC236}">
                  <a16:creationId xmlns:a16="http://schemas.microsoft.com/office/drawing/2014/main" id="{7CF671EA-F826-4F90-A9B3-A9B014F2DA29}"/>
                </a:ext>
              </a:extLst>
            </xdr:cNvPr>
            <xdr:cNvPicPr>
              <a:picLocks noChangeAspect="1" noChangeArrowheads="1"/>
              <a:extLst>
                <a:ext uri="{84589F7E-364E-4C9E-8A38-B11213B215E9}">
                  <a14:cameraTool cellRange="'KPI YOY'!$D$10" spid="_x0000_s2078"/>
                </a:ext>
              </a:extLst>
            </xdr:cNvPicPr>
          </xdr:nvPicPr>
          <xdr:blipFill>
            <a:blip xmlns:r="http://schemas.openxmlformats.org/officeDocument/2006/relationships" r:embed="rId3"/>
            <a:srcRect/>
            <a:stretch>
              <a:fillRect/>
            </a:stretch>
          </xdr:blipFill>
          <xdr:spPr bwMode="auto">
            <a:xfrm>
              <a:off x="6181725" y="1638300"/>
              <a:ext cx="102870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266700</xdr:colOff>
          <xdr:row>9</xdr:row>
          <xdr:rowOff>9525</xdr:rowOff>
        </xdr:from>
        <xdr:to>
          <xdr:col>16</xdr:col>
          <xdr:colOff>209550</xdr:colOff>
          <xdr:row>10</xdr:row>
          <xdr:rowOff>19050</xdr:rowOff>
        </xdr:to>
        <xdr:pic>
          <xdr:nvPicPr>
            <xdr:cNvPr id="59" name="Picture 58">
              <a:extLst>
                <a:ext uri="{FF2B5EF4-FFF2-40B4-BE49-F238E27FC236}">
                  <a16:creationId xmlns:a16="http://schemas.microsoft.com/office/drawing/2014/main" id="{C8F639D8-0EA8-4B09-84FA-9B3B8CEAC35B}"/>
                </a:ext>
              </a:extLst>
            </xdr:cNvPr>
            <xdr:cNvPicPr>
              <a:picLocks noChangeAspect="1" noChangeArrowheads="1"/>
              <a:extLst>
                <a:ext uri="{84589F7E-364E-4C9E-8A38-B11213B215E9}">
                  <a14:cameraTool cellRange="'KPI YOY'!$E$10" spid="_x0000_s2079"/>
                </a:ext>
              </a:extLst>
            </xdr:cNvPicPr>
          </xdr:nvPicPr>
          <xdr:blipFill>
            <a:blip xmlns:r="http://schemas.openxmlformats.org/officeDocument/2006/relationships" r:embed="rId4"/>
            <a:srcRect/>
            <a:stretch>
              <a:fillRect/>
            </a:stretch>
          </xdr:blipFill>
          <xdr:spPr bwMode="auto">
            <a:xfrm>
              <a:off x="8401050" y="1638300"/>
              <a:ext cx="110490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409575</xdr:colOff>
          <xdr:row>9</xdr:row>
          <xdr:rowOff>28575</xdr:rowOff>
        </xdr:from>
        <xdr:to>
          <xdr:col>20</xdr:col>
          <xdr:colOff>228600</xdr:colOff>
          <xdr:row>10</xdr:row>
          <xdr:rowOff>38100</xdr:rowOff>
        </xdr:to>
        <xdr:pic>
          <xdr:nvPicPr>
            <xdr:cNvPr id="60" name="Picture 59">
              <a:extLst>
                <a:ext uri="{FF2B5EF4-FFF2-40B4-BE49-F238E27FC236}">
                  <a16:creationId xmlns:a16="http://schemas.microsoft.com/office/drawing/2014/main" id="{7E95B647-5031-4C46-B2A4-EFE571C9396E}"/>
                </a:ext>
              </a:extLst>
            </xdr:cNvPr>
            <xdr:cNvPicPr>
              <a:picLocks noChangeAspect="1" noChangeArrowheads="1"/>
              <a:extLst>
                <a:ext uri="{84589F7E-364E-4C9E-8A38-B11213B215E9}">
                  <a14:cameraTool cellRange="'KPI YOY'!$F$10" spid="_x0000_s2080"/>
                </a:ext>
              </a:extLst>
            </xdr:cNvPicPr>
          </xdr:nvPicPr>
          <xdr:blipFill>
            <a:blip xmlns:r="http://schemas.openxmlformats.org/officeDocument/2006/relationships" r:embed="rId5"/>
            <a:srcRect/>
            <a:stretch>
              <a:fillRect/>
            </a:stretch>
          </xdr:blipFill>
          <xdr:spPr bwMode="auto">
            <a:xfrm>
              <a:off x="10868025" y="1657350"/>
              <a:ext cx="981075" cy="1905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457200</xdr:colOff>
      <xdr:row>6</xdr:row>
      <xdr:rowOff>28575</xdr:rowOff>
    </xdr:from>
    <xdr:to>
      <xdr:col>3</xdr:col>
      <xdr:colOff>542925</xdr:colOff>
      <xdr:row>8</xdr:row>
      <xdr:rowOff>147638</xdr:rowOff>
    </xdr:to>
    <xdr:graphicFrame macro="">
      <xdr:nvGraphicFramePr>
        <xdr:cNvPr id="62" name="Chart 61">
          <a:extLst>
            <a:ext uri="{FF2B5EF4-FFF2-40B4-BE49-F238E27FC236}">
              <a16:creationId xmlns:a16="http://schemas.microsoft.com/office/drawing/2014/main" id="{C9A77F96-72D8-499A-9CE7-EACD1E6871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542924</xdr:colOff>
      <xdr:row>6</xdr:row>
      <xdr:rowOff>9525</xdr:rowOff>
    </xdr:from>
    <xdr:to>
      <xdr:col>7</xdr:col>
      <xdr:colOff>476249</xdr:colOff>
      <xdr:row>9</xdr:row>
      <xdr:rowOff>4763</xdr:rowOff>
    </xdr:to>
    <xdr:graphicFrame macro="">
      <xdr:nvGraphicFramePr>
        <xdr:cNvPr id="63" name="Chart 62">
          <a:extLst>
            <a:ext uri="{FF2B5EF4-FFF2-40B4-BE49-F238E27FC236}">
              <a16:creationId xmlns:a16="http://schemas.microsoft.com/office/drawing/2014/main" id="{453E6E6B-CE52-480E-9081-9A41A577FD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142874</xdr:colOff>
      <xdr:row>6</xdr:row>
      <xdr:rowOff>38100</xdr:rowOff>
    </xdr:from>
    <xdr:to>
      <xdr:col>11</xdr:col>
      <xdr:colOff>409574</xdr:colOff>
      <xdr:row>9</xdr:row>
      <xdr:rowOff>14288</xdr:rowOff>
    </xdr:to>
    <xdr:graphicFrame macro="">
      <xdr:nvGraphicFramePr>
        <xdr:cNvPr id="64" name="Chart 63">
          <a:extLst>
            <a:ext uri="{FF2B5EF4-FFF2-40B4-BE49-F238E27FC236}">
              <a16:creationId xmlns:a16="http://schemas.microsoft.com/office/drawing/2014/main" id="{49F603B5-CDDB-415A-B189-528B00CA55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85725</xdr:colOff>
      <xdr:row>6</xdr:row>
      <xdr:rowOff>85725</xdr:rowOff>
    </xdr:from>
    <xdr:to>
      <xdr:col>15</xdr:col>
      <xdr:colOff>561975</xdr:colOff>
      <xdr:row>8</xdr:row>
      <xdr:rowOff>166688</xdr:rowOff>
    </xdr:to>
    <xdr:graphicFrame macro="">
      <xdr:nvGraphicFramePr>
        <xdr:cNvPr id="66" name="Chart 65">
          <a:extLst>
            <a:ext uri="{FF2B5EF4-FFF2-40B4-BE49-F238E27FC236}">
              <a16:creationId xmlns:a16="http://schemas.microsoft.com/office/drawing/2014/main" id="{FD0472C6-8B47-4EDF-B4BD-70BCB0C8AF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228599</xdr:colOff>
      <xdr:row>6</xdr:row>
      <xdr:rowOff>47625</xdr:rowOff>
    </xdr:from>
    <xdr:to>
      <xdr:col>19</xdr:col>
      <xdr:colOff>457199</xdr:colOff>
      <xdr:row>8</xdr:row>
      <xdr:rowOff>109538</xdr:rowOff>
    </xdr:to>
    <xdr:graphicFrame macro="">
      <xdr:nvGraphicFramePr>
        <xdr:cNvPr id="67" name="Chart 66">
          <a:extLst>
            <a:ext uri="{FF2B5EF4-FFF2-40B4-BE49-F238E27FC236}">
              <a16:creationId xmlns:a16="http://schemas.microsoft.com/office/drawing/2014/main" id="{1AAFCB7D-168C-4384-8A46-A021C94081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57150</xdr:colOff>
      <xdr:row>12</xdr:row>
      <xdr:rowOff>142876</xdr:rowOff>
    </xdr:from>
    <xdr:to>
      <xdr:col>8</xdr:col>
      <xdr:colOff>314324</xdr:colOff>
      <xdr:row>24</xdr:row>
      <xdr:rowOff>133350</xdr:rowOff>
    </xdr:to>
    <xdr:graphicFrame macro="">
      <xdr:nvGraphicFramePr>
        <xdr:cNvPr id="69" name="Chart 68">
          <a:extLst>
            <a:ext uri="{FF2B5EF4-FFF2-40B4-BE49-F238E27FC236}">
              <a16:creationId xmlns:a16="http://schemas.microsoft.com/office/drawing/2014/main" id="{35A18831-9397-40D4-BE7A-F8919A4D58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76200</xdr:colOff>
      <xdr:row>12</xdr:row>
      <xdr:rowOff>85725</xdr:rowOff>
    </xdr:from>
    <xdr:to>
      <xdr:col>15</xdr:col>
      <xdr:colOff>219074</xdr:colOff>
      <xdr:row>24</xdr:row>
      <xdr:rowOff>57150</xdr:rowOff>
    </xdr:to>
    <mc:AlternateContent xmlns:mc="http://schemas.openxmlformats.org/markup-compatibility/2006">
      <mc:Choice xmlns:cx1="http://schemas.microsoft.com/office/drawing/2015/9/8/chartex" Requires="cx1">
        <xdr:graphicFrame macro="">
          <xdr:nvGraphicFramePr>
            <xdr:cNvPr id="70" name="Chart 69">
              <a:extLst>
                <a:ext uri="{FF2B5EF4-FFF2-40B4-BE49-F238E27FC236}">
                  <a16:creationId xmlns:a16="http://schemas.microsoft.com/office/drawing/2014/main" id="{138E3574-6FE1-47E8-BF26-A91BA683D91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305425" y="2257425"/>
              <a:ext cx="3629024" cy="21431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76200</xdr:colOff>
      <xdr:row>12</xdr:row>
      <xdr:rowOff>161924</xdr:rowOff>
    </xdr:from>
    <xdr:to>
      <xdr:col>20</xdr:col>
      <xdr:colOff>276226</xdr:colOff>
      <xdr:row>23</xdr:row>
      <xdr:rowOff>152400</xdr:rowOff>
    </xdr:to>
    <xdr:graphicFrame macro="">
      <xdr:nvGraphicFramePr>
        <xdr:cNvPr id="71" name="Chart 70">
          <a:extLst>
            <a:ext uri="{FF2B5EF4-FFF2-40B4-BE49-F238E27FC236}">
              <a16:creationId xmlns:a16="http://schemas.microsoft.com/office/drawing/2014/main" id="{74FCFCAF-EE22-4CC3-AA83-C90D11C147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466724</xdr:colOff>
      <xdr:row>27</xdr:row>
      <xdr:rowOff>85725</xdr:rowOff>
    </xdr:from>
    <xdr:to>
      <xdr:col>8</xdr:col>
      <xdr:colOff>104775</xdr:colOff>
      <xdr:row>38</xdr:row>
      <xdr:rowOff>47625</xdr:rowOff>
    </xdr:to>
    <mc:AlternateContent xmlns:mc="http://schemas.openxmlformats.org/markup-compatibility/2006">
      <mc:Choice xmlns:cx4="http://schemas.microsoft.com/office/drawing/2016/5/10/chartex" Requires="cx4">
        <xdr:graphicFrame macro="">
          <xdr:nvGraphicFramePr>
            <xdr:cNvPr id="72" name="Chart 71">
              <a:extLst>
                <a:ext uri="{FF2B5EF4-FFF2-40B4-BE49-F238E27FC236}">
                  <a16:creationId xmlns:a16="http://schemas.microsoft.com/office/drawing/2014/main" id="{4F819723-8547-4704-BAA7-2810E06A877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466724" y="4972050"/>
              <a:ext cx="4286251" cy="19526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533400</xdr:colOff>
      <xdr:row>27</xdr:row>
      <xdr:rowOff>19050</xdr:rowOff>
    </xdr:from>
    <xdr:to>
      <xdr:col>14</xdr:col>
      <xdr:colOff>504825</xdr:colOff>
      <xdr:row>38</xdr:row>
      <xdr:rowOff>152400</xdr:rowOff>
    </xdr:to>
    <xdr:graphicFrame macro="">
      <xdr:nvGraphicFramePr>
        <xdr:cNvPr id="73" name="Chart 72">
          <a:extLst>
            <a:ext uri="{FF2B5EF4-FFF2-40B4-BE49-F238E27FC236}">
              <a16:creationId xmlns:a16="http://schemas.microsoft.com/office/drawing/2014/main" id="{7E91EFB8-349A-4DE7-86F3-462083559B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16</xdr:col>
      <xdr:colOff>571500</xdr:colOff>
      <xdr:row>28</xdr:row>
      <xdr:rowOff>152399</xdr:rowOff>
    </xdr:from>
    <xdr:to>
      <xdr:col>18</xdr:col>
      <xdr:colOff>371475</xdr:colOff>
      <xdr:row>36</xdr:row>
      <xdr:rowOff>95251</xdr:rowOff>
    </xdr:to>
    <mc:AlternateContent xmlns:mc="http://schemas.openxmlformats.org/markup-compatibility/2006">
      <mc:Choice xmlns:a14="http://schemas.microsoft.com/office/drawing/2010/main" Requires="a14">
        <xdr:graphicFrame macro="">
          <xdr:nvGraphicFramePr>
            <xdr:cNvPr id="75" name="Year 1">
              <a:extLst>
                <a:ext uri="{FF2B5EF4-FFF2-40B4-BE49-F238E27FC236}">
                  <a16:creationId xmlns:a16="http://schemas.microsoft.com/office/drawing/2014/main" id="{5081A9D4-3817-44AD-9187-B22E69D826AE}"/>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9867900" y="5219699"/>
              <a:ext cx="962025" cy="13906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447675</xdr:colOff>
      <xdr:row>28</xdr:row>
      <xdr:rowOff>152399</xdr:rowOff>
    </xdr:from>
    <xdr:to>
      <xdr:col>20</xdr:col>
      <xdr:colOff>285750</xdr:colOff>
      <xdr:row>36</xdr:row>
      <xdr:rowOff>85725</xdr:rowOff>
    </xdr:to>
    <mc:AlternateContent xmlns:mc="http://schemas.openxmlformats.org/markup-compatibility/2006">
      <mc:Choice xmlns:a14="http://schemas.microsoft.com/office/drawing/2010/main" Requires="a14">
        <xdr:graphicFrame macro="">
          <xdr:nvGraphicFramePr>
            <xdr:cNvPr id="76" name="Segment 1">
              <a:extLst>
                <a:ext uri="{FF2B5EF4-FFF2-40B4-BE49-F238E27FC236}">
                  <a16:creationId xmlns:a16="http://schemas.microsoft.com/office/drawing/2014/main" id="{A8B38F89-B363-473A-97F4-60F90C1C249A}"/>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0906125" y="5219699"/>
              <a:ext cx="1000125" cy="13811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514350</xdr:colOff>
      <xdr:row>28</xdr:row>
      <xdr:rowOff>142874</xdr:rowOff>
    </xdr:from>
    <xdr:to>
      <xdr:col>16</xdr:col>
      <xdr:colOff>476250</xdr:colOff>
      <xdr:row>36</xdr:row>
      <xdr:rowOff>104774</xdr:rowOff>
    </xdr:to>
    <mc:AlternateContent xmlns:mc="http://schemas.openxmlformats.org/markup-compatibility/2006">
      <mc:Choice xmlns:a14="http://schemas.microsoft.com/office/drawing/2010/main" Requires="a14">
        <xdr:graphicFrame macro="">
          <xdr:nvGraphicFramePr>
            <xdr:cNvPr id="77" name="Region 1">
              <a:extLst>
                <a:ext uri="{FF2B5EF4-FFF2-40B4-BE49-F238E27FC236}">
                  <a16:creationId xmlns:a16="http://schemas.microsoft.com/office/drawing/2014/main" id="{2DA48620-3006-483D-BC1E-DA72A82A9BFB}"/>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8648700" y="5210174"/>
              <a:ext cx="1123950" cy="1409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nda" refreshedDate="45548.549949189815" createdVersion="7" refreshedVersion="7" minRefreshableVersion="3" recordCount="9994" xr:uid="{123923D2-4A40-46CD-A7C2-6C8D92626210}">
  <cacheSource type="worksheet">
    <worksheetSource name="sales"/>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E " numFmtId="0" formula="Profit /Sales" databaseField="0"/>
  </cacheFields>
  <extLst>
    <ext xmlns:x14="http://schemas.microsoft.com/office/spreadsheetml/2009/9/main" uri="{725AE2AE-9491-48be-B2B4-4EB974FC3084}">
      <x14:pivotCacheDefinition pivotCacheId="11623301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198F108-F7FA-4AA9-8860-EAB274D151D0}" name="PivotTable1"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numFmtId="165"/>
    <dataField name="Sum of Profit" fld="21"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3A920C-1C8E-4B12-8234-AABDCE13DF6A}" name="PivotTable2"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582AAE0-1711-414F-A926-4E5C1C89D170}" name="PivotTable3"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2">
    <format dxfId="17">
      <pivotArea outline="0" collapsedLevelsAreSubtotals="1" fieldPosition="0"/>
    </format>
    <format dxfId="16">
      <pivotArea outline="0" fieldPosition="0">
        <references count="1">
          <reference field="4294967294" count="1">
            <x v="0"/>
          </reference>
        </references>
      </pivotArea>
    </format>
  </format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0B8A07C-5891-4CE0-939E-2758F27BA640}" name="PivotTable4"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635C7FE-99A7-4843-93BA-715C724171F2}" name="PivotTable5"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13"/>
    </i>
    <i>
      <x v="5"/>
    </i>
    <i>
      <x v="14"/>
    </i>
    <i>
      <x v="16"/>
    </i>
    <i>
      <x v="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75ED83B-BBF4-4116-8711-77D91479B2A5}" name="PivotTable10"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M3:N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E " fld="24"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BB9987D-9501-41E4-97CB-BFB994C154CF}" name="PivotTable9"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J3:K16"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699F9EB-6175-4653-B6E8-997CFBA7BBB2}" name="PivotTable8"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G3:H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16C8964-A5DF-4F9B-893E-2FA9E3AF0D18}" name="PivotTable7"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D3:E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C8D1006-DA72-40FA-A939-0F0BA98F4275}" name="PivotTable6"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C0EAF07-D709-4F22-84ED-F81D36858C31}" name="PivotTable11" cacheId="17"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F7" firstHeaderRow="0" firstDataRow="1" firstDataCol="1"/>
  <pivotFields count="25">
    <pivotField showAll="0"/>
    <pivotField dataField="1" showAll="0"/>
    <pivotField axis="axisRow"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E "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F5A32F4-3C80-4A7B-BEAD-5DEB8967AD92}" sourceName="Region">
  <pivotTables>
    <pivotTable tabId="4" name="PivotTable2"/>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s>
  <data>
    <tabular pivotCacheId="1162330129">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A8DAE9C-AEE3-4B29-83FC-0666673246AA}" sourceName="Segment">
  <pivotTables>
    <pivotTable tabId="4" name="PivotTable2"/>
    <pivotTable tabId="3" name="PivotTable1"/>
    <pivotTable tabId="8" name="PivotTable10"/>
    <pivotTable tabId="8" name="PivotTable6"/>
    <pivotTable tabId="8" name="PivotTable7"/>
    <pivotTable tabId="8" name="PivotTable8"/>
    <pivotTable tabId="8" name="PivotTable9"/>
    <pivotTable tabId="10" name="PivotTable11"/>
    <pivotTable tabId="6" name="PivotTable4"/>
    <pivotTable tabId="5" name="PivotTable3"/>
    <pivotTable tabId="7" name="PivotTable5"/>
  </pivotTables>
  <data>
    <tabular pivotCacheId="116233012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5313FDE-DEE2-4C58-AF08-5A96203521D1}" sourceName="Year">
  <pivotTables>
    <pivotTable tabId="4" name="PivotTable2"/>
    <pivotTable tabId="3" name="PivotTable1"/>
    <pivotTable tabId="8" name="PivotTable10"/>
    <pivotTable tabId="8" name="PivotTable6"/>
    <pivotTable tabId="8" name="PivotTable7"/>
    <pivotTable tabId="8" name="PivotTable8"/>
    <pivotTable tabId="8" name="PivotTable9"/>
    <pivotTable tabId="10" name="PivotTable11"/>
    <pivotTable tabId="6" name="PivotTable4"/>
    <pivotTable tabId="5" name="PivotTable3"/>
    <pivotTable tabId="7" name="PivotTable5"/>
  </pivotTables>
  <data>
    <tabular pivotCacheId="1162330129">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9C2E7AC-85D1-4013-A812-CB4B0B5987D2}" cache="Slicer_Region" caption="Region" rowHeight="241300"/>
  <slicer name="Segment" xr10:uid="{0CB6FBED-F8F3-4D59-B365-45AD8D15837A}" cache="Slicer_Segment" caption="Segment" rowHeight="241300"/>
  <slicer name="Year" xr10:uid="{2930A582-64D5-4EAE-8CCE-2C8986B07EE4}" cache="Slicer_Year"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2F2024E1-77D5-466E-8400-30FD93662588}" cache="Slicer_Region" caption="Region" style="SlicerStyleDark6" rowHeight="241300"/>
  <slicer name="Segment 1" xr10:uid="{99AE2FFF-9079-4301-8640-D5172B4CB7D5}" cache="Slicer_Segment" caption="Segment" style="SlicerStyleDark6" rowHeight="241300"/>
  <slicer name="Year 1" xr10:uid="{BC25421A-A231-49EB-BD0A-7761372D4569}" cache="Slicer_Year" caption="Year" startItem="1" style="SlicerStyleDark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 displayName="sales"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1.v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BD49D-A7B6-4F44-86EF-A2323EBADD88}">
  <dimension ref="A3:C16"/>
  <sheetViews>
    <sheetView workbookViewId="0">
      <selection activeCell="L22" sqref="L22"/>
    </sheetView>
  </sheetViews>
  <sheetFormatPr defaultRowHeight="15" x14ac:dyDescent="0.25"/>
  <cols>
    <col min="1" max="1" width="13.140625" bestFit="1" customWidth="1"/>
    <col min="2" max="2" width="12.7109375" bestFit="1" customWidth="1"/>
    <col min="3" max="3" width="12.5703125" bestFit="1" customWidth="1"/>
  </cols>
  <sheetData>
    <row r="3" spans="1:3" x14ac:dyDescent="0.25">
      <c r="A3" s="7" t="s">
        <v>10933</v>
      </c>
      <c r="B3" s="6" t="s">
        <v>10947</v>
      </c>
      <c r="C3" s="15" t="s">
        <v>10948</v>
      </c>
    </row>
    <row r="4" spans="1:3" x14ac:dyDescent="0.25">
      <c r="A4" s="9" t="s">
        <v>10935</v>
      </c>
      <c r="B4" s="21">
        <v>95365.937600000019</v>
      </c>
      <c r="C4" s="17">
        <v>9199.2699999999986</v>
      </c>
    </row>
    <row r="5" spans="1:3" x14ac:dyDescent="0.25">
      <c r="A5" s="11" t="s">
        <v>10936</v>
      </c>
      <c r="B5" s="22">
        <v>60172.649400000024</v>
      </c>
      <c r="C5" s="19">
        <v>10288.898699999991</v>
      </c>
    </row>
    <row r="6" spans="1:3" x14ac:dyDescent="0.25">
      <c r="A6" s="11" t="s">
        <v>10937</v>
      </c>
      <c r="B6" s="22">
        <v>199252.98399999991</v>
      </c>
      <c r="C6" s="19">
        <v>26806.573700000015</v>
      </c>
    </row>
    <row r="7" spans="1:3" x14ac:dyDescent="0.25">
      <c r="A7" s="11" t="s">
        <v>10938</v>
      </c>
      <c r="B7" s="22">
        <v>141851.5674</v>
      </c>
      <c r="C7" s="19">
        <v>13437.806799999998</v>
      </c>
    </row>
    <row r="8" spans="1:3" x14ac:dyDescent="0.25">
      <c r="A8" s="11" t="s">
        <v>10939</v>
      </c>
      <c r="B8" s="22">
        <v>156122.28669999994</v>
      </c>
      <c r="C8" s="19">
        <v>22308.51279999999</v>
      </c>
    </row>
    <row r="9" spans="1:3" x14ac:dyDescent="0.25">
      <c r="A9" s="11" t="s">
        <v>10940</v>
      </c>
      <c r="B9" s="22">
        <v>147082.61130000011</v>
      </c>
      <c r="C9" s="19">
        <v>20899.334500000012</v>
      </c>
    </row>
    <row r="10" spans="1:3" x14ac:dyDescent="0.25">
      <c r="A10" s="11" t="s">
        <v>10941</v>
      </c>
      <c r="B10" s="22">
        <v>149580.83800000031</v>
      </c>
      <c r="C10" s="19">
        <v>13535.38299999998</v>
      </c>
    </row>
    <row r="11" spans="1:3" x14ac:dyDescent="0.25">
      <c r="A11" s="11" t="s">
        <v>10942</v>
      </c>
      <c r="B11" s="22">
        <v>159589.45099999988</v>
      </c>
      <c r="C11" s="19">
        <v>21896.715399999972</v>
      </c>
    </row>
    <row r="12" spans="1:3" x14ac:dyDescent="0.25">
      <c r="A12" s="11" t="s">
        <v>10943</v>
      </c>
      <c r="B12" s="22">
        <v>309770.09970000025</v>
      </c>
      <c r="C12" s="19">
        <v>37293.192500000034</v>
      </c>
    </row>
    <row r="13" spans="1:3" x14ac:dyDescent="0.25">
      <c r="A13" s="11" t="s">
        <v>10944</v>
      </c>
      <c r="B13" s="22">
        <v>197115.20170000009</v>
      </c>
      <c r="C13" s="19">
        <v>31469.663800000035</v>
      </c>
    </row>
    <row r="14" spans="1:3" x14ac:dyDescent="0.25">
      <c r="A14" s="11" t="s">
        <v>10945</v>
      </c>
      <c r="B14" s="22">
        <v>349120.07400000008</v>
      </c>
      <c r="C14" s="19">
        <v>35825.536599999927</v>
      </c>
    </row>
    <row r="15" spans="1:3" x14ac:dyDescent="0.25">
      <c r="A15" s="11" t="s">
        <v>10946</v>
      </c>
      <c r="B15" s="22">
        <v>332177.15950000001</v>
      </c>
      <c r="C15" s="19">
        <v>43436.13390000003</v>
      </c>
    </row>
    <row r="16" spans="1:3" x14ac:dyDescent="0.25">
      <c r="A16" s="13" t="s">
        <v>10934</v>
      </c>
      <c r="B16" s="23">
        <v>2297200.8603000008</v>
      </c>
      <c r="C16" s="20">
        <v>286397.02169999998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49806-C8AF-4925-B05F-0FA7D9FBB8CC}">
  <dimension ref="A3:E7"/>
  <sheetViews>
    <sheetView workbookViewId="0">
      <selection activeCell="D19" sqref="D19"/>
    </sheetView>
  </sheetViews>
  <sheetFormatPr defaultRowHeight="15" x14ac:dyDescent="0.25"/>
  <cols>
    <col min="1" max="1" width="14.5703125" bestFit="1" customWidth="1"/>
    <col min="2" max="2" width="12.5703125" bestFit="1" customWidth="1"/>
    <col min="4" max="4" width="14.7109375" customWidth="1"/>
    <col min="5" max="5" width="13.85546875" customWidth="1"/>
  </cols>
  <sheetData>
    <row r="3" spans="1:5" x14ac:dyDescent="0.25">
      <c r="A3" s="7" t="s">
        <v>10933</v>
      </c>
      <c r="B3" s="8" t="s">
        <v>10948</v>
      </c>
      <c r="D3" s="28" t="s">
        <v>10949</v>
      </c>
      <c r="E3" s="29" t="s">
        <v>10950</v>
      </c>
    </row>
    <row r="4" spans="1:5" x14ac:dyDescent="0.25">
      <c r="A4" s="24" t="s">
        <v>32</v>
      </c>
      <c r="B4" s="10">
        <v>18451.272799999992</v>
      </c>
      <c r="D4" t="str">
        <f>A4</f>
        <v>Furniture</v>
      </c>
      <c r="E4" s="30">
        <f>GETPIVOTDATA("Profit",$A$3,"Category","Furniture")</f>
        <v>18451.272799999992</v>
      </c>
    </row>
    <row r="5" spans="1:5" x14ac:dyDescent="0.25">
      <c r="A5" s="25" t="s">
        <v>46</v>
      </c>
      <c r="B5" s="12">
        <v>122490.8008000001</v>
      </c>
      <c r="D5" t="str">
        <f t="shared" ref="D5:D7" si="0">A5</f>
        <v>Office Supplies</v>
      </c>
      <c r="E5" s="30">
        <f>GETPIVOTDATA("Profit",$A$3,"Category","Office Supplies")</f>
        <v>122490.8008000001</v>
      </c>
    </row>
    <row r="6" spans="1:5" x14ac:dyDescent="0.25">
      <c r="A6" s="25" t="s">
        <v>71</v>
      </c>
      <c r="B6" s="12">
        <v>145454.9480999998</v>
      </c>
      <c r="D6" t="str">
        <f t="shared" si="0"/>
        <v>Technology</v>
      </c>
      <c r="E6" s="30">
        <f>GETPIVOTDATA("Profit",$A$3,"Category","Technology")</f>
        <v>145454.9480999998</v>
      </c>
    </row>
    <row r="7" spans="1:5" x14ac:dyDescent="0.25">
      <c r="A7" s="26" t="s">
        <v>10934</v>
      </c>
      <c r="B7" s="14">
        <v>286397.02169999992</v>
      </c>
      <c r="D7" t="str">
        <f t="shared" si="0"/>
        <v>Grand Total</v>
      </c>
      <c r="E7" s="30">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561F64-EE7B-46F8-98C6-5DC8357A35DE}">
  <dimension ref="A3:B7"/>
  <sheetViews>
    <sheetView workbookViewId="0">
      <selection activeCell="J13" sqref="J13"/>
    </sheetView>
  </sheetViews>
  <sheetFormatPr defaultRowHeight="15" x14ac:dyDescent="0.25"/>
  <cols>
    <col min="1" max="1" width="14.5703125" bestFit="1" customWidth="1"/>
    <col min="2" max="2" width="12.140625" bestFit="1" customWidth="1"/>
  </cols>
  <sheetData>
    <row r="3" spans="1:2" x14ac:dyDescent="0.25">
      <c r="A3" s="7" t="s">
        <v>10933</v>
      </c>
      <c r="B3" s="8" t="s">
        <v>10947</v>
      </c>
    </row>
    <row r="4" spans="1:2" x14ac:dyDescent="0.25">
      <c r="A4" s="24" t="s">
        <v>32</v>
      </c>
      <c r="B4" s="31">
        <v>0.32300170530281774</v>
      </c>
    </row>
    <row r="5" spans="1:2" x14ac:dyDescent="0.25">
      <c r="A5" s="25" t="s">
        <v>46</v>
      </c>
      <c r="B5" s="32">
        <v>0.31301008302169103</v>
      </c>
    </row>
    <row r="6" spans="1:2" x14ac:dyDescent="0.25">
      <c r="A6" s="25" t="s">
        <v>71</v>
      </c>
      <c r="B6" s="32">
        <v>0.36398821167549117</v>
      </c>
    </row>
    <row r="7" spans="1:2" x14ac:dyDescent="0.25">
      <c r="A7" s="26" t="s">
        <v>10934</v>
      </c>
      <c r="B7" s="33">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384CF-CEB7-40E9-A80A-32E4CDA07E79}">
  <dimension ref="A3:F53"/>
  <sheetViews>
    <sheetView workbookViewId="0">
      <selection activeCell="H20" sqref="H20"/>
    </sheetView>
  </sheetViews>
  <sheetFormatPr defaultRowHeight="15" x14ac:dyDescent="0.25"/>
  <cols>
    <col min="1" max="1" width="18.7109375" bestFit="1" customWidth="1"/>
    <col min="2" max="2" width="12.140625" bestFit="1" customWidth="1"/>
    <col min="5" max="5" width="20.85546875" customWidth="1"/>
  </cols>
  <sheetData>
    <row r="3" spans="1:6" x14ac:dyDescent="0.25">
      <c r="A3" s="7" t="s">
        <v>10933</v>
      </c>
      <c r="B3" s="8" t="s">
        <v>10947</v>
      </c>
      <c r="E3" s="28" t="s">
        <v>10951</v>
      </c>
      <c r="F3" s="29" t="s">
        <v>10952</v>
      </c>
    </row>
    <row r="4" spans="1:6" x14ac:dyDescent="0.25">
      <c r="A4" s="24" t="s">
        <v>358</v>
      </c>
      <c r="B4" s="10">
        <v>19510.639999999992</v>
      </c>
      <c r="E4" t="str">
        <f>A4</f>
        <v>Alabama</v>
      </c>
      <c r="F4">
        <f>GETPIVOTDATA("Sales",$A$3,"State","Alabama")</f>
        <v>19510.639999999992</v>
      </c>
    </row>
    <row r="5" spans="1:6" x14ac:dyDescent="0.25">
      <c r="A5" s="25" t="s">
        <v>310</v>
      </c>
      <c r="B5" s="12">
        <v>35282.000999999997</v>
      </c>
      <c r="E5" t="str">
        <f t="shared" ref="E5:E52" si="0">A5</f>
        <v>Arizona</v>
      </c>
      <c r="F5">
        <f>GETPIVOTDATA("Sales",$A$3,"State","Arizona")</f>
        <v>35282.000999999997</v>
      </c>
    </row>
    <row r="6" spans="1:6" x14ac:dyDescent="0.25">
      <c r="A6" s="25" t="s">
        <v>1707</v>
      </c>
      <c r="B6" s="12">
        <v>11678.129999999997</v>
      </c>
      <c r="E6" t="str">
        <f t="shared" si="0"/>
        <v>Arkansas</v>
      </c>
      <c r="F6">
        <f>GETPIVOTDATA("Sales",$A$3,"State","Arkansas")</f>
        <v>11678.129999999997</v>
      </c>
    </row>
    <row r="7" spans="1:6" x14ac:dyDescent="0.25">
      <c r="A7" s="25" t="s">
        <v>43</v>
      </c>
      <c r="B7" s="12">
        <v>457687.63150000101</v>
      </c>
      <c r="E7" t="str">
        <f t="shared" si="0"/>
        <v>California</v>
      </c>
      <c r="F7">
        <f>GETPIVOTDATA("Sales",$A$3,"State","California")</f>
        <v>457687.63150000101</v>
      </c>
    </row>
    <row r="8" spans="1:6" x14ac:dyDescent="0.25">
      <c r="A8" s="25" t="s">
        <v>457</v>
      </c>
      <c r="B8" s="12">
        <v>32108.117999999995</v>
      </c>
      <c r="E8" t="str">
        <f t="shared" si="0"/>
        <v>Colorado</v>
      </c>
      <c r="F8">
        <f>GETPIVOTDATA("Sales",$A$3,"State","Colorado")</f>
        <v>32108.117999999995</v>
      </c>
    </row>
    <row r="9" spans="1:6" x14ac:dyDescent="0.25">
      <c r="A9" s="25" t="s">
        <v>747</v>
      </c>
      <c r="B9" s="12">
        <v>13384.356999999996</v>
      </c>
      <c r="E9" t="str">
        <f t="shared" si="0"/>
        <v>Connecticut</v>
      </c>
      <c r="F9">
        <f>GETPIVOTDATA("Sales",$A$3,"State","Connecticut")</f>
        <v>13384.356999999996</v>
      </c>
    </row>
    <row r="10" spans="1:6" x14ac:dyDescent="0.25">
      <c r="A10" s="25" t="s">
        <v>245</v>
      </c>
      <c r="B10" s="12">
        <v>27451.068999999992</v>
      </c>
      <c r="E10" t="str">
        <f t="shared" si="0"/>
        <v>Delaware</v>
      </c>
      <c r="F10">
        <f>GETPIVOTDATA("Sales",$A$3,"State","Delaware")</f>
        <v>27451.068999999992</v>
      </c>
    </row>
    <row r="11" spans="1:6" x14ac:dyDescent="0.25">
      <c r="A11" s="25" t="s">
        <v>3034</v>
      </c>
      <c r="B11" s="12">
        <v>2865.0199999999995</v>
      </c>
      <c r="E11" t="str">
        <f t="shared" si="0"/>
        <v>District of Columbia</v>
      </c>
      <c r="F11">
        <f>GETPIVOTDATA("Sales",$A$3,"State","District of Columbia")</f>
        <v>2865.0199999999995</v>
      </c>
    </row>
    <row r="12" spans="1:6" x14ac:dyDescent="0.25">
      <c r="A12" s="25" t="s">
        <v>54</v>
      </c>
      <c r="B12" s="12">
        <v>89473.707999999999</v>
      </c>
      <c r="E12" t="str">
        <f t="shared" si="0"/>
        <v>Florida</v>
      </c>
      <c r="F12">
        <f>GETPIVOTDATA("Sales",$A$3,"State","Florida")</f>
        <v>89473.707999999999</v>
      </c>
    </row>
    <row r="13" spans="1:6" x14ac:dyDescent="0.25">
      <c r="A13" s="25" t="s">
        <v>1272</v>
      </c>
      <c r="B13" s="12">
        <v>49095.840000000004</v>
      </c>
      <c r="E13" t="str">
        <f t="shared" si="0"/>
        <v>Georgia</v>
      </c>
      <c r="F13">
        <f>GETPIVOTDATA("Sales",$A$3,"State","Georgia")</f>
        <v>49095.840000000004</v>
      </c>
    </row>
    <row r="14" spans="1:6" x14ac:dyDescent="0.25">
      <c r="A14" s="25" t="s">
        <v>6260</v>
      </c>
      <c r="B14" s="12">
        <v>4382.4860000000017</v>
      </c>
      <c r="E14" t="str">
        <f t="shared" si="0"/>
        <v>Idaho</v>
      </c>
      <c r="F14">
        <f>GETPIVOTDATA("Sales",$A$3,"State","Idaho")</f>
        <v>4382.4860000000017</v>
      </c>
    </row>
    <row r="15" spans="1:6" x14ac:dyDescent="0.25">
      <c r="A15" s="25" t="s">
        <v>211</v>
      </c>
      <c r="B15" s="12">
        <v>80166.10099999985</v>
      </c>
      <c r="E15" t="str">
        <f t="shared" si="0"/>
        <v>Illinois</v>
      </c>
      <c r="F15">
        <f>GETPIVOTDATA("Sales",$A$3,"State","Illinois")</f>
        <v>80166.10099999985</v>
      </c>
    </row>
    <row r="16" spans="1:6" x14ac:dyDescent="0.25">
      <c r="A16" s="25" t="s">
        <v>254</v>
      </c>
      <c r="B16" s="12">
        <v>53555.360000000001</v>
      </c>
      <c r="E16" t="str">
        <f t="shared" si="0"/>
        <v>Indiana</v>
      </c>
      <c r="F16">
        <f>GETPIVOTDATA("Sales",$A$3,"State","Indiana")</f>
        <v>53555.360000000001</v>
      </c>
    </row>
    <row r="17" spans="1:6" x14ac:dyDescent="0.25">
      <c r="A17" s="25" t="s">
        <v>489</v>
      </c>
      <c r="B17" s="12">
        <v>4579.7599999999993</v>
      </c>
      <c r="E17" t="str">
        <f t="shared" si="0"/>
        <v>Iowa</v>
      </c>
      <c r="F17">
        <f>GETPIVOTDATA("Sales",$A$3,"State","Iowa")</f>
        <v>4579.7599999999993</v>
      </c>
    </row>
    <row r="18" spans="1:6" x14ac:dyDescent="0.25">
      <c r="A18" s="25" t="s">
        <v>4530</v>
      </c>
      <c r="B18" s="12">
        <v>2914.31</v>
      </c>
      <c r="E18" t="str">
        <f t="shared" si="0"/>
        <v>Kansas</v>
      </c>
      <c r="F18">
        <f>GETPIVOTDATA("Sales",$A$3,"State","Kansas")</f>
        <v>2914.31</v>
      </c>
    </row>
    <row r="19" spans="1:6" x14ac:dyDescent="0.25">
      <c r="A19" s="25" t="s">
        <v>29</v>
      </c>
      <c r="B19" s="12">
        <v>36591.749999999971</v>
      </c>
      <c r="E19" t="str">
        <f t="shared" si="0"/>
        <v>Kentucky</v>
      </c>
      <c r="F19">
        <f>GETPIVOTDATA("Sales",$A$3,"State","Kentucky")</f>
        <v>36591.749999999971</v>
      </c>
    </row>
    <row r="20" spans="1:6" x14ac:dyDescent="0.25">
      <c r="A20" s="25" t="s">
        <v>736</v>
      </c>
      <c r="B20" s="12">
        <v>9217.0299999999988</v>
      </c>
      <c r="E20" t="str">
        <f t="shared" si="0"/>
        <v>Louisiana</v>
      </c>
      <c r="F20">
        <f>GETPIVOTDATA("Sales",$A$3,"State","Louisiana")</f>
        <v>9217.0299999999988</v>
      </c>
    </row>
    <row r="21" spans="1:6" x14ac:dyDescent="0.25">
      <c r="A21" s="25" t="s">
        <v>5235</v>
      </c>
      <c r="B21" s="12">
        <v>1270.53</v>
      </c>
      <c r="E21" t="str">
        <f t="shared" si="0"/>
        <v>Maine</v>
      </c>
      <c r="F21">
        <f>GETPIVOTDATA("Sales",$A$3,"State","Maine")</f>
        <v>1270.53</v>
      </c>
    </row>
    <row r="22" spans="1:6" x14ac:dyDescent="0.25">
      <c r="A22" s="25" t="s">
        <v>2735</v>
      </c>
      <c r="B22" s="12">
        <v>23705.523000000005</v>
      </c>
      <c r="E22" t="str">
        <f t="shared" si="0"/>
        <v>Maryland</v>
      </c>
      <c r="F22">
        <f>GETPIVOTDATA("Sales",$A$3,"State","Maryland")</f>
        <v>23705.523000000005</v>
      </c>
    </row>
    <row r="23" spans="1:6" x14ac:dyDescent="0.25">
      <c r="A23" s="25" t="s">
        <v>1245</v>
      </c>
      <c r="B23" s="12">
        <v>28634.43399999999</v>
      </c>
      <c r="E23" t="str">
        <f t="shared" si="0"/>
        <v>Massachusetts</v>
      </c>
      <c r="F23">
        <f>GETPIVOTDATA("Sales",$A$3,"State","Massachusetts")</f>
        <v>28634.43399999999</v>
      </c>
    </row>
    <row r="24" spans="1:6" x14ac:dyDescent="0.25">
      <c r="A24" s="25" t="s">
        <v>238</v>
      </c>
      <c r="B24" s="12">
        <v>76269.614000000016</v>
      </c>
      <c r="E24" t="str">
        <f t="shared" si="0"/>
        <v>Michigan</v>
      </c>
      <c r="F24">
        <f>GETPIVOTDATA("Sales",$A$3,"State","Michigan")</f>
        <v>76269.614000000016</v>
      </c>
    </row>
    <row r="25" spans="1:6" x14ac:dyDescent="0.25">
      <c r="A25" s="25" t="s">
        <v>229</v>
      </c>
      <c r="B25" s="12">
        <v>29863.149999999994</v>
      </c>
      <c r="E25" t="str">
        <f t="shared" si="0"/>
        <v>Minnesota</v>
      </c>
      <c r="F25">
        <f>GETPIVOTDATA("Sales",$A$3,"State","Minnesota")</f>
        <v>29863.149999999994</v>
      </c>
    </row>
    <row r="26" spans="1:6" x14ac:dyDescent="0.25">
      <c r="A26" s="25" t="s">
        <v>1487</v>
      </c>
      <c r="B26" s="12">
        <v>10771.34</v>
      </c>
      <c r="E26" t="str">
        <f t="shared" si="0"/>
        <v>Mississippi</v>
      </c>
      <c r="F26">
        <f>GETPIVOTDATA("Sales",$A$3,"State","Mississippi")</f>
        <v>10771.34</v>
      </c>
    </row>
    <row r="27" spans="1:6" x14ac:dyDescent="0.25">
      <c r="A27" s="25" t="s">
        <v>596</v>
      </c>
      <c r="B27" s="12">
        <v>22205.149999999998</v>
      </c>
      <c r="E27" t="str">
        <f t="shared" si="0"/>
        <v>Missouri</v>
      </c>
      <c r="F27">
        <f>GETPIVOTDATA("Sales",$A$3,"State","Missouri")</f>
        <v>22205.149999999998</v>
      </c>
    </row>
    <row r="28" spans="1:6" x14ac:dyDescent="0.25">
      <c r="A28" s="25" t="s">
        <v>1762</v>
      </c>
      <c r="B28" s="12">
        <v>5589.3519999999971</v>
      </c>
      <c r="E28" t="str">
        <f t="shared" si="0"/>
        <v>Montana</v>
      </c>
      <c r="F28">
        <f>GETPIVOTDATA("Sales",$A$3,"State","Montana")</f>
        <v>5589.3519999999971</v>
      </c>
    </row>
    <row r="29" spans="1:6" x14ac:dyDescent="0.25">
      <c r="A29" s="25" t="s">
        <v>138</v>
      </c>
      <c r="B29" s="12">
        <v>7464.9299999999985</v>
      </c>
      <c r="E29" t="str">
        <f t="shared" si="0"/>
        <v>Nebraska</v>
      </c>
      <c r="F29">
        <f>GETPIVOTDATA("Sales",$A$3,"State","Nebraska")</f>
        <v>7464.9299999999985</v>
      </c>
    </row>
    <row r="30" spans="1:6" x14ac:dyDescent="0.25">
      <c r="A30" s="25" t="s">
        <v>1392</v>
      </c>
      <c r="B30" s="12">
        <v>16729.101999999999</v>
      </c>
      <c r="E30" t="str">
        <f t="shared" si="0"/>
        <v>Nevada</v>
      </c>
      <c r="F30">
        <f>GETPIVOTDATA("Sales",$A$3,"State","Nevada")</f>
        <v>16729.101999999999</v>
      </c>
    </row>
    <row r="31" spans="1:6" x14ac:dyDescent="0.25">
      <c r="A31" s="25" t="s">
        <v>2694</v>
      </c>
      <c r="B31" s="12">
        <v>7292.5239999999994</v>
      </c>
      <c r="E31" t="str">
        <f t="shared" si="0"/>
        <v>New Hampshire</v>
      </c>
      <c r="F31">
        <f>GETPIVOTDATA("Sales",$A$3,"State","New Hampshire")</f>
        <v>7292.5239999999994</v>
      </c>
    </row>
    <row r="32" spans="1:6" x14ac:dyDescent="0.25">
      <c r="A32" s="25" t="s">
        <v>788</v>
      </c>
      <c r="B32" s="12">
        <v>35764.312000000013</v>
      </c>
      <c r="E32" t="str">
        <f t="shared" si="0"/>
        <v>New Jersey</v>
      </c>
      <c r="F32">
        <f>GETPIVOTDATA("Sales",$A$3,"State","New Jersey")</f>
        <v>35764.312000000013</v>
      </c>
    </row>
    <row r="33" spans="1:6" x14ac:dyDescent="0.25">
      <c r="A33" s="25" t="s">
        <v>668</v>
      </c>
      <c r="B33" s="12">
        <v>4783.5220000000008</v>
      </c>
      <c r="E33" t="str">
        <f t="shared" si="0"/>
        <v>New Mexico</v>
      </c>
      <c r="F33">
        <f>GETPIVOTDATA("Sales",$A$3,"State","New Mexico")</f>
        <v>4783.5220000000008</v>
      </c>
    </row>
    <row r="34" spans="1:6" x14ac:dyDescent="0.25">
      <c r="A34" s="25" t="s">
        <v>267</v>
      </c>
      <c r="B34" s="12">
        <v>310876.27099999978</v>
      </c>
      <c r="E34" t="str">
        <f t="shared" si="0"/>
        <v>New York</v>
      </c>
      <c r="F34">
        <f>GETPIVOTDATA("Sales",$A$3,"State","New York")</f>
        <v>310876.27099999978</v>
      </c>
    </row>
    <row r="35" spans="1:6" x14ac:dyDescent="0.25">
      <c r="A35" s="25" t="s">
        <v>88</v>
      </c>
      <c r="B35" s="12">
        <v>55603.163999999968</v>
      </c>
      <c r="E35" t="str">
        <f t="shared" si="0"/>
        <v>North Carolina</v>
      </c>
      <c r="F35">
        <f>GETPIVOTDATA("Sales",$A$3,"State","North Carolina")</f>
        <v>55603.163999999968</v>
      </c>
    </row>
    <row r="36" spans="1:6" x14ac:dyDescent="0.25">
      <c r="A36" s="25" t="s">
        <v>7449</v>
      </c>
      <c r="B36" s="12">
        <v>919.91</v>
      </c>
      <c r="E36" t="str">
        <f t="shared" si="0"/>
        <v>North Dakota</v>
      </c>
      <c r="F36">
        <f>GETPIVOTDATA("Sales",$A$3,"State","North Dakota")</f>
        <v>919.91</v>
      </c>
    </row>
    <row r="37" spans="1:6" x14ac:dyDescent="0.25">
      <c r="A37" s="25" t="s">
        <v>498</v>
      </c>
      <c r="B37" s="12">
        <v>78258.135999999926</v>
      </c>
      <c r="E37" t="str">
        <f t="shared" si="0"/>
        <v>Ohio</v>
      </c>
      <c r="F37">
        <f>GETPIVOTDATA("Sales",$A$3,"State","Ohio")</f>
        <v>78258.135999999926</v>
      </c>
    </row>
    <row r="38" spans="1:6" x14ac:dyDescent="0.25">
      <c r="A38" s="25" t="s">
        <v>649</v>
      </c>
      <c r="B38" s="12">
        <v>19683.390000000003</v>
      </c>
      <c r="E38" t="str">
        <f t="shared" si="0"/>
        <v>Oklahoma</v>
      </c>
      <c r="F38">
        <f>GETPIVOTDATA("Sales",$A$3,"State","Oklahoma")</f>
        <v>19683.390000000003</v>
      </c>
    </row>
    <row r="39" spans="1:6" x14ac:dyDescent="0.25">
      <c r="A39" s="25" t="s">
        <v>420</v>
      </c>
      <c r="B39" s="12">
        <v>17431.149999999991</v>
      </c>
      <c r="E39" t="str">
        <f t="shared" si="0"/>
        <v>Oregon</v>
      </c>
      <c r="F39" s="27">
        <f>GETPIVOTDATA("Sales",$A$3,"State","Oregon")</f>
        <v>17431.149999999991</v>
      </c>
    </row>
    <row r="40" spans="1:6" x14ac:dyDescent="0.25">
      <c r="A40" s="25" t="s">
        <v>147</v>
      </c>
      <c r="B40" s="12">
        <v>116511.91400000003</v>
      </c>
      <c r="E40" t="str">
        <f t="shared" si="0"/>
        <v>Pennsylvania</v>
      </c>
      <c r="F40">
        <f>GETPIVOTDATA("Sales",$A$3,"State","Pennsylvania")</f>
        <v>116511.91400000003</v>
      </c>
    </row>
    <row r="41" spans="1:6" x14ac:dyDescent="0.25">
      <c r="A41" s="25" t="s">
        <v>1399</v>
      </c>
      <c r="B41" s="12">
        <v>22627.955999999995</v>
      </c>
      <c r="E41" t="str">
        <f t="shared" si="0"/>
        <v>Rhode Island</v>
      </c>
      <c r="F41">
        <f>GETPIVOTDATA("Sales",$A$3,"State","Rhode Island")</f>
        <v>22627.955999999995</v>
      </c>
    </row>
    <row r="42" spans="1:6" x14ac:dyDescent="0.25">
      <c r="A42" s="25" t="s">
        <v>383</v>
      </c>
      <c r="B42" s="12">
        <v>8481.7099999999991</v>
      </c>
      <c r="E42" t="str">
        <f t="shared" si="0"/>
        <v>South Carolina</v>
      </c>
      <c r="F42">
        <f>GETPIVOTDATA("Sales",$A$3,"State","South Carolina")</f>
        <v>8481.7099999999991</v>
      </c>
    </row>
    <row r="43" spans="1:6" x14ac:dyDescent="0.25">
      <c r="A43" s="25" t="s">
        <v>5326</v>
      </c>
      <c r="B43" s="12">
        <v>1315.5600000000002</v>
      </c>
      <c r="E43" t="str">
        <f t="shared" si="0"/>
        <v>South Dakota</v>
      </c>
      <c r="F43">
        <f>GETPIVOTDATA("Sales",$A$3,"State","South Dakota")</f>
        <v>1315.5600000000002</v>
      </c>
    </row>
    <row r="44" spans="1:6" x14ac:dyDescent="0.25">
      <c r="A44" s="25" t="s">
        <v>335</v>
      </c>
      <c r="B44" s="12">
        <v>30661.872999999981</v>
      </c>
      <c r="E44" t="str">
        <f t="shared" si="0"/>
        <v>Tennessee</v>
      </c>
      <c r="F44">
        <f>GETPIVOTDATA("Sales",$A$3,"State","Tennessee")</f>
        <v>30661.872999999981</v>
      </c>
    </row>
    <row r="45" spans="1:6" x14ac:dyDescent="0.25">
      <c r="A45" s="25" t="s">
        <v>104</v>
      </c>
      <c r="B45" s="12">
        <v>170188.04580000002</v>
      </c>
      <c r="E45" t="str">
        <f t="shared" si="0"/>
        <v>Texas</v>
      </c>
      <c r="F45">
        <f>GETPIVOTDATA("Sales",$A$3,"State","Texas")</f>
        <v>170188.04580000002</v>
      </c>
    </row>
    <row r="46" spans="1:6" x14ac:dyDescent="0.25">
      <c r="A46" s="25" t="s">
        <v>121</v>
      </c>
      <c r="B46" s="12">
        <v>11220.055999999999</v>
      </c>
      <c r="E46" t="str">
        <f t="shared" si="0"/>
        <v>Utah</v>
      </c>
      <c r="F46">
        <f>GETPIVOTDATA("Sales",$A$3,"State","Utah")</f>
        <v>11220.055999999999</v>
      </c>
    </row>
    <row r="47" spans="1:6" x14ac:dyDescent="0.25">
      <c r="A47" s="25" t="s">
        <v>5203</v>
      </c>
      <c r="B47" s="12">
        <v>8929.369999999999</v>
      </c>
      <c r="E47" t="str">
        <f t="shared" si="0"/>
        <v>Vermont</v>
      </c>
      <c r="F47">
        <f>GETPIVOTDATA("Sales",$A$3,"State","Vermont")</f>
        <v>8929.369999999999</v>
      </c>
    </row>
    <row r="48" spans="1:6" x14ac:dyDescent="0.25">
      <c r="A48" s="25" t="s">
        <v>319</v>
      </c>
      <c r="B48" s="12">
        <v>70636.719999999987</v>
      </c>
      <c r="E48" t="str">
        <f t="shared" si="0"/>
        <v>Virginia</v>
      </c>
      <c r="F48">
        <f>GETPIVOTDATA("Sales",$A$3,"State","Virginia")</f>
        <v>70636.719999999987</v>
      </c>
    </row>
    <row r="49" spans="1:6" x14ac:dyDescent="0.25">
      <c r="A49" s="25" t="s">
        <v>96</v>
      </c>
      <c r="B49" s="12">
        <v>138641.26999999993</v>
      </c>
      <c r="E49" t="str">
        <f t="shared" si="0"/>
        <v>Washington</v>
      </c>
      <c r="F49">
        <f>GETPIVOTDATA("Sales",$A$3,"State","Washington")</f>
        <v>138641.26999999993</v>
      </c>
    </row>
    <row r="50" spans="1:6" x14ac:dyDescent="0.25">
      <c r="A50" s="25" t="s">
        <v>9726</v>
      </c>
      <c r="B50" s="12">
        <v>1209.8240000000001</v>
      </c>
      <c r="E50" t="str">
        <f t="shared" si="0"/>
        <v>West Virginia</v>
      </c>
      <c r="F50">
        <f>GETPIVOTDATA("Sales",$A$3,"State","West Virginia")</f>
        <v>1209.8240000000001</v>
      </c>
    </row>
    <row r="51" spans="1:6" x14ac:dyDescent="0.25">
      <c r="A51" s="25" t="s">
        <v>114</v>
      </c>
      <c r="B51" s="12">
        <v>32114.610000000019</v>
      </c>
      <c r="E51" t="str">
        <f t="shared" si="0"/>
        <v>Wisconsin</v>
      </c>
      <c r="F51" s="27">
        <f>GETPIVOTDATA("Sales",$A$3,"State","Wisconsin")</f>
        <v>32114.610000000019</v>
      </c>
    </row>
    <row r="52" spans="1:6" x14ac:dyDescent="0.25">
      <c r="A52" s="25" t="s">
        <v>8542</v>
      </c>
      <c r="B52" s="12">
        <v>1603.1360000000002</v>
      </c>
      <c r="E52" t="str">
        <f t="shared" si="0"/>
        <v>Wyoming</v>
      </c>
      <c r="F52">
        <f>GETPIVOTDATA("Sales",$A$3,"State","Wyoming")</f>
        <v>1603.1360000000002</v>
      </c>
    </row>
    <row r="53" spans="1:6" x14ac:dyDescent="0.25">
      <c r="A53" s="26" t="s">
        <v>10934</v>
      </c>
      <c r="B53" s="14">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FCCFC-7551-438C-96B4-21ABB13EBF9D}">
  <dimension ref="A3:B9"/>
  <sheetViews>
    <sheetView workbookViewId="0">
      <selection activeCell="M11" sqref="M11"/>
    </sheetView>
  </sheetViews>
  <sheetFormatPr defaultRowHeight="15" x14ac:dyDescent="0.25"/>
  <cols>
    <col min="1" max="1" width="13.140625" bestFit="1" customWidth="1"/>
    <col min="2" max="2" width="12.140625" bestFit="1" customWidth="1"/>
  </cols>
  <sheetData>
    <row r="3" spans="1:2" x14ac:dyDescent="0.25">
      <c r="A3" s="7" t="s">
        <v>10933</v>
      </c>
      <c r="B3" s="8" t="s">
        <v>10947</v>
      </c>
    </row>
    <row r="4" spans="1:2" x14ac:dyDescent="0.25">
      <c r="A4" s="24" t="s">
        <v>72</v>
      </c>
      <c r="B4" s="10">
        <v>330007.05400000012</v>
      </c>
    </row>
    <row r="5" spans="1:2" x14ac:dyDescent="0.25">
      <c r="A5" s="25" t="s">
        <v>36</v>
      </c>
      <c r="B5" s="12">
        <v>328449.1030000007</v>
      </c>
    </row>
    <row r="6" spans="1:2" x14ac:dyDescent="0.25">
      <c r="A6" s="25" t="s">
        <v>59</v>
      </c>
      <c r="B6" s="12">
        <v>223843.60800000012</v>
      </c>
    </row>
    <row r="7" spans="1:2" x14ac:dyDescent="0.25">
      <c r="A7" s="25" t="s">
        <v>56</v>
      </c>
      <c r="B7" s="12">
        <v>206965.53200000009</v>
      </c>
    </row>
    <row r="8" spans="1:2" x14ac:dyDescent="0.25">
      <c r="A8" s="25" t="s">
        <v>75</v>
      </c>
      <c r="B8" s="12">
        <v>203412.73300000009</v>
      </c>
    </row>
    <row r="9" spans="1:2" x14ac:dyDescent="0.25">
      <c r="A9" s="26" t="s">
        <v>10934</v>
      </c>
      <c r="B9" s="14">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CE704A-948F-4DB7-B498-AD5E3B365B28}">
  <dimension ref="A3:N17"/>
  <sheetViews>
    <sheetView workbookViewId="0">
      <selection activeCell="L14" sqref="L14"/>
    </sheetView>
  </sheetViews>
  <sheetFormatPr defaultRowHeight="15" x14ac:dyDescent="0.25"/>
  <cols>
    <col min="1" max="1" width="13.140625" bestFit="1" customWidth="1"/>
    <col min="2" max="2" width="14.85546875" customWidth="1"/>
    <col min="4" max="4" width="13.140625" bestFit="1" customWidth="1"/>
    <col min="5" max="5" width="12.5703125" bestFit="1" customWidth="1"/>
    <col min="7" max="7" width="13.140625" bestFit="1" customWidth="1"/>
    <col min="8" max="8" width="15.42578125" bestFit="1" customWidth="1"/>
    <col min="10" max="10" width="13.140625" bestFit="1" customWidth="1"/>
    <col min="11" max="11" width="16.5703125" bestFit="1" customWidth="1"/>
    <col min="13" max="13" width="13.140625" bestFit="1" customWidth="1"/>
    <col min="14" max="14" width="23.5703125" bestFit="1" customWidth="1"/>
  </cols>
  <sheetData>
    <row r="3" spans="1:14" x14ac:dyDescent="0.25">
      <c r="A3" s="7" t="s">
        <v>10933</v>
      </c>
      <c r="B3" s="8" t="s">
        <v>10947</v>
      </c>
      <c r="D3" s="7" t="s">
        <v>10933</v>
      </c>
      <c r="E3" s="8" t="s">
        <v>10948</v>
      </c>
      <c r="G3" s="7" t="s">
        <v>10933</v>
      </c>
      <c r="H3" s="8" t="s">
        <v>10953</v>
      </c>
      <c r="J3" s="7" t="s">
        <v>10933</v>
      </c>
      <c r="K3" s="8" t="s">
        <v>10954</v>
      </c>
      <c r="M3" s="7" t="s">
        <v>10933</v>
      </c>
      <c r="N3" s="8" t="s">
        <v>10955</v>
      </c>
    </row>
    <row r="4" spans="1:14" x14ac:dyDescent="0.25">
      <c r="A4" s="9" t="s">
        <v>10935</v>
      </c>
      <c r="B4" s="10">
        <v>95365.937600000019</v>
      </c>
      <c r="D4" s="9" t="s">
        <v>10935</v>
      </c>
      <c r="E4" s="10">
        <v>9199.2699999999986</v>
      </c>
      <c r="G4" s="9" t="s">
        <v>10935</v>
      </c>
      <c r="H4" s="10">
        <v>1500</v>
      </c>
      <c r="J4" s="9" t="s">
        <v>10935</v>
      </c>
      <c r="K4" s="10">
        <v>387</v>
      </c>
      <c r="M4" s="9" t="s">
        <v>10935</v>
      </c>
      <c r="N4" s="10">
        <v>9.6462848596792869E-2</v>
      </c>
    </row>
    <row r="5" spans="1:14" x14ac:dyDescent="0.25">
      <c r="A5" s="11" t="s">
        <v>10936</v>
      </c>
      <c r="B5" s="12">
        <v>60172.649400000024</v>
      </c>
      <c r="D5" s="11" t="s">
        <v>10936</v>
      </c>
      <c r="E5" s="12">
        <v>10288.898699999991</v>
      </c>
      <c r="G5" s="11" t="s">
        <v>10936</v>
      </c>
      <c r="H5" s="12">
        <v>1068</v>
      </c>
      <c r="J5" s="11" t="s">
        <v>10936</v>
      </c>
      <c r="K5" s="12">
        <v>301</v>
      </c>
      <c r="M5" s="11" t="s">
        <v>10936</v>
      </c>
      <c r="N5" s="12">
        <v>0.17098962406664425</v>
      </c>
    </row>
    <row r="6" spans="1:14" x14ac:dyDescent="0.25">
      <c r="A6" s="11" t="s">
        <v>10937</v>
      </c>
      <c r="B6" s="12">
        <v>199252.98399999991</v>
      </c>
      <c r="D6" s="11" t="s">
        <v>10937</v>
      </c>
      <c r="E6" s="12">
        <v>26806.573700000015</v>
      </c>
      <c r="G6" s="11" t="s">
        <v>10937</v>
      </c>
      <c r="H6" s="12">
        <v>2491</v>
      </c>
      <c r="J6" s="11" t="s">
        <v>10937</v>
      </c>
      <c r="K6" s="12">
        <v>680</v>
      </c>
      <c r="M6" s="11" t="s">
        <v>10937</v>
      </c>
      <c r="N6" s="12">
        <v>0.13453536886554246</v>
      </c>
    </row>
    <row r="7" spans="1:14" x14ac:dyDescent="0.25">
      <c r="A7" s="11" t="s">
        <v>10938</v>
      </c>
      <c r="B7" s="12">
        <v>141851.5674</v>
      </c>
      <c r="D7" s="11" t="s">
        <v>10938</v>
      </c>
      <c r="E7" s="12">
        <v>13437.806799999998</v>
      </c>
      <c r="G7" s="11" t="s">
        <v>10938</v>
      </c>
      <c r="H7" s="12">
        <v>2441</v>
      </c>
      <c r="J7" s="11" t="s">
        <v>10938</v>
      </c>
      <c r="K7" s="12">
        <v>663</v>
      </c>
      <c r="M7" s="11" t="s">
        <v>10938</v>
      </c>
      <c r="N7" s="12">
        <v>9.4731465053942004E-2</v>
      </c>
    </row>
    <row r="8" spans="1:14" x14ac:dyDescent="0.25">
      <c r="A8" s="11" t="s">
        <v>10939</v>
      </c>
      <c r="B8" s="12">
        <v>156122.28669999994</v>
      </c>
      <c r="D8" s="11" t="s">
        <v>10939</v>
      </c>
      <c r="E8" s="12">
        <v>22308.51279999999</v>
      </c>
      <c r="G8" s="11" t="s">
        <v>10939</v>
      </c>
      <c r="H8" s="12">
        <v>2850</v>
      </c>
      <c r="J8" s="11" t="s">
        <v>10939</v>
      </c>
      <c r="K8" s="12">
        <v>750</v>
      </c>
      <c r="M8" s="11" t="s">
        <v>10939</v>
      </c>
      <c r="N8" s="12">
        <v>0.14289127626517142</v>
      </c>
    </row>
    <row r="9" spans="1:14" x14ac:dyDescent="0.25">
      <c r="A9" s="11" t="s">
        <v>10940</v>
      </c>
      <c r="B9" s="12">
        <v>147082.61130000011</v>
      </c>
      <c r="D9" s="11" t="s">
        <v>10940</v>
      </c>
      <c r="E9" s="12">
        <v>20899.334500000012</v>
      </c>
      <c r="G9" s="11" t="s">
        <v>10940</v>
      </c>
      <c r="H9" s="12">
        <v>2644</v>
      </c>
      <c r="J9" s="11" t="s">
        <v>10940</v>
      </c>
      <c r="K9" s="12">
        <v>709</v>
      </c>
      <c r="M9" s="11" t="s">
        <v>10940</v>
      </c>
      <c r="N9" s="12">
        <v>0.1420924901678027</v>
      </c>
    </row>
    <row r="10" spans="1:14" x14ac:dyDescent="0.25">
      <c r="A10" s="11" t="s">
        <v>10941</v>
      </c>
      <c r="B10" s="12">
        <v>149580.83800000031</v>
      </c>
      <c r="D10" s="11" t="s">
        <v>10941</v>
      </c>
      <c r="E10" s="12">
        <v>13535.38299999998</v>
      </c>
      <c r="G10" s="11" t="s">
        <v>10941</v>
      </c>
      <c r="H10" s="12">
        <v>2705</v>
      </c>
      <c r="J10" s="11" t="s">
        <v>10941</v>
      </c>
      <c r="K10" s="12">
        <v>708</v>
      </c>
      <c r="M10" s="11" t="s">
        <v>10941</v>
      </c>
      <c r="N10" s="12">
        <v>9.0488749635163512E-2</v>
      </c>
    </row>
    <row r="11" spans="1:14" x14ac:dyDescent="0.25">
      <c r="A11" s="11" t="s">
        <v>10942</v>
      </c>
      <c r="B11" s="12">
        <v>159589.45099999988</v>
      </c>
      <c r="D11" s="11" t="s">
        <v>10942</v>
      </c>
      <c r="E11" s="12">
        <v>21896.715399999972</v>
      </c>
      <c r="G11" s="11" t="s">
        <v>10942</v>
      </c>
      <c r="H11" s="12">
        <v>2796</v>
      </c>
      <c r="J11" s="11" t="s">
        <v>10942</v>
      </c>
      <c r="K11" s="12">
        <v>710</v>
      </c>
      <c r="M11" s="11" t="s">
        <v>10942</v>
      </c>
      <c r="N11" s="12">
        <v>0.13720653378273723</v>
      </c>
    </row>
    <row r="12" spans="1:14" x14ac:dyDescent="0.25">
      <c r="A12" s="11" t="s">
        <v>10943</v>
      </c>
      <c r="B12" s="12">
        <v>309770.09970000025</v>
      </c>
      <c r="D12" s="11" t="s">
        <v>10943</v>
      </c>
      <c r="E12" s="12">
        <v>37293.192500000034</v>
      </c>
      <c r="G12" s="11" t="s">
        <v>10943</v>
      </c>
      <c r="H12" s="12">
        <v>5073</v>
      </c>
      <c r="J12" s="11" t="s">
        <v>10943</v>
      </c>
      <c r="K12" s="12">
        <v>1386</v>
      </c>
      <c r="M12" s="11" t="s">
        <v>10943</v>
      </c>
      <c r="N12" s="12">
        <v>0.12038990379031732</v>
      </c>
    </row>
    <row r="13" spans="1:14" x14ac:dyDescent="0.25">
      <c r="A13" s="11" t="s">
        <v>10944</v>
      </c>
      <c r="B13" s="12">
        <v>197115.20170000009</v>
      </c>
      <c r="D13" s="11" t="s">
        <v>10944</v>
      </c>
      <c r="E13" s="12">
        <v>31469.663800000035</v>
      </c>
      <c r="G13" s="11" t="s">
        <v>10944</v>
      </c>
      <c r="H13" s="12">
        <v>3095</v>
      </c>
      <c r="J13" s="11" t="s">
        <v>10944</v>
      </c>
      <c r="K13" s="12">
        <v>817</v>
      </c>
      <c r="M13" s="11" t="s">
        <v>10944</v>
      </c>
      <c r="N13" s="12">
        <v>0.15965112547684351</v>
      </c>
    </row>
    <row r="14" spans="1:14" x14ac:dyDescent="0.25">
      <c r="A14" s="11" t="s">
        <v>10945</v>
      </c>
      <c r="B14" s="12">
        <v>349120.07400000008</v>
      </c>
      <c r="D14" s="11" t="s">
        <v>10945</v>
      </c>
      <c r="E14" s="12">
        <v>35825.536599999927</v>
      </c>
      <c r="G14" s="11" t="s">
        <v>10945</v>
      </c>
      <c r="H14" s="12">
        <v>5741</v>
      </c>
      <c r="J14" s="11" t="s">
        <v>10945</v>
      </c>
      <c r="K14" s="12">
        <v>1462</v>
      </c>
      <c r="M14" s="11" t="s">
        <v>10945</v>
      </c>
      <c r="N14" s="12">
        <v>0.10261666191099604</v>
      </c>
    </row>
    <row r="15" spans="1:14" x14ac:dyDescent="0.25">
      <c r="A15" s="11" t="s">
        <v>10946</v>
      </c>
      <c r="B15" s="12">
        <v>332177.15950000001</v>
      </c>
      <c r="D15" s="11" t="s">
        <v>10946</v>
      </c>
      <c r="E15" s="12">
        <v>43436.13390000003</v>
      </c>
      <c r="G15" s="11" t="s">
        <v>10946</v>
      </c>
      <c r="H15" s="12">
        <v>5469</v>
      </c>
      <c r="J15" s="11" t="s">
        <v>10946</v>
      </c>
      <c r="K15" s="12">
        <v>1421</v>
      </c>
      <c r="M15" s="11" t="s">
        <v>10946</v>
      </c>
      <c r="N15" s="12">
        <v>0.13076195234308405</v>
      </c>
    </row>
    <row r="16" spans="1:14" x14ac:dyDescent="0.25">
      <c r="A16" s="13" t="s">
        <v>10934</v>
      </c>
      <c r="B16" s="14">
        <v>2297200.8603000008</v>
      </c>
      <c r="D16" s="13" t="s">
        <v>10934</v>
      </c>
      <c r="E16" s="14">
        <v>286397.02169999998</v>
      </c>
      <c r="G16" s="13" t="s">
        <v>10934</v>
      </c>
      <c r="H16" s="14">
        <v>37873</v>
      </c>
      <c r="J16" s="13" t="s">
        <v>10934</v>
      </c>
      <c r="K16" s="14">
        <v>9994</v>
      </c>
      <c r="M16" s="13" t="s">
        <v>10934</v>
      </c>
      <c r="N16" s="14">
        <v>0.12467217240315856</v>
      </c>
    </row>
    <row r="17" spans="2:14" x14ac:dyDescent="0.25">
      <c r="B17" s="30">
        <f>GETPIVOTDATA("Sales",$A$3)</f>
        <v>2297200.8603000008</v>
      </c>
      <c r="E17" s="30">
        <f>GETPIVOTDATA("Profit",$D$3)</f>
        <v>286397.02169999998</v>
      </c>
      <c r="H17" s="34">
        <f>GETPIVOTDATA("Quantity",$G$3)</f>
        <v>37873</v>
      </c>
      <c r="K17" s="34">
        <f>GETPIVOTDATA("Order ID",$J$3)</f>
        <v>9994</v>
      </c>
      <c r="N17" s="35">
        <f>GETPIVOTDATA("PROFIT MARGINE ",$M$3)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271B24-6843-4C0C-A8E7-F6EA937C19F0}">
  <dimension ref="A3:F10"/>
  <sheetViews>
    <sheetView workbookViewId="0">
      <selection activeCell="D16" sqref="D16"/>
    </sheetView>
  </sheetViews>
  <sheetFormatPr defaultRowHeight="15" x14ac:dyDescent="0.25"/>
  <cols>
    <col min="1" max="1" width="13.140625" bestFit="1" customWidth="1"/>
    <col min="2" max="2" width="12.140625" bestFit="1" customWidth="1"/>
    <col min="3" max="3" width="14.5703125" customWidth="1"/>
    <col min="4" max="4" width="15.42578125" bestFit="1" customWidth="1"/>
    <col min="5" max="5" width="16.5703125" bestFit="1" customWidth="1"/>
    <col min="6" max="6" width="14.7109375" customWidth="1"/>
  </cols>
  <sheetData>
    <row r="3" spans="1:6" x14ac:dyDescent="0.25">
      <c r="A3" s="7" t="s">
        <v>10933</v>
      </c>
      <c r="B3" s="6" t="s">
        <v>10947</v>
      </c>
      <c r="C3" s="36" t="s">
        <v>10948</v>
      </c>
      <c r="D3" s="36" t="s">
        <v>10953</v>
      </c>
      <c r="E3" s="36" t="s">
        <v>10954</v>
      </c>
      <c r="F3" s="15" t="s">
        <v>10955</v>
      </c>
    </row>
    <row r="4" spans="1:6" x14ac:dyDescent="0.25">
      <c r="A4" s="24">
        <v>2011</v>
      </c>
      <c r="B4" s="16">
        <v>484247.49810000096</v>
      </c>
      <c r="C4" s="37">
        <v>49543.974100000007</v>
      </c>
      <c r="D4" s="37">
        <v>7581</v>
      </c>
      <c r="E4" s="37">
        <v>1993</v>
      </c>
      <c r="F4" s="17">
        <v>0.10231126499236715</v>
      </c>
    </row>
    <row r="5" spans="1:6" x14ac:dyDescent="0.25">
      <c r="A5" s="25">
        <v>2012</v>
      </c>
      <c r="B5" s="18">
        <v>470532.50899999985</v>
      </c>
      <c r="C5" s="38">
        <v>61618.603700000051</v>
      </c>
      <c r="D5" s="38">
        <v>7979</v>
      </c>
      <c r="E5" s="38">
        <v>2102</v>
      </c>
      <c r="F5" s="19">
        <v>0.13095504034557592</v>
      </c>
    </row>
    <row r="6" spans="1:6" x14ac:dyDescent="0.25">
      <c r="A6" s="25">
        <v>2013</v>
      </c>
      <c r="B6" s="18">
        <v>608473.83000000066</v>
      </c>
      <c r="C6" s="38">
        <v>81726.930800000177</v>
      </c>
      <c r="D6" s="38">
        <v>9810</v>
      </c>
      <c r="E6" s="38">
        <v>2580</v>
      </c>
      <c r="F6" s="19">
        <v>0.13431461924993568</v>
      </c>
    </row>
    <row r="7" spans="1:6" x14ac:dyDescent="0.25">
      <c r="A7" s="39">
        <v>2014</v>
      </c>
      <c r="B7" s="40">
        <v>733947.0231999997</v>
      </c>
      <c r="C7" s="41">
        <v>93507.513099999967</v>
      </c>
      <c r="D7" s="41">
        <v>12503</v>
      </c>
      <c r="E7" s="41">
        <v>3319</v>
      </c>
      <c r="F7" s="42">
        <v>0.12740362743390987</v>
      </c>
    </row>
    <row r="10" spans="1:6" x14ac:dyDescent="0.25">
      <c r="B10" s="43">
        <f>(GETPIVOTDATA("Sum of Sales",$A$3,"Year",2014)/GETPIVOTDATA("Sum of Sales",$A$3,"Year",2013))-1</f>
        <v>0.20620967905883303</v>
      </c>
      <c r="C10" s="43">
        <f>(GETPIVOTDATA("Sum of Profit",$A$3,"Year",2014)/GETPIVOTDATA("Sum of Profit",$A$3,"Year",2013))-1</f>
        <v>0.14414565902185772</v>
      </c>
      <c r="D10" s="43">
        <f>(GETPIVOTDATA("Sum of Quantity",$A$3,"Year",2014)/GETPIVOTDATA("Sum of Quantity",$A$3,"Year",2013))-1</f>
        <v>0.27451580020387367</v>
      </c>
      <c r="E10" s="43">
        <f>(GETPIVOTDATA("Count of Order ID",$A$3,"Year",2014)/GETPIVOTDATA("Count of Order ID",$A$3,"Year",2013))-1</f>
        <v>0.2864341085271318</v>
      </c>
      <c r="F10" s="43">
        <f>(GETPIVOTDATA("Sum of PROFIT MARGINE ",$A$3,"Year",2014)/GETPIVOTDATA("Sum of PROFIT MARGINE ",$A$3,"Year",2013))-1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12" sqref="B12"/>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abSelected="1" workbookViewId="0">
      <selection activeCell="V13" sqref="V13"/>
    </sheetView>
  </sheetViews>
  <sheetFormatPr defaultColWidth="14.42578125" defaultRowHeight="15" customHeight="1"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35">
      <c r="A11" s="4" t="s">
        <v>10932</v>
      </c>
      <c r="B11" s="5"/>
      <c r="Q11" s="4"/>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drawing r:id="rId1"/>
  <legacy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 </vt:lpstr>
      <vt:lpstr>MAP CHART</vt:lpstr>
      <vt:lpstr>TOP5</vt:lpstr>
      <vt:lpstr>KPI</vt:lpstr>
      <vt:lpstr>KPI YOY</vt:lpstr>
      <vt:lpstr>Data</vt:lpstr>
      <vt:lpstr>DASHBOARDS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chandrima panda</cp:lastModifiedBy>
  <dcterms:created xsi:type="dcterms:W3CDTF">2015-06-05T18:17:20Z</dcterms:created>
  <dcterms:modified xsi:type="dcterms:W3CDTF">2024-09-13T11:35:15Z</dcterms:modified>
</cp:coreProperties>
</file>