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reyaB\Documents\Mitteilungen\data\"/>
    </mc:Choice>
  </mc:AlternateContent>
  <xr:revisionPtr revIDLastSave="0" documentId="13_ncr:1_{DA42A811-6C42-456D-81FD-765CF803410E}" xr6:coauthVersionLast="47" xr6:coauthVersionMax="47" xr10:uidLastSave="{00000000-0000-0000-0000-000000000000}"/>
  <bookViews>
    <workbookView xWindow="-110" yWindow="-110" windowWidth="19420" windowHeight="10420" tabRatio="749" xr2:uid="{00000000-000D-0000-FFFF-FFFF00000000}"/>
  </bookViews>
  <sheets>
    <sheet name="1921" sheetId="1" r:id="rId1"/>
    <sheet name="1922" sheetId="2" r:id="rId2"/>
    <sheet name="1923" sheetId="3" r:id="rId3"/>
    <sheet name="1924" sheetId="4" r:id="rId4"/>
    <sheet name="1925a" sheetId="5" r:id="rId5"/>
    <sheet name="1925b" sheetId="6" r:id="rId6"/>
    <sheet name="1925c" sheetId="7" r:id="rId7"/>
    <sheet name="1926" sheetId="10" r:id="rId8"/>
    <sheet name="1927" sheetId="11" r:id="rId9"/>
    <sheet name="1928" sheetId="12" r:id="rId10"/>
    <sheet name="1929" sheetId="14" r:id="rId11"/>
    <sheet name="1930" sheetId="15" r:id="rId12"/>
    <sheet name="1931" sheetId="16" r:id="rId13"/>
    <sheet name="1932" sheetId="17" r:id="rId14"/>
    <sheet name="1933" sheetId="18" r:id="rId15"/>
    <sheet name="1934" sheetId="19" r:id="rId16"/>
  </sheets>
  <definedNames>
    <definedName name="_xlnm._FilterDatabase" localSheetId="15" hidden="1">'1934'!$F$1:$F$523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5" i="4"/>
  <c r="D6" i="4"/>
  <c r="D4" i="4"/>
  <c r="D7" i="4"/>
  <c r="D8" i="4"/>
  <c r="D9" i="4"/>
  <c r="D10" i="4"/>
  <c r="D11" i="4"/>
  <c r="D12" i="4"/>
  <c r="D13" i="4"/>
  <c r="D14" i="4"/>
  <c r="D15" i="4"/>
  <c r="D16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F58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5" i="4"/>
  <c r="D106" i="4"/>
  <c r="D107" i="4"/>
  <c r="D108" i="4"/>
  <c r="D109" i="4"/>
  <c r="F110" i="4"/>
  <c r="D110" i="4"/>
  <c r="F111" i="4"/>
  <c r="D111" i="4" s="1"/>
  <c r="F112" i="4"/>
  <c r="D112" i="4" s="1"/>
  <c r="F113" i="4"/>
  <c r="D113" i="4" s="1"/>
  <c r="F114" i="4"/>
  <c r="D114" i="4"/>
  <c r="F115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F133" i="4"/>
  <c r="D133" i="4"/>
  <c r="F134" i="4"/>
  <c r="D134" i="4" s="1"/>
  <c r="F135" i="4"/>
  <c r="D135" i="4"/>
  <c r="F136" i="4"/>
  <c r="D136" i="4"/>
  <c r="D137" i="4"/>
  <c r="F138" i="4"/>
  <c r="D138" i="4" s="1"/>
  <c r="F139" i="4"/>
  <c r="D139" i="4"/>
  <c r="F140" i="4"/>
  <c r="D140" i="4"/>
  <c r="F141" i="4"/>
  <c r="D141" i="4"/>
  <c r="D142" i="4"/>
  <c r="F143" i="4"/>
  <c r="D143" i="4" s="1"/>
  <c r="F144" i="4"/>
  <c r="D144" i="4"/>
  <c r="F145" i="4"/>
  <c r="D145" i="4"/>
  <c r="D146" i="4"/>
  <c r="D147" i="4"/>
  <c r="D148" i="4"/>
  <c r="D149" i="4"/>
  <c r="D150" i="4"/>
  <c r="F151" i="4"/>
  <c r="D151" i="4"/>
  <c r="F152" i="4"/>
  <c r="D152" i="4" s="1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F184" i="4"/>
  <c r="D184" i="4"/>
  <c r="D185" i="4"/>
  <c r="D186" i="4"/>
  <c r="F187" i="4"/>
  <c r="D187" i="4"/>
  <c r="F188" i="4"/>
  <c r="D188" i="4"/>
  <c r="F189" i="4"/>
  <c r="D189" i="4"/>
  <c r="F190" i="4"/>
  <c r="D190" i="4" s="1"/>
  <c r="F191" i="4"/>
  <c r="D191" i="4"/>
  <c r="F192" i="4"/>
  <c r="D192" i="4"/>
  <c r="F193" i="4"/>
  <c r="D193" i="4" s="1"/>
  <c r="F194" i="4"/>
  <c r="D194" i="4" s="1"/>
  <c r="F195" i="4"/>
  <c r="D195" i="4" s="1"/>
  <c r="F196" i="4"/>
  <c r="D196" i="4"/>
  <c r="F197" i="4"/>
  <c r="D197" i="4"/>
  <c r="F198" i="4"/>
  <c r="D198" i="4" s="1"/>
  <c r="D199" i="4"/>
  <c r="F200" i="4"/>
  <c r="D200" i="4" s="1"/>
  <c r="D201" i="4"/>
  <c r="D202" i="4"/>
  <c r="D203" i="4"/>
  <c r="F204" i="4"/>
  <c r="D204" i="4" s="1"/>
  <c r="F205" i="4"/>
  <c r="D205" i="4"/>
  <c r="D206" i="4"/>
  <c r="D207" i="4"/>
  <c r="D208" i="4"/>
  <c r="D209" i="4"/>
  <c r="F210" i="4"/>
  <c r="D210" i="4" s="1"/>
  <c r="F211" i="4"/>
  <c r="D211" i="4" s="1"/>
  <c r="F212" i="4"/>
  <c r="D212" i="4" s="1"/>
  <c r="D213" i="4"/>
  <c r="D214" i="4"/>
  <c r="F215" i="4"/>
  <c r="D215" i="4" s="1"/>
  <c r="F216" i="4"/>
  <c r="D216" i="4"/>
  <c r="F217" i="4"/>
  <c r="D217" i="4"/>
  <c r="F218" i="4"/>
  <c r="D218" i="4" s="1"/>
  <c r="F219" i="4"/>
  <c r="D219" i="4" s="1"/>
  <c r="F220" i="4"/>
  <c r="D220" i="4"/>
  <c r="D221" i="4"/>
  <c r="F222" i="4"/>
  <c r="D222" i="4"/>
  <c r="F223" i="4"/>
  <c r="D223" i="4" s="1"/>
  <c r="F224" i="4"/>
  <c r="D224" i="4"/>
  <c r="D225" i="4"/>
  <c r="F226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F242" i="4"/>
  <c r="D242" i="4" s="1"/>
  <c r="F243" i="4"/>
  <c r="D243" i="4" s="1"/>
  <c r="F244" i="4"/>
  <c r="D244" i="4"/>
  <c r="F245" i="4"/>
  <c r="D245" i="4"/>
  <c r="F246" i="4"/>
  <c r="D246" i="4"/>
  <c r="F247" i="4"/>
  <c r="D247" i="4" s="1"/>
  <c r="F248" i="4"/>
  <c r="D248" i="4"/>
  <c r="F249" i="4"/>
  <c r="D249" i="4"/>
  <c r="D250" i="4"/>
  <c r="F251" i="4"/>
  <c r="D251" i="4"/>
  <c r="F252" i="4"/>
  <c r="D252" i="4" s="1"/>
  <c r="F253" i="4"/>
  <c r="D253" i="4" s="1"/>
  <c r="F254" i="4"/>
  <c r="D254" i="4"/>
  <c r="D255" i="4"/>
  <c r="D256" i="4"/>
  <c r="D257" i="4"/>
  <c r="D258" i="4"/>
  <c r="D259" i="4"/>
  <c r="D260" i="4"/>
  <c r="D261" i="4"/>
  <c r="D262" i="4"/>
  <c r="D263" i="4"/>
  <c r="F264" i="4"/>
  <c r="D264" i="4" s="1"/>
  <c r="D265" i="4"/>
  <c r="D266" i="4"/>
  <c r="D267" i="4"/>
  <c r="D268" i="4"/>
  <c r="F269" i="4"/>
  <c r="D269" i="4"/>
  <c r="F270" i="4"/>
  <c r="D270" i="4" s="1"/>
  <c r="F271" i="4"/>
  <c r="D271" i="4"/>
  <c r="D272" i="4"/>
  <c r="F273" i="4"/>
  <c r="D273" i="4" s="1"/>
  <c r="F274" i="4"/>
  <c r="D274" i="4"/>
  <c r="F275" i="4"/>
  <c r="D275" i="4" s="1"/>
  <c r="D276" i="4"/>
  <c r="F277" i="4"/>
  <c r="D277" i="4" s="1"/>
  <c r="F278" i="4"/>
  <c r="D278" i="4"/>
  <c r="D279" i="4"/>
  <c r="D280" i="4"/>
  <c r="D281" i="4"/>
  <c r="D282" i="4"/>
  <c r="D283" i="4"/>
  <c r="F284" i="4"/>
  <c r="D284" i="4"/>
  <c r="F285" i="4"/>
  <c r="D285" i="4" s="1"/>
  <c r="D286" i="4"/>
  <c r="D287" i="4"/>
  <c r="D288" i="4"/>
  <c r="F289" i="4"/>
  <c r="D289" i="4" s="1"/>
  <c r="F290" i="4"/>
  <c r="D290" i="4"/>
  <c r="D291" i="4"/>
  <c r="D292" i="4"/>
  <c r="D293" i="4"/>
  <c r="D294" i="4"/>
  <c r="D295" i="4"/>
  <c r="D296" i="4"/>
  <c r="D297" i="4"/>
  <c r="D298" i="4"/>
  <c r="F299" i="4"/>
  <c r="D299" i="4" s="1"/>
  <c r="F300" i="4"/>
  <c r="D300" i="4"/>
  <c r="F301" i="4"/>
  <c r="D301" i="4"/>
  <c r="F302" i="4"/>
  <c r="D302" i="4"/>
  <c r="D303" i="4"/>
  <c r="F304" i="4"/>
  <c r="D304" i="4" s="1"/>
  <c r="F305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F321" i="4"/>
  <c r="D321" i="4"/>
  <c r="F322" i="4"/>
  <c r="D322" i="4" s="1"/>
  <c r="F323" i="4"/>
  <c r="D323" i="4" s="1"/>
  <c r="F324" i="4"/>
  <c r="D324" i="4"/>
  <c r="F325" i="4"/>
  <c r="D325" i="4"/>
  <c r="D326" i="4"/>
  <c r="F327" i="4"/>
  <c r="D327" i="4" s="1"/>
  <c r="F328" i="4"/>
  <c r="D328" i="4" s="1"/>
  <c r="F329" i="4"/>
  <c r="D329" i="4" s="1"/>
  <c r="F330" i="4"/>
  <c r="D330" i="4"/>
  <c r="F331" i="4"/>
  <c r="D331" i="4"/>
  <c r="F332" i="4"/>
  <c r="D332" i="4" s="1"/>
  <c r="F333" i="4"/>
  <c r="D333" i="4"/>
  <c r="F334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H120" i="10"/>
  <c r="H112" i="10"/>
  <c r="J111" i="10"/>
  <c r="H111" i="10"/>
  <c r="J110" i="10"/>
  <c r="H110" i="10"/>
  <c r="J108" i="10"/>
  <c r="H108" i="10"/>
  <c r="J107" i="10"/>
  <c r="H107" i="10"/>
  <c r="J106" i="10"/>
  <c r="H106" i="10"/>
  <c r="J105" i="10"/>
  <c r="H105" i="10"/>
  <c r="J104" i="10"/>
  <c r="H104" i="10"/>
  <c r="J103" i="10"/>
  <c r="J102" i="10"/>
  <c r="J101" i="10"/>
  <c r="J100" i="10"/>
  <c r="J98" i="10"/>
  <c r="H95" i="10"/>
  <c r="J91" i="10"/>
  <c r="J90" i="10"/>
  <c r="J85" i="10"/>
  <c r="H85" i="10"/>
  <c r="J84" i="10"/>
  <c r="J83" i="10"/>
  <c r="H82" i="10"/>
  <c r="J79" i="10"/>
  <c r="H79" i="10"/>
  <c r="J78" i="10"/>
  <c r="H78" i="10"/>
  <c r="J77" i="10"/>
  <c r="H77" i="10"/>
  <c r="J76" i="10"/>
  <c r="H76" i="10"/>
  <c r="J75" i="10"/>
  <c r="H75" i="10"/>
  <c r="J73" i="10"/>
  <c r="J72" i="10"/>
  <c r="J71" i="10"/>
  <c r="H71" i="10"/>
  <c r="J69" i="10"/>
  <c r="H69" i="10"/>
  <c r="J68" i="10"/>
  <c r="J67" i="10"/>
  <c r="J66" i="10"/>
  <c r="J65" i="10"/>
  <c r="H65" i="10"/>
  <c r="J63" i="10"/>
  <c r="J62" i="10"/>
  <c r="J61" i="10"/>
  <c r="J60" i="10"/>
  <c r="H58" i="10"/>
  <c r="J57" i="10"/>
  <c r="J53" i="10"/>
  <c r="H53" i="10"/>
  <c r="J52" i="10"/>
  <c r="H52" i="10"/>
  <c r="J51" i="10"/>
  <c r="H51" i="10"/>
  <c r="J50" i="10"/>
  <c r="H50" i="10"/>
  <c r="J49" i="10"/>
  <c r="H49" i="10"/>
  <c r="J48" i="10"/>
  <c r="H48" i="10"/>
  <c r="J47" i="10"/>
  <c r="H47" i="10"/>
  <c r="J46" i="10"/>
  <c r="H46" i="10"/>
  <c r="J45" i="10"/>
  <c r="H45" i="10"/>
  <c r="J44" i="10"/>
  <c r="H44" i="10"/>
  <c r="H43" i="10"/>
  <c r="H40" i="10"/>
  <c r="H39" i="10"/>
  <c r="H38" i="10"/>
  <c r="J36" i="10"/>
  <c r="J35" i="10"/>
  <c r="J34" i="10"/>
  <c r="J33" i="10"/>
  <c r="J31" i="10"/>
  <c r="J30" i="10"/>
  <c r="J29" i="10"/>
  <c r="J28" i="10"/>
  <c r="H28" i="10"/>
  <c r="J27" i="10"/>
  <c r="H27" i="10"/>
  <c r="J26" i="10"/>
  <c r="H26" i="10"/>
  <c r="J25" i="10"/>
  <c r="H25" i="10"/>
  <c r="J24" i="10"/>
  <c r="H24" i="10"/>
  <c r="J22" i="10"/>
  <c r="H22" i="10"/>
  <c r="J21" i="10"/>
  <c r="H21" i="10"/>
  <c r="J19" i="10"/>
  <c r="H19" i="10"/>
  <c r="J18" i="10"/>
  <c r="H18" i="10"/>
  <c r="H16" i="10"/>
  <c r="H15" i="10"/>
  <c r="H14" i="10"/>
  <c r="J13" i="10"/>
  <c r="H13" i="10"/>
  <c r="J12" i="10"/>
  <c r="H12" i="10"/>
  <c r="J11" i="10"/>
  <c r="J10" i="10"/>
  <c r="J8" i="10"/>
  <c r="H4" i="10"/>
  <c r="H2" i="10"/>
  <c r="D2" i="7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2" i="18"/>
  <c r="D3" i="18"/>
  <c r="L3" i="18" s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K23" i="18" s="1"/>
  <c r="D24" i="18"/>
  <c r="D25" i="18"/>
  <c r="D26" i="18"/>
  <c r="D27" i="18"/>
  <c r="D28" i="18"/>
  <c r="D29" i="18"/>
  <c r="D30" i="18"/>
  <c r="D31" i="18"/>
  <c r="D32" i="18"/>
  <c r="D33" i="18"/>
  <c r="D34" i="18"/>
  <c r="D35" i="18"/>
  <c r="L35" i="18" s="1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L63" i="18" s="1"/>
  <c r="D64" i="18"/>
  <c r="D65" i="18"/>
  <c r="D66" i="18"/>
  <c r="D67" i="18"/>
  <c r="K67" i="18" s="1"/>
  <c r="D68" i="18"/>
  <c r="D69" i="18"/>
  <c r="D70" i="18"/>
  <c r="D71" i="18"/>
  <c r="D72" i="18"/>
  <c r="D73" i="18"/>
  <c r="D74" i="18"/>
  <c r="D75" i="18"/>
  <c r="D76" i="18"/>
  <c r="D77" i="18"/>
  <c r="L77" i="18" s="1"/>
  <c r="D78" i="18"/>
  <c r="D79" i="18"/>
  <c r="D80" i="18"/>
  <c r="D81" i="18"/>
  <c r="K81" i="18" s="1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L95" i="18" s="1"/>
  <c r="D96" i="18"/>
  <c r="D97" i="18"/>
  <c r="D98" i="18"/>
  <c r="D99" i="18"/>
  <c r="K99" i="18" s="1"/>
  <c r="D100" i="18"/>
  <c r="D101" i="18"/>
  <c r="D102" i="18"/>
  <c r="D103" i="18"/>
  <c r="D104" i="18"/>
  <c r="D105" i="18"/>
  <c r="D106" i="18"/>
  <c r="D107" i="18"/>
  <c r="D108" i="18"/>
  <c r="D109" i="18"/>
  <c r="L109" i="18" s="1"/>
  <c r="D110" i="18"/>
  <c r="D111" i="18"/>
  <c r="D112" i="18"/>
  <c r="D113" i="18"/>
  <c r="K113" i="18" s="1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L127" i="18" s="1"/>
  <c r="D128" i="18"/>
  <c r="D129" i="18"/>
  <c r="D130" i="18"/>
  <c r="D131" i="18"/>
  <c r="K131" i="18" s="1"/>
  <c r="D132" i="18"/>
  <c r="D133" i="18"/>
  <c r="D134" i="18"/>
  <c r="D135" i="18"/>
  <c r="D136" i="18"/>
  <c r="D137" i="18"/>
  <c r="D138" i="18"/>
  <c r="D139" i="18"/>
  <c r="D140" i="18"/>
  <c r="D141" i="18"/>
  <c r="L141" i="18" s="1"/>
  <c r="D142" i="18"/>
  <c r="D143" i="18"/>
  <c r="D144" i="18"/>
  <c r="D145" i="18"/>
  <c r="K145" i="18" s="1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L159" i="18" s="1"/>
  <c r="D160" i="18"/>
  <c r="D161" i="18"/>
  <c r="D162" i="18"/>
  <c r="D163" i="18"/>
  <c r="K163" i="18" s="1"/>
  <c r="D164" i="18"/>
  <c r="D165" i="18"/>
  <c r="D166" i="18"/>
  <c r="D167" i="18"/>
  <c r="D168" i="18"/>
  <c r="D169" i="18"/>
  <c r="D170" i="18"/>
  <c r="D171" i="18"/>
  <c r="D172" i="18"/>
  <c r="D173" i="18"/>
  <c r="L173" i="18" s="1"/>
  <c r="D174" i="18"/>
  <c r="D175" i="18"/>
  <c r="D176" i="18"/>
  <c r="D177" i="18"/>
  <c r="K177" i="18" s="1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L191" i="18" s="1"/>
  <c r="D192" i="18"/>
  <c r="D193" i="18"/>
  <c r="D194" i="18"/>
  <c r="D195" i="18"/>
  <c r="K195" i="18" s="1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523" i="19"/>
  <c r="D522" i="19"/>
  <c r="D521" i="19"/>
  <c r="D520" i="19"/>
  <c r="D519" i="19"/>
  <c r="D518" i="19"/>
  <c r="D517" i="19"/>
  <c r="D516" i="19"/>
  <c r="D515" i="19"/>
  <c r="D514" i="19"/>
  <c r="D513" i="19"/>
  <c r="D512" i="19"/>
  <c r="D511" i="19"/>
  <c r="D510" i="19"/>
  <c r="D509" i="19"/>
  <c r="D508" i="19"/>
  <c r="D507" i="19"/>
  <c r="D506" i="19"/>
  <c r="D505" i="19"/>
  <c r="D504" i="19"/>
  <c r="D503" i="19"/>
  <c r="D502" i="19"/>
  <c r="D501" i="19"/>
  <c r="D500" i="19"/>
  <c r="D499" i="19"/>
  <c r="D498" i="19"/>
  <c r="D497" i="19"/>
  <c r="D496" i="19"/>
  <c r="D495" i="19"/>
  <c r="D494" i="19"/>
  <c r="D493" i="19"/>
  <c r="D492" i="19"/>
  <c r="D491" i="19"/>
  <c r="D490" i="19"/>
  <c r="D489" i="19"/>
  <c r="D488" i="19"/>
  <c r="D487" i="19"/>
  <c r="D486" i="19"/>
  <c r="D485" i="19"/>
  <c r="D484" i="19"/>
  <c r="D483" i="19"/>
  <c r="D482" i="19"/>
  <c r="D481" i="19"/>
  <c r="D480" i="19"/>
  <c r="D479" i="19"/>
  <c r="D478" i="19"/>
  <c r="D477" i="19"/>
  <c r="D476" i="19"/>
  <c r="D475" i="19"/>
  <c r="D474" i="19"/>
  <c r="D473" i="19"/>
  <c r="D472" i="19"/>
  <c r="D471" i="19"/>
  <c r="D470" i="19"/>
  <c r="D469" i="19"/>
  <c r="D468" i="19"/>
  <c r="D467" i="19"/>
  <c r="D466" i="19"/>
  <c r="D465" i="19"/>
  <c r="D464" i="19"/>
  <c r="D463" i="19"/>
  <c r="D462" i="19"/>
  <c r="D461" i="19"/>
  <c r="D460" i="19"/>
  <c r="D459" i="19"/>
  <c r="D458" i="19"/>
  <c r="D457" i="19"/>
  <c r="D456" i="19"/>
  <c r="D455" i="19"/>
  <c r="D454" i="19"/>
  <c r="D453" i="19"/>
  <c r="D452" i="19"/>
  <c r="D451" i="19"/>
  <c r="D450" i="19"/>
  <c r="D449" i="19"/>
  <c r="D448" i="19"/>
  <c r="D447" i="19"/>
  <c r="D446" i="19"/>
  <c r="D445" i="19"/>
  <c r="D444" i="19"/>
  <c r="D443" i="19"/>
  <c r="D442" i="19"/>
  <c r="D441" i="19"/>
  <c r="D440" i="19"/>
  <c r="D439" i="19"/>
  <c r="D438" i="19"/>
  <c r="D437" i="19"/>
  <c r="D436" i="19"/>
  <c r="D435" i="19"/>
  <c r="D434" i="19"/>
  <c r="D433" i="19"/>
  <c r="D432" i="19"/>
  <c r="D431" i="19"/>
  <c r="D430" i="19"/>
  <c r="D429" i="19"/>
  <c r="D428" i="19"/>
  <c r="D427" i="19"/>
  <c r="D426" i="19"/>
  <c r="D425" i="19"/>
  <c r="D424" i="19"/>
  <c r="D423" i="19"/>
  <c r="D422" i="19"/>
  <c r="D421" i="19"/>
  <c r="D420" i="19"/>
  <c r="D419" i="19"/>
  <c r="D418" i="19"/>
  <c r="D417" i="19"/>
  <c r="D416" i="19"/>
  <c r="D415" i="19"/>
  <c r="D414" i="19"/>
  <c r="D413" i="19"/>
  <c r="D412" i="19"/>
  <c r="D411" i="19"/>
  <c r="D410" i="19"/>
  <c r="D409" i="19"/>
  <c r="D408" i="19"/>
  <c r="D407" i="19"/>
  <c r="D406" i="19"/>
  <c r="D405" i="19"/>
  <c r="D404" i="19"/>
  <c r="D403" i="19"/>
  <c r="D402" i="19"/>
  <c r="K402" i="19" s="1"/>
  <c r="D401" i="19"/>
  <c r="D400" i="19"/>
  <c r="K400" i="19" s="1"/>
  <c r="D399" i="19"/>
  <c r="D398" i="19"/>
  <c r="K398" i="19" s="1"/>
  <c r="D397" i="19"/>
  <c r="D396" i="19"/>
  <c r="K396" i="19" s="1"/>
  <c r="D395" i="19"/>
  <c r="D394" i="19"/>
  <c r="K394" i="19" s="1"/>
  <c r="D393" i="19"/>
  <c r="D392" i="19"/>
  <c r="K392" i="19" s="1"/>
  <c r="D391" i="19"/>
  <c r="D390" i="19"/>
  <c r="K390" i="19" s="1"/>
  <c r="D389" i="19"/>
  <c r="D388" i="19"/>
  <c r="K388" i="19" s="1"/>
  <c r="D387" i="19"/>
  <c r="D386" i="19"/>
  <c r="K386" i="19" s="1"/>
  <c r="D385" i="19"/>
  <c r="D384" i="19"/>
  <c r="K384" i="19" s="1"/>
  <c r="D383" i="19"/>
  <c r="D382" i="19"/>
  <c r="K382" i="19" s="1"/>
  <c r="D381" i="19"/>
  <c r="D380" i="19"/>
  <c r="K380" i="19" s="1"/>
  <c r="D379" i="19"/>
  <c r="D378" i="19"/>
  <c r="K378" i="19" s="1"/>
  <c r="D377" i="19"/>
  <c r="D376" i="19"/>
  <c r="K376" i="19" s="1"/>
  <c r="D375" i="19"/>
  <c r="D374" i="19"/>
  <c r="K374" i="19" s="1"/>
  <c r="D373" i="19"/>
  <c r="D372" i="19"/>
  <c r="K372" i="19" s="1"/>
  <c r="D371" i="19"/>
  <c r="D370" i="19"/>
  <c r="K370" i="19" s="1"/>
  <c r="D369" i="19"/>
  <c r="D368" i="19"/>
  <c r="K368" i="19" s="1"/>
  <c r="D367" i="19"/>
  <c r="D366" i="19"/>
  <c r="K366" i="19" s="1"/>
  <c r="D365" i="19"/>
  <c r="D364" i="19"/>
  <c r="K364" i="19" s="1"/>
  <c r="D363" i="19"/>
  <c r="D362" i="19"/>
  <c r="K362" i="19" s="1"/>
  <c r="D361" i="19"/>
  <c r="D360" i="19"/>
  <c r="K360" i="19" s="1"/>
  <c r="D359" i="19"/>
  <c r="D358" i="19"/>
  <c r="K358" i="19" s="1"/>
  <c r="D357" i="19"/>
  <c r="D356" i="19"/>
  <c r="K356" i="19" s="1"/>
  <c r="D355" i="19"/>
  <c r="D354" i="19"/>
  <c r="K354" i="19" s="1"/>
  <c r="D353" i="19"/>
  <c r="D352" i="19"/>
  <c r="K352" i="19" s="1"/>
  <c r="D351" i="19"/>
  <c r="D350" i="19"/>
  <c r="K350" i="19" s="1"/>
  <c r="D349" i="19"/>
  <c r="D348" i="19"/>
  <c r="K348" i="19" s="1"/>
  <c r="D347" i="19"/>
  <c r="D346" i="19"/>
  <c r="K346" i="19" s="1"/>
  <c r="D345" i="19"/>
  <c r="D344" i="19"/>
  <c r="K344" i="19" s="1"/>
  <c r="D343" i="19"/>
  <c r="D342" i="19"/>
  <c r="K342" i="19" s="1"/>
  <c r="D341" i="19"/>
  <c r="D340" i="19"/>
  <c r="K340" i="19" s="1"/>
  <c r="D339" i="19"/>
  <c r="D338" i="19"/>
  <c r="K338" i="19" s="1"/>
  <c r="D337" i="19"/>
  <c r="D336" i="19"/>
  <c r="D335" i="19"/>
  <c r="D334" i="19"/>
  <c r="K334" i="19" s="1"/>
  <c r="D333" i="19"/>
  <c r="D332" i="19"/>
  <c r="K332" i="19" s="1"/>
  <c r="D331" i="19"/>
  <c r="D330" i="19"/>
  <c r="K330" i="19" s="1"/>
  <c r="D329" i="19"/>
  <c r="D328" i="19"/>
  <c r="K328" i="19" s="1"/>
  <c r="D327" i="19"/>
  <c r="D326" i="19"/>
  <c r="K326" i="19" s="1"/>
  <c r="D325" i="19"/>
  <c r="D324" i="19"/>
  <c r="K324" i="19" s="1"/>
  <c r="D323" i="19"/>
  <c r="D322" i="19"/>
  <c r="K322" i="19" s="1"/>
  <c r="D321" i="19"/>
  <c r="D320" i="19"/>
  <c r="K320" i="19" s="1"/>
  <c r="D319" i="19"/>
  <c r="D318" i="19"/>
  <c r="K318" i="19" s="1"/>
  <c r="D317" i="19"/>
  <c r="D316" i="19"/>
  <c r="K316" i="19" s="1"/>
  <c r="D315" i="19"/>
  <c r="D314" i="19"/>
  <c r="K314" i="19" s="1"/>
  <c r="D313" i="19"/>
  <c r="D312" i="19"/>
  <c r="K312" i="19" s="1"/>
  <c r="D311" i="19"/>
  <c r="D310" i="19"/>
  <c r="K310" i="19" s="1"/>
  <c r="D309" i="19"/>
  <c r="D308" i="19"/>
  <c r="K308" i="19" s="1"/>
  <c r="D307" i="19"/>
  <c r="D306" i="19"/>
  <c r="K306" i="19" s="1"/>
  <c r="D305" i="19"/>
  <c r="D304" i="19"/>
  <c r="K304" i="19" s="1"/>
  <c r="D303" i="19"/>
  <c r="D302" i="19"/>
  <c r="K302" i="19" s="1"/>
  <c r="D301" i="19"/>
  <c r="D300" i="19"/>
  <c r="K300" i="19" s="1"/>
  <c r="D299" i="19"/>
  <c r="D298" i="19"/>
  <c r="K298" i="19" s="1"/>
  <c r="D297" i="19"/>
  <c r="D296" i="19"/>
  <c r="K296" i="19" s="1"/>
  <c r="D295" i="19"/>
  <c r="D294" i="19"/>
  <c r="K294" i="19" s="1"/>
  <c r="D293" i="19"/>
  <c r="D292" i="19"/>
  <c r="K292" i="19" s="1"/>
  <c r="D291" i="19"/>
  <c r="D290" i="19"/>
  <c r="L290" i="19" s="1"/>
  <c r="D289" i="19"/>
  <c r="D288" i="19"/>
  <c r="K288" i="19" s="1"/>
  <c r="D287" i="19"/>
  <c r="D286" i="19"/>
  <c r="L286" i="19" s="1"/>
  <c r="D285" i="19"/>
  <c r="D284" i="19"/>
  <c r="K284" i="19" s="1"/>
  <c r="D283" i="19"/>
  <c r="D282" i="19"/>
  <c r="L282" i="19" s="1"/>
  <c r="D281" i="19"/>
  <c r="D280" i="19"/>
  <c r="K280" i="19" s="1"/>
  <c r="D279" i="19"/>
  <c r="D278" i="19"/>
  <c r="L278" i="19" s="1"/>
  <c r="D277" i="19"/>
  <c r="D276" i="19"/>
  <c r="K276" i="19" s="1"/>
  <c r="D275" i="19"/>
  <c r="D274" i="19"/>
  <c r="L274" i="19" s="1"/>
  <c r="D273" i="19"/>
  <c r="D272" i="19"/>
  <c r="K272" i="19" s="1"/>
  <c r="D271" i="19"/>
  <c r="D270" i="19"/>
  <c r="L270" i="19" s="1"/>
  <c r="D269" i="19"/>
  <c r="D268" i="19"/>
  <c r="K268" i="19" s="1"/>
  <c r="D267" i="19"/>
  <c r="D266" i="19"/>
  <c r="L266" i="19" s="1"/>
  <c r="D265" i="19"/>
  <c r="D264" i="19"/>
  <c r="K264" i="19" s="1"/>
  <c r="D263" i="19"/>
  <c r="D262" i="19"/>
  <c r="L262" i="19" s="1"/>
  <c r="D261" i="19"/>
  <c r="D260" i="19"/>
  <c r="K260" i="19" s="1"/>
  <c r="D259" i="19"/>
  <c r="D258" i="19"/>
  <c r="L258" i="19" s="1"/>
  <c r="D257" i="19"/>
  <c r="D256" i="19"/>
  <c r="K256" i="19" s="1"/>
  <c r="D255" i="19"/>
  <c r="D254" i="19"/>
  <c r="L254" i="19" s="1"/>
  <c r="D253" i="19"/>
  <c r="D252" i="19"/>
  <c r="K252" i="19" s="1"/>
  <c r="D251" i="19"/>
  <c r="D250" i="19"/>
  <c r="L250" i="19" s="1"/>
  <c r="D249" i="19"/>
  <c r="D248" i="19"/>
  <c r="K248" i="19" s="1"/>
  <c r="D247" i="19"/>
  <c r="D246" i="19"/>
  <c r="L246" i="19" s="1"/>
  <c r="D245" i="19"/>
  <c r="D244" i="19"/>
  <c r="K244" i="19" s="1"/>
  <c r="D243" i="19"/>
  <c r="D242" i="19"/>
  <c r="L242" i="19" s="1"/>
  <c r="D241" i="19"/>
  <c r="D240" i="19"/>
  <c r="K240" i="19" s="1"/>
  <c r="D239" i="19"/>
  <c r="D238" i="19"/>
  <c r="L238" i="19" s="1"/>
  <c r="D237" i="19"/>
  <c r="D236" i="19"/>
  <c r="K236" i="19" s="1"/>
  <c r="D235" i="19"/>
  <c r="D234" i="19"/>
  <c r="L234" i="19" s="1"/>
  <c r="D233" i="19"/>
  <c r="D232" i="19"/>
  <c r="K232" i="19" s="1"/>
  <c r="D231" i="19"/>
  <c r="D230" i="19"/>
  <c r="L230" i="19" s="1"/>
  <c r="D229" i="19"/>
  <c r="D228" i="19"/>
  <c r="K228" i="19" s="1"/>
  <c r="D227" i="19"/>
  <c r="D226" i="19"/>
  <c r="L226" i="19" s="1"/>
  <c r="D225" i="19"/>
  <c r="D224" i="19"/>
  <c r="K224" i="19" s="1"/>
  <c r="D223" i="19"/>
  <c r="D222" i="19"/>
  <c r="L222" i="19" s="1"/>
  <c r="D221" i="19"/>
  <c r="D220" i="19"/>
  <c r="K220" i="19" s="1"/>
  <c r="D219" i="19"/>
  <c r="D218" i="19"/>
  <c r="L218" i="19" s="1"/>
  <c r="D217" i="19"/>
  <c r="D216" i="19"/>
  <c r="K216" i="19" s="1"/>
  <c r="D215" i="19"/>
  <c r="D214" i="19"/>
  <c r="D213" i="19"/>
  <c r="D212" i="19"/>
  <c r="K212" i="19" s="1"/>
  <c r="D211" i="19"/>
  <c r="D210" i="19"/>
  <c r="L210" i="19" s="1"/>
  <c r="D209" i="19"/>
  <c r="D208" i="19"/>
  <c r="K208" i="19" s="1"/>
  <c r="D207" i="19"/>
  <c r="D206" i="19"/>
  <c r="L206" i="19" s="1"/>
  <c r="D205" i="19"/>
  <c r="D204" i="19"/>
  <c r="K204" i="19" s="1"/>
  <c r="D203" i="19"/>
  <c r="D202" i="19"/>
  <c r="L202" i="19" s="1"/>
  <c r="D201" i="19"/>
  <c r="D200" i="19"/>
  <c r="K200" i="19" s="1"/>
  <c r="D199" i="19"/>
  <c r="D198" i="19"/>
  <c r="L198" i="19" s="1"/>
  <c r="D197" i="19"/>
  <c r="D196" i="19"/>
  <c r="D195" i="19"/>
  <c r="D194" i="19"/>
  <c r="L194" i="19" s="1"/>
  <c r="D193" i="19"/>
  <c r="D192" i="19"/>
  <c r="K192" i="19" s="1"/>
  <c r="D191" i="19"/>
  <c r="D190" i="19"/>
  <c r="L190" i="19" s="1"/>
  <c r="D189" i="19"/>
  <c r="D188" i="19"/>
  <c r="K188" i="19" s="1"/>
  <c r="D187" i="19"/>
  <c r="D186" i="19"/>
  <c r="L186" i="19" s="1"/>
  <c r="D185" i="19"/>
  <c r="D184" i="19"/>
  <c r="D183" i="19"/>
  <c r="D182" i="19"/>
  <c r="L182" i="19" s="1"/>
  <c r="D181" i="19"/>
  <c r="D180" i="19"/>
  <c r="K180" i="19" s="1"/>
  <c r="D179" i="19"/>
  <c r="D178" i="19"/>
  <c r="L178" i="19" s="1"/>
  <c r="D177" i="19"/>
  <c r="D176" i="19"/>
  <c r="K176" i="19" s="1"/>
  <c r="D175" i="19"/>
  <c r="D174" i="19"/>
  <c r="L174" i="19" s="1"/>
  <c r="D173" i="19"/>
  <c r="D172" i="19"/>
  <c r="K172" i="19" s="1"/>
  <c r="D171" i="19"/>
  <c r="D170" i="19"/>
  <c r="L170" i="19" s="1"/>
  <c r="D169" i="19"/>
  <c r="D168" i="19"/>
  <c r="K168" i="19" s="1"/>
  <c r="D167" i="19"/>
  <c r="D166" i="19"/>
  <c r="L166" i="19" s="1"/>
  <c r="D165" i="19"/>
  <c r="D164" i="19"/>
  <c r="K164" i="19" s="1"/>
  <c r="D163" i="19"/>
  <c r="D162" i="19"/>
  <c r="L162" i="19" s="1"/>
  <c r="D161" i="19"/>
  <c r="D160" i="19"/>
  <c r="D159" i="19"/>
  <c r="D158" i="19"/>
  <c r="L158" i="19" s="1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K2" i="19" s="1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K408" i="18" s="1"/>
  <c r="D407" i="18"/>
  <c r="D406" i="18"/>
  <c r="D405" i="18"/>
  <c r="D404" i="18"/>
  <c r="K404" i="18" s="1"/>
  <c r="D403" i="18"/>
  <c r="D402" i="18"/>
  <c r="D401" i="18"/>
  <c r="D400" i="18"/>
  <c r="K400" i="18" s="1"/>
  <c r="D399" i="18"/>
  <c r="D398" i="18"/>
  <c r="D397" i="18"/>
  <c r="D396" i="18"/>
  <c r="K396" i="18" s="1"/>
  <c r="D395" i="18"/>
  <c r="D394" i="18"/>
  <c r="D393" i="18"/>
  <c r="D392" i="18"/>
  <c r="K392" i="18" s="1"/>
  <c r="D391" i="18"/>
  <c r="D390" i="18"/>
  <c r="D389" i="18"/>
  <c r="D388" i="18"/>
  <c r="K388" i="18" s="1"/>
  <c r="D387" i="18"/>
  <c r="D386" i="18"/>
  <c r="D385" i="18"/>
  <c r="D384" i="18"/>
  <c r="K384" i="18" s="1"/>
  <c r="D383" i="18"/>
  <c r="D382" i="18"/>
  <c r="D381" i="18"/>
  <c r="D380" i="18"/>
  <c r="K380" i="18" s="1"/>
  <c r="D379" i="18"/>
  <c r="D378" i="18"/>
  <c r="D377" i="18"/>
  <c r="D376" i="18"/>
  <c r="K376" i="18" s="1"/>
  <c r="D375" i="18"/>
  <c r="D374" i="18"/>
  <c r="D373" i="18"/>
  <c r="D372" i="18"/>
  <c r="K372" i="18" s="1"/>
  <c r="D371" i="18"/>
  <c r="D370" i="18"/>
  <c r="D369" i="18"/>
  <c r="D368" i="18"/>
  <c r="K368" i="18" s="1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L420" i="17" s="1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K408" i="17" s="1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L396" i="17" s="1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L380" i="17" s="1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L364" i="17" s="1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L348" i="17" s="1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L332" i="17" s="1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L316" i="17" s="1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L300" i="17" s="1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L284" i="17" s="1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L268" i="17" s="1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L252" i="17" s="1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L236" i="17" s="1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L220" i="17" s="1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L204" i="17" s="1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L188" i="17" s="1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L172" i="17" s="1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L156" i="17" s="1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L140" i="17" s="1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L124" i="17" s="1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L108" i="17" s="1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L92" i="17" s="1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L76" i="17" s="1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L60" i="17" s="1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L44" i="17" s="1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L28" i="17" s="1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K4" i="17" s="1"/>
  <c r="D3" i="17"/>
  <c r="D2" i="17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523" i="12"/>
  <c r="D522" i="12"/>
  <c r="D521" i="12"/>
  <c r="D520" i="12"/>
  <c r="D519" i="12"/>
  <c r="D518" i="12"/>
  <c r="D517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5" i="6"/>
  <c r="D46" i="6"/>
  <c r="D47" i="6"/>
  <c r="D48" i="6"/>
  <c r="D49" i="6"/>
  <c r="D50" i="6"/>
  <c r="D51" i="6"/>
  <c r="D52" i="6"/>
  <c r="D53" i="6"/>
  <c r="D58" i="6"/>
  <c r="D60" i="6"/>
  <c r="D61" i="6"/>
  <c r="D62" i="6"/>
  <c r="D2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78" i="5"/>
  <c r="D177" i="5"/>
  <c r="D176" i="5"/>
  <c r="D175" i="5"/>
  <c r="D173" i="5"/>
  <c r="D172" i="5"/>
  <c r="D171" i="5"/>
  <c r="D169" i="5"/>
  <c r="D168" i="5"/>
  <c r="D167" i="5"/>
  <c r="D164" i="5"/>
  <c r="D160" i="5"/>
  <c r="D159" i="5"/>
  <c r="D158" i="5"/>
  <c r="D155" i="5"/>
  <c r="D154" i="5"/>
  <c r="D153" i="5"/>
  <c r="D152" i="5"/>
  <c r="D151" i="5"/>
  <c r="D150" i="5"/>
  <c r="D149" i="5"/>
  <c r="D148" i="5"/>
  <c r="D147" i="5"/>
  <c r="D144" i="5"/>
  <c r="D139" i="5"/>
  <c r="D136" i="5"/>
  <c r="D135" i="5"/>
  <c r="D134" i="5"/>
  <c r="D129" i="5"/>
  <c r="D127" i="5"/>
  <c r="D126" i="5"/>
  <c r="D125" i="5"/>
  <c r="D124" i="5"/>
  <c r="D123" i="5"/>
  <c r="D122" i="5"/>
  <c r="D121" i="5"/>
  <c r="D120" i="5"/>
  <c r="D119" i="5"/>
  <c r="D118" i="5"/>
  <c r="D117" i="5"/>
  <c r="D115" i="5"/>
  <c r="D114" i="5"/>
  <c r="D113" i="5"/>
  <c r="D112" i="5"/>
  <c r="D110" i="5"/>
  <c r="D109" i="5"/>
  <c r="D106" i="5"/>
  <c r="D103" i="5"/>
  <c r="D101" i="5"/>
  <c r="D100" i="5"/>
  <c r="D99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4" i="5"/>
  <c r="D63" i="5"/>
  <c r="D62" i="5"/>
  <c r="D61" i="5"/>
  <c r="D60" i="5"/>
  <c r="D59" i="5"/>
  <c r="D58" i="5"/>
  <c r="D57" i="5"/>
  <c r="D56" i="5"/>
  <c r="D54" i="5"/>
  <c r="D53" i="5"/>
  <c r="D52" i="5"/>
  <c r="D51" i="5"/>
  <c r="D50" i="5"/>
  <c r="D46" i="5"/>
  <c r="D45" i="5"/>
  <c r="D44" i="5"/>
  <c r="D42" i="5"/>
  <c r="D39" i="5"/>
  <c r="D38" i="5"/>
  <c r="D37" i="5"/>
  <c r="D36" i="5"/>
  <c r="D34" i="5"/>
  <c r="D32" i="5"/>
  <c r="D31" i="5"/>
  <c r="D30" i="5"/>
  <c r="D29" i="5"/>
  <c r="D28" i="5"/>
  <c r="D27" i="5"/>
  <c r="D26" i="5"/>
  <c r="D25" i="5"/>
  <c r="D24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66" i="3"/>
  <c r="D365" i="3"/>
  <c r="D364" i="3"/>
  <c r="D363" i="3"/>
  <c r="D362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1" i="3"/>
  <c r="D210" i="3"/>
  <c r="D209" i="3"/>
  <c r="D208" i="3"/>
  <c r="D207" i="3"/>
  <c r="D206" i="3"/>
  <c r="D205" i="3"/>
  <c r="D204" i="3"/>
  <c r="D203" i="3"/>
  <c r="D202" i="3"/>
  <c r="D201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7" i="3"/>
  <c r="D106" i="3"/>
  <c r="D105" i="3"/>
  <c r="D104" i="3"/>
  <c r="D103" i="3"/>
  <c r="D102" i="3"/>
  <c r="D101" i="3"/>
  <c r="D100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  <c r="J365" i="19"/>
  <c r="J364" i="19"/>
  <c r="J363" i="19"/>
  <c r="J362" i="19"/>
  <c r="J361" i="19"/>
  <c r="J360" i="19"/>
  <c r="J359" i="19"/>
  <c r="J337" i="19"/>
  <c r="J336" i="19"/>
  <c r="J335" i="19"/>
  <c r="J334" i="19"/>
  <c r="H305" i="19"/>
  <c r="H201" i="19"/>
  <c r="H199" i="19"/>
  <c r="H196" i="19"/>
  <c r="H148" i="19"/>
  <c r="H145" i="19"/>
  <c r="H144" i="19"/>
  <c r="H143" i="19"/>
  <c r="J129" i="19"/>
  <c r="H366" i="15"/>
  <c r="H363" i="15"/>
  <c r="H362" i="15"/>
  <c r="H361" i="15"/>
  <c r="H360" i="15"/>
  <c r="J358" i="15"/>
  <c r="H358" i="15"/>
  <c r="J356" i="15"/>
  <c r="H356" i="15"/>
  <c r="J355" i="15"/>
  <c r="H355" i="15"/>
  <c r="J354" i="15"/>
  <c r="H354" i="15"/>
  <c r="J353" i="15"/>
  <c r="H350" i="15"/>
  <c r="H348" i="15"/>
  <c r="H347" i="15"/>
  <c r="J339" i="15"/>
  <c r="J338" i="15"/>
  <c r="J337" i="15"/>
  <c r="J336" i="15"/>
  <c r="J334" i="15"/>
  <c r="H334" i="15"/>
  <c r="J333" i="15"/>
  <c r="H333" i="15"/>
  <c r="J332" i="15"/>
  <c r="H332" i="15"/>
  <c r="J331" i="15"/>
  <c r="H331" i="15"/>
  <c r="J330" i="15"/>
  <c r="H330" i="15"/>
  <c r="J329" i="15"/>
  <c r="H329" i="15"/>
  <c r="J328" i="15"/>
  <c r="H328" i="15"/>
  <c r="J327" i="15"/>
  <c r="H327" i="15"/>
  <c r="J326" i="15"/>
  <c r="H326" i="15"/>
  <c r="J309" i="15"/>
  <c r="J308" i="15"/>
  <c r="J307" i="15"/>
  <c r="J306" i="15"/>
  <c r="J303" i="15"/>
  <c r="J302" i="15"/>
  <c r="J301" i="15"/>
  <c r="J298" i="15"/>
  <c r="J297" i="15"/>
  <c r="H290" i="15"/>
  <c r="H289" i="15"/>
  <c r="H288" i="15"/>
  <c r="H287" i="15"/>
  <c r="H286" i="15"/>
  <c r="H285" i="15"/>
  <c r="H284" i="15"/>
  <c r="H281" i="15"/>
  <c r="H280" i="15"/>
  <c r="H279" i="15"/>
  <c r="H273" i="15"/>
  <c r="H272" i="15"/>
  <c r="J271" i="15"/>
  <c r="H271" i="15"/>
  <c r="H269" i="15"/>
  <c r="J257" i="15"/>
  <c r="J256" i="15"/>
  <c r="J255" i="15"/>
  <c r="H254" i="15"/>
  <c r="H253" i="15"/>
  <c r="H252" i="15"/>
  <c r="J251" i="15"/>
  <c r="H251" i="15"/>
  <c r="J250" i="15"/>
  <c r="H250" i="15"/>
  <c r="J249" i="15"/>
  <c r="H249" i="15"/>
  <c r="J248" i="15"/>
  <c r="H248" i="15"/>
  <c r="J247" i="15"/>
  <c r="H247" i="15"/>
  <c r="J246" i="15"/>
  <c r="H246" i="15"/>
  <c r="J244" i="15"/>
  <c r="H244" i="15"/>
  <c r="J243" i="15"/>
  <c r="H243" i="15"/>
  <c r="H242" i="15"/>
  <c r="H241" i="15"/>
  <c r="H240" i="15"/>
  <c r="J239" i="15"/>
  <c r="H239" i="15"/>
  <c r="J238" i="15"/>
  <c r="H238" i="15"/>
  <c r="H237" i="15"/>
  <c r="H235" i="15"/>
  <c r="H234" i="15"/>
  <c r="H233" i="15"/>
  <c r="H212" i="15"/>
  <c r="H211" i="15"/>
  <c r="H210" i="15"/>
  <c r="H209" i="15"/>
  <c r="H208" i="15"/>
  <c r="H207" i="15"/>
  <c r="J205" i="15"/>
  <c r="J203" i="15"/>
  <c r="J197" i="15"/>
  <c r="J196" i="15"/>
  <c r="J194" i="15"/>
  <c r="H188" i="15"/>
  <c r="H186" i="15"/>
  <c r="H184" i="15"/>
  <c r="H183" i="15"/>
  <c r="H180" i="15"/>
  <c r="H179" i="15"/>
  <c r="J173" i="15"/>
  <c r="J172" i="15"/>
  <c r="H172" i="15"/>
  <c r="H169" i="15"/>
  <c r="J166" i="15"/>
  <c r="H166" i="15"/>
  <c r="J165" i="15"/>
  <c r="H165" i="15"/>
  <c r="J164" i="15"/>
  <c r="H164" i="15"/>
  <c r="J163" i="15"/>
  <c r="H163" i="15"/>
  <c r="J162" i="15"/>
  <c r="H162" i="15"/>
  <c r="J161" i="15"/>
  <c r="H161" i="15"/>
  <c r="J160" i="15"/>
  <c r="H160" i="15"/>
  <c r="H159" i="15"/>
  <c r="H158" i="15"/>
  <c r="H157" i="15"/>
  <c r="H156" i="15"/>
  <c r="H155" i="15"/>
  <c r="H153" i="15"/>
  <c r="H152" i="15"/>
  <c r="J151" i="15"/>
  <c r="H151" i="15"/>
  <c r="H150" i="15"/>
  <c r="H149" i="15"/>
  <c r="J147" i="15"/>
  <c r="H147" i="15"/>
  <c r="J146" i="15"/>
  <c r="J145" i="15"/>
  <c r="H145" i="15"/>
  <c r="J144" i="15"/>
  <c r="H144" i="15"/>
  <c r="J143" i="15"/>
  <c r="J142" i="15"/>
  <c r="J141" i="15"/>
  <c r="J139" i="15"/>
  <c r="J138" i="15"/>
  <c r="H138" i="15"/>
  <c r="H137" i="15"/>
  <c r="H136" i="15"/>
  <c r="H135" i="15"/>
  <c r="H134" i="15"/>
  <c r="H133" i="15"/>
  <c r="H129" i="15"/>
  <c r="H128" i="15"/>
  <c r="H127" i="15"/>
  <c r="H126" i="15"/>
  <c r="H125" i="15"/>
  <c r="H124" i="15"/>
  <c r="H122" i="15"/>
  <c r="H117" i="15"/>
  <c r="J114" i="15"/>
  <c r="H113" i="15"/>
  <c r="H112" i="15"/>
  <c r="J110" i="15"/>
  <c r="H108" i="15"/>
  <c r="H107" i="15"/>
  <c r="J104" i="15"/>
  <c r="H104" i="15"/>
  <c r="H103" i="15"/>
  <c r="H102" i="15"/>
  <c r="H101" i="15"/>
  <c r="H100" i="15"/>
  <c r="H99" i="15"/>
  <c r="J98" i="15"/>
  <c r="H98" i="15"/>
  <c r="J97" i="15"/>
  <c r="H97" i="15"/>
  <c r="J96" i="15"/>
  <c r="J95" i="15"/>
  <c r="H95" i="15"/>
  <c r="J94" i="15"/>
  <c r="H94" i="15"/>
  <c r="J92" i="15"/>
  <c r="J91" i="15"/>
  <c r="H91" i="15"/>
  <c r="J90" i="15"/>
  <c r="H90" i="15"/>
  <c r="H89" i="15"/>
  <c r="H87" i="15"/>
  <c r="H86" i="15"/>
  <c r="H85" i="15"/>
  <c r="H84" i="15"/>
  <c r="H83" i="15"/>
  <c r="H82" i="15"/>
  <c r="H81" i="15"/>
  <c r="H79" i="15"/>
  <c r="H78" i="15"/>
  <c r="H77" i="15"/>
  <c r="H76" i="15"/>
  <c r="H75" i="15"/>
  <c r="H74" i="15"/>
  <c r="J67" i="15"/>
  <c r="J61" i="15"/>
  <c r="H49" i="15"/>
  <c r="H48" i="15"/>
  <c r="H47" i="15"/>
  <c r="H46" i="15"/>
  <c r="H45" i="15"/>
  <c r="J43" i="15"/>
  <c r="H43" i="15"/>
  <c r="J40" i="15"/>
  <c r="H40" i="15"/>
  <c r="J39" i="15"/>
  <c r="H39" i="15"/>
  <c r="J36" i="15"/>
  <c r="H36" i="15"/>
  <c r="J35" i="15"/>
  <c r="H35" i="15"/>
  <c r="J34" i="15"/>
  <c r="H34" i="15"/>
  <c r="H32" i="15"/>
  <c r="H31" i="15"/>
  <c r="H30" i="15"/>
  <c r="H29" i="15"/>
  <c r="H28" i="15"/>
  <c r="H25" i="15"/>
  <c r="H24" i="15"/>
  <c r="H22" i="15"/>
  <c r="J21" i="15"/>
  <c r="H21" i="15"/>
  <c r="J20" i="15"/>
  <c r="H20" i="15"/>
  <c r="J19" i="15"/>
  <c r="H19" i="15"/>
  <c r="J18" i="15"/>
  <c r="H18" i="15"/>
  <c r="J17" i="15"/>
  <c r="H17" i="15"/>
  <c r="J16" i="15"/>
  <c r="H16" i="15"/>
  <c r="J15" i="15"/>
  <c r="H15" i="15"/>
  <c r="J14" i="15"/>
  <c r="H14" i="15"/>
  <c r="J13" i="15"/>
  <c r="H13" i="15"/>
  <c r="J12" i="15"/>
  <c r="H12" i="15"/>
  <c r="J11" i="15"/>
  <c r="H11" i="15"/>
  <c r="J10" i="15"/>
  <c r="H10" i="15"/>
  <c r="J9" i="15"/>
  <c r="H9" i="15"/>
  <c r="J8" i="15"/>
  <c r="H8" i="15"/>
  <c r="J7" i="15"/>
  <c r="H7" i="15"/>
  <c r="J6" i="15"/>
  <c r="H6" i="15"/>
  <c r="J5" i="15"/>
  <c r="H5" i="15"/>
  <c r="H3" i="15"/>
  <c r="H2" i="15"/>
  <c r="H366" i="14"/>
  <c r="J361" i="14"/>
  <c r="H361" i="14"/>
  <c r="J360" i="14"/>
  <c r="H360" i="14"/>
  <c r="H359" i="14"/>
  <c r="J357" i="14"/>
  <c r="H357" i="14"/>
  <c r="J356" i="14"/>
  <c r="H356" i="14"/>
  <c r="J354" i="14"/>
  <c r="H354" i="14"/>
  <c r="J353" i="14"/>
  <c r="H353" i="14"/>
  <c r="J352" i="14"/>
  <c r="H352" i="14"/>
  <c r="J351" i="14"/>
  <c r="H351" i="14"/>
  <c r="J350" i="14"/>
  <c r="H350" i="14"/>
  <c r="J349" i="14"/>
  <c r="H349" i="14"/>
  <c r="J348" i="14"/>
  <c r="H348" i="14"/>
  <c r="J347" i="14"/>
  <c r="H347" i="14"/>
  <c r="J346" i="14"/>
  <c r="H346" i="14"/>
  <c r="J345" i="14"/>
  <c r="H345" i="14"/>
  <c r="J344" i="14"/>
  <c r="H344" i="14"/>
  <c r="J342" i="14"/>
  <c r="H342" i="14"/>
  <c r="J341" i="14"/>
  <c r="H341" i="14"/>
  <c r="J340" i="14"/>
  <c r="H340" i="14"/>
  <c r="J339" i="14"/>
  <c r="H339" i="14"/>
  <c r="J338" i="14"/>
  <c r="H338" i="14"/>
  <c r="J337" i="14"/>
  <c r="H337" i="14"/>
  <c r="J336" i="14"/>
  <c r="H336" i="14"/>
  <c r="J334" i="14"/>
  <c r="H334" i="14"/>
  <c r="H333" i="14"/>
  <c r="H332" i="14"/>
  <c r="H331" i="14"/>
  <c r="J329" i="14"/>
  <c r="H329" i="14"/>
  <c r="H328" i="14"/>
  <c r="H327" i="14"/>
  <c r="H326" i="14"/>
  <c r="J325" i="14"/>
  <c r="H325" i="14"/>
  <c r="J324" i="14"/>
  <c r="H324" i="14"/>
  <c r="J321" i="14"/>
  <c r="H321" i="14"/>
  <c r="J320" i="14"/>
  <c r="H320" i="14"/>
  <c r="J319" i="14"/>
  <c r="H319" i="14"/>
  <c r="J317" i="14"/>
  <c r="H317" i="14"/>
  <c r="J314" i="14"/>
  <c r="H314" i="14"/>
  <c r="H311" i="14"/>
  <c r="J310" i="14"/>
  <c r="H310" i="14"/>
  <c r="H309" i="14"/>
  <c r="H308" i="14"/>
  <c r="H307" i="14"/>
  <c r="H306" i="14"/>
  <c r="H304" i="14"/>
  <c r="J303" i="14"/>
  <c r="H303" i="14"/>
  <c r="H302" i="14"/>
  <c r="H301" i="14"/>
  <c r="H298" i="14"/>
  <c r="H297" i="14"/>
  <c r="J296" i="14"/>
  <c r="J295" i="14"/>
  <c r="J294" i="14"/>
  <c r="J293" i="14"/>
  <c r="J292" i="14"/>
  <c r="J289" i="14"/>
  <c r="J288" i="14"/>
  <c r="J287" i="14"/>
  <c r="J283" i="14"/>
  <c r="H283" i="14"/>
  <c r="J282" i="14"/>
  <c r="H282" i="14"/>
  <c r="J281" i="14"/>
  <c r="H281" i="14"/>
  <c r="H280" i="14"/>
  <c r="H279" i="14"/>
  <c r="H278" i="14"/>
  <c r="H276" i="14"/>
  <c r="H275" i="14"/>
  <c r="H274" i="14"/>
  <c r="H272" i="14"/>
  <c r="H271" i="14"/>
  <c r="J268" i="14"/>
  <c r="J267" i="14"/>
  <c r="J263" i="14"/>
  <c r="J262" i="14"/>
  <c r="J261" i="14"/>
  <c r="J260" i="14"/>
  <c r="J259" i="14"/>
  <c r="J258" i="14"/>
  <c r="H258" i="14"/>
  <c r="J257" i="14"/>
  <c r="H257" i="14"/>
  <c r="J256" i="14"/>
  <c r="J250" i="14"/>
  <c r="J248" i="14"/>
  <c r="H248" i="14"/>
  <c r="H247" i="14"/>
  <c r="H242" i="14"/>
  <c r="J241" i="14"/>
  <c r="J240" i="14"/>
  <c r="J239" i="14"/>
  <c r="J238" i="14"/>
  <c r="J237" i="14"/>
  <c r="J236" i="14"/>
  <c r="J235" i="14"/>
  <c r="H235" i="14"/>
  <c r="J234" i="14"/>
  <c r="J233" i="14"/>
  <c r="H233" i="14"/>
  <c r="J232" i="14"/>
  <c r="H232" i="14"/>
  <c r="J231" i="14"/>
  <c r="H231" i="14"/>
  <c r="J230" i="14"/>
  <c r="H230" i="14"/>
  <c r="J229" i="14"/>
  <c r="H229" i="14"/>
  <c r="J228" i="14"/>
  <c r="H228" i="14"/>
  <c r="J227" i="14"/>
  <c r="H227" i="14"/>
  <c r="J226" i="14"/>
  <c r="H226" i="14"/>
  <c r="J225" i="14"/>
  <c r="H225" i="14"/>
  <c r="J224" i="14"/>
  <c r="H224" i="14"/>
  <c r="J223" i="14"/>
  <c r="H223" i="14"/>
  <c r="J222" i="14"/>
  <c r="H222" i="14"/>
  <c r="J221" i="14"/>
  <c r="H221" i="14"/>
  <c r="J220" i="14"/>
  <c r="J219" i="14"/>
  <c r="J218" i="14"/>
  <c r="J217" i="14"/>
  <c r="H217" i="14"/>
  <c r="J216" i="14"/>
  <c r="H216" i="14"/>
  <c r="J215" i="14"/>
  <c r="H215" i="14"/>
  <c r="J214" i="14"/>
  <c r="H214" i="14"/>
  <c r="J213" i="14"/>
  <c r="H213" i="14"/>
  <c r="J212" i="14"/>
  <c r="H212" i="14"/>
  <c r="J211" i="14"/>
  <c r="H211" i="14"/>
  <c r="J210" i="14"/>
  <c r="H210" i="14"/>
  <c r="J209" i="14"/>
  <c r="J208" i="14"/>
  <c r="J207" i="14"/>
  <c r="H207" i="14"/>
  <c r="J206" i="14"/>
  <c r="H206" i="14"/>
  <c r="J205" i="14"/>
  <c r="H205" i="14"/>
  <c r="J204" i="14"/>
  <c r="H204" i="14"/>
  <c r="J203" i="14"/>
  <c r="H203" i="14"/>
  <c r="J202" i="14"/>
  <c r="H202" i="14"/>
  <c r="J201" i="14"/>
  <c r="H201" i="14"/>
  <c r="J200" i="14"/>
  <c r="H200" i="14"/>
  <c r="J199" i="14"/>
  <c r="H199" i="14"/>
  <c r="J198" i="14"/>
  <c r="H198" i="14"/>
  <c r="J197" i="14"/>
  <c r="H197" i="14"/>
  <c r="J196" i="14"/>
  <c r="H196" i="14"/>
  <c r="J195" i="14"/>
  <c r="H195" i="14"/>
  <c r="J194" i="14"/>
  <c r="H194" i="14"/>
  <c r="J193" i="14"/>
  <c r="H193" i="14"/>
  <c r="J192" i="14"/>
  <c r="H192" i="14"/>
  <c r="J190" i="14"/>
  <c r="J188" i="14"/>
  <c r="H188" i="14"/>
  <c r="J187" i="14"/>
  <c r="J185" i="14"/>
  <c r="H185" i="14"/>
  <c r="J184" i="14"/>
  <c r="H184" i="14"/>
  <c r="J183" i="14"/>
  <c r="H183" i="14"/>
  <c r="J182" i="14"/>
  <c r="H182" i="14"/>
  <c r="J181" i="14"/>
  <c r="H181" i="14"/>
  <c r="J180" i="14"/>
  <c r="H180" i="14"/>
  <c r="J179" i="14"/>
  <c r="H179" i="14"/>
  <c r="J178" i="14"/>
  <c r="H178" i="14"/>
  <c r="J177" i="14"/>
  <c r="H177" i="14"/>
  <c r="J175" i="14"/>
  <c r="H175" i="14"/>
  <c r="J174" i="14"/>
  <c r="H174" i="14"/>
  <c r="J173" i="14"/>
  <c r="H173" i="14"/>
  <c r="J172" i="14"/>
  <c r="H172" i="14"/>
  <c r="J171" i="14"/>
  <c r="H171" i="14"/>
  <c r="J170" i="14"/>
  <c r="H170" i="14"/>
  <c r="J169" i="14"/>
  <c r="H169" i="14"/>
  <c r="J168" i="14"/>
  <c r="H168" i="14"/>
  <c r="J167" i="14"/>
  <c r="H167" i="14"/>
  <c r="J166" i="14"/>
  <c r="H166" i="14"/>
  <c r="J165" i="14"/>
  <c r="H165" i="14"/>
  <c r="J163" i="14"/>
  <c r="H163" i="14"/>
  <c r="J162" i="14"/>
  <c r="J161" i="14"/>
  <c r="H161" i="14"/>
  <c r="J160" i="14"/>
  <c r="H160" i="14"/>
  <c r="J159" i="14"/>
  <c r="H159" i="14"/>
  <c r="J158" i="14"/>
  <c r="H158" i="14"/>
  <c r="J157" i="14"/>
  <c r="H157" i="14"/>
  <c r="J156" i="14"/>
  <c r="H156" i="14"/>
  <c r="H155" i="14"/>
  <c r="H154" i="14"/>
  <c r="H152" i="14"/>
  <c r="H151" i="14"/>
  <c r="H150" i="14"/>
  <c r="H148" i="14"/>
  <c r="H147" i="14"/>
  <c r="H146" i="14"/>
  <c r="H145" i="14"/>
  <c r="H143" i="14"/>
  <c r="H142" i="14"/>
  <c r="H141" i="14"/>
  <c r="H140" i="14"/>
  <c r="H139" i="14"/>
  <c r="H138" i="14"/>
  <c r="J135" i="14"/>
  <c r="H135" i="14"/>
  <c r="J134" i="14"/>
  <c r="H134" i="14"/>
  <c r="H133" i="14"/>
  <c r="H132" i="14"/>
  <c r="J131" i="14"/>
  <c r="H131" i="14"/>
  <c r="J130" i="14"/>
  <c r="H130" i="14"/>
  <c r="J127" i="14"/>
  <c r="H127" i="14"/>
  <c r="J126" i="14"/>
  <c r="H126" i="14"/>
  <c r="J125" i="14"/>
  <c r="H125" i="14"/>
  <c r="J123" i="14"/>
  <c r="H123" i="14"/>
  <c r="J122" i="14"/>
  <c r="J121" i="14"/>
  <c r="J120" i="14"/>
  <c r="H120" i="14"/>
  <c r="J119" i="14"/>
  <c r="H119" i="14"/>
  <c r="H118" i="14"/>
  <c r="H117" i="14"/>
  <c r="H116" i="14"/>
  <c r="H115" i="14"/>
  <c r="H114" i="14"/>
  <c r="H113" i="14"/>
  <c r="H112" i="14"/>
  <c r="H110" i="14"/>
  <c r="H109" i="14"/>
  <c r="J108" i="14"/>
  <c r="H108" i="14"/>
  <c r="J107" i="14"/>
  <c r="H107" i="14"/>
  <c r="J106" i="14"/>
  <c r="H106" i="14"/>
  <c r="J105" i="14"/>
  <c r="H105" i="14"/>
  <c r="J104" i="14"/>
  <c r="H104" i="14"/>
  <c r="J103" i="14"/>
  <c r="H103" i="14"/>
  <c r="J102" i="14"/>
  <c r="J101" i="14"/>
  <c r="J100" i="14"/>
  <c r="J99" i="14"/>
  <c r="J98" i="14"/>
  <c r="J97" i="14"/>
  <c r="J96" i="14"/>
  <c r="H95" i="14"/>
  <c r="J94" i="14"/>
  <c r="H94" i="14"/>
  <c r="J93" i="14"/>
  <c r="H93" i="14"/>
  <c r="J92" i="14"/>
  <c r="J91" i="14"/>
  <c r="H91" i="14"/>
  <c r="J88" i="14"/>
  <c r="J87" i="14"/>
  <c r="H78" i="14"/>
  <c r="J77" i="14"/>
  <c r="H77" i="14"/>
  <c r="J76" i="14"/>
  <c r="H76" i="14"/>
  <c r="J75" i="14"/>
  <c r="J74" i="14"/>
  <c r="J73" i="14"/>
  <c r="J72" i="14"/>
  <c r="J70" i="14"/>
  <c r="J69" i="14"/>
  <c r="H69" i="14"/>
  <c r="J68" i="14"/>
  <c r="J67" i="14"/>
  <c r="J66" i="14"/>
  <c r="J64" i="14"/>
  <c r="H64" i="14"/>
  <c r="J62" i="14"/>
  <c r="J61" i="14"/>
  <c r="J59" i="14"/>
  <c r="H59" i="14"/>
  <c r="J58" i="14"/>
  <c r="H58" i="14"/>
  <c r="J57" i="14"/>
  <c r="H57" i="14"/>
  <c r="J56" i="14"/>
  <c r="H56" i="14"/>
  <c r="J55" i="14"/>
  <c r="H55" i="14"/>
  <c r="J54" i="14"/>
  <c r="H54" i="14"/>
  <c r="J53" i="14"/>
  <c r="H53" i="14"/>
  <c r="J52" i="14"/>
  <c r="H52" i="14"/>
  <c r="J51" i="14"/>
  <c r="H51" i="14"/>
  <c r="J50" i="14"/>
  <c r="H50" i="14"/>
  <c r="J49" i="14"/>
  <c r="J48" i="14"/>
  <c r="J47" i="14"/>
  <c r="J46" i="14"/>
  <c r="J45" i="14"/>
  <c r="J44" i="14"/>
  <c r="J43" i="14"/>
  <c r="H43" i="14"/>
  <c r="J42" i="14"/>
  <c r="H42" i="14"/>
  <c r="J41" i="14"/>
  <c r="H41" i="14"/>
  <c r="J40" i="14"/>
  <c r="H40" i="14"/>
  <c r="J39" i="14"/>
  <c r="H39" i="14"/>
  <c r="J38" i="14"/>
  <c r="H38" i="14"/>
  <c r="J37" i="14"/>
  <c r="H37" i="14"/>
  <c r="J36" i="14"/>
  <c r="J35" i="14"/>
  <c r="J34" i="14"/>
  <c r="H33" i="14"/>
  <c r="H31" i="14"/>
  <c r="H30" i="14"/>
  <c r="H28" i="14"/>
  <c r="H27" i="14"/>
  <c r="H26" i="14"/>
  <c r="H25" i="14"/>
  <c r="H24" i="14"/>
  <c r="J23" i="14"/>
  <c r="H23" i="14"/>
  <c r="H22" i="14"/>
  <c r="H21" i="14"/>
  <c r="H20" i="14"/>
  <c r="J19" i="14"/>
  <c r="H19" i="14"/>
  <c r="J18" i="14"/>
  <c r="H18" i="14"/>
  <c r="J17" i="14"/>
  <c r="H17" i="14"/>
  <c r="J16" i="14"/>
  <c r="H16" i="14"/>
  <c r="J15" i="14"/>
  <c r="H15" i="14"/>
  <c r="J14" i="14"/>
  <c r="H14" i="14"/>
  <c r="J13" i="14"/>
  <c r="H13" i="14"/>
  <c r="J12" i="14"/>
  <c r="H12" i="14"/>
  <c r="J11" i="14"/>
  <c r="H11" i="14"/>
  <c r="J10" i="14"/>
  <c r="H10" i="14"/>
  <c r="H9" i="14"/>
  <c r="H8" i="14"/>
  <c r="J6" i="14"/>
  <c r="H6" i="14"/>
  <c r="J5" i="14"/>
  <c r="H5" i="14"/>
  <c r="J4" i="14"/>
  <c r="H4" i="14"/>
  <c r="J3" i="14"/>
  <c r="H3" i="14"/>
  <c r="H2" i="14"/>
  <c r="J366" i="11"/>
  <c r="J365" i="11"/>
  <c r="J364" i="11"/>
  <c r="J363" i="11"/>
  <c r="J362" i="11"/>
  <c r="J361" i="11"/>
  <c r="J360" i="11"/>
  <c r="H360" i="11"/>
  <c r="J359" i="11"/>
  <c r="H359" i="11"/>
  <c r="H357" i="11"/>
  <c r="H355" i="11"/>
  <c r="H352" i="11"/>
  <c r="J349" i="11"/>
  <c r="J348" i="11"/>
  <c r="J347" i="11"/>
  <c r="J346" i="11"/>
  <c r="H346" i="11"/>
  <c r="J345" i="11"/>
  <c r="H345" i="11"/>
  <c r="J343" i="11"/>
  <c r="J342" i="11"/>
  <c r="H342" i="11"/>
  <c r="J341" i="11"/>
  <c r="H341" i="11"/>
  <c r="J338" i="11"/>
  <c r="J337" i="11"/>
  <c r="J336" i="11"/>
  <c r="J333" i="11"/>
  <c r="H333" i="11"/>
  <c r="J332" i="11"/>
  <c r="H332" i="11"/>
  <c r="J331" i="11"/>
  <c r="J330" i="11"/>
  <c r="J329" i="11"/>
  <c r="H329" i="11"/>
  <c r="J328" i="11"/>
  <c r="H328" i="11"/>
  <c r="J327" i="11"/>
  <c r="H327" i="11"/>
  <c r="J325" i="11"/>
  <c r="H325" i="11"/>
  <c r="J324" i="11"/>
  <c r="H324" i="11"/>
  <c r="J323" i="11"/>
  <c r="H323" i="11"/>
  <c r="J322" i="11"/>
  <c r="H322" i="11"/>
  <c r="J321" i="11"/>
  <c r="H321" i="11"/>
  <c r="J320" i="11"/>
  <c r="J319" i="11"/>
  <c r="J318" i="11"/>
  <c r="H318" i="11"/>
  <c r="J317" i="11"/>
  <c r="H317" i="11"/>
  <c r="J316" i="11"/>
  <c r="H316" i="11"/>
  <c r="J315" i="11"/>
  <c r="H315" i="11"/>
  <c r="J314" i="11"/>
  <c r="H312" i="11"/>
  <c r="H311" i="11"/>
  <c r="H310" i="11"/>
  <c r="H308" i="11"/>
  <c r="J307" i="11"/>
  <c r="H307" i="11"/>
  <c r="J306" i="11"/>
  <c r="H306" i="11"/>
  <c r="J305" i="11"/>
  <c r="H305" i="11"/>
  <c r="J304" i="11"/>
  <c r="J301" i="11"/>
  <c r="H301" i="11"/>
  <c r="J300" i="11"/>
  <c r="J299" i="11"/>
  <c r="J298" i="11"/>
  <c r="J296" i="11"/>
  <c r="J295" i="11"/>
  <c r="J294" i="11"/>
  <c r="J293" i="11"/>
  <c r="H293" i="11"/>
  <c r="J292" i="11"/>
  <c r="H292" i="11"/>
  <c r="J291" i="11"/>
  <c r="J289" i="11"/>
  <c r="H289" i="11"/>
  <c r="J288" i="11"/>
  <c r="H288" i="11"/>
  <c r="J287" i="11"/>
  <c r="H287" i="11"/>
  <c r="J286" i="11"/>
  <c r="H286" i="11"/>
  <c r="J285" i="11"/>
  <c r="H285" i="11"/>
  <c r="J284" i="11"/>
  <c r="H284" i="11"/>
  <c r="J283" i="11"/>
  <c r="H283" i="11"/>
  <c r="J281" i="11"/>
  <c r="H281" i="11"/>
  <c r="J280" i="11"/>
  <c r="H280" i="11"/>
  <c r="J278" i="11"/>
  <c r="H278" i="11"/>
  <c r="J277" i="11"/>
  <c r="H277" i="11"/>
  <c r="J276" i="11"/>
  <c r="H274" i="11"/>
  <c r="J270" i="11"/>
  <c r="H270" i="11"/>
  <c r="J269" i="11"/>
  <c r="H269" i="11"/>
  <c r="J268" i="11"/>
  <c r="H268" i="11"/>
  <c r="J267" i="11"/>
  <c r="H267" i="11"/>
  <c r="J265" i="11"/>
  <c r="H265" i="11"/>
  <c r="J262" i="11"/>
  <c r="J261" i="11"/>
  <c r="J260" i="11"/>
  <c r="H260" i="11"/>
  <c r="J259" i="11"/>
  <c r="H259" i="11"/>
  <c r="J258" i="11"/>
  <c r="H258" i="11"/>
  <c r="J257" i="11"/>
  <c r="J256" i="11"/>
  <c r="J255" i="11"/>
  <c r="J254" i="11"/>
  <c r="J253" i="11"/>
  <c r="J252" i="11"/>
  <c r="J249" i="11"/>
  <c r="J248" i="11"/>
  <c r="J247" i="11"/>
  <c r="J246" i="11"/>
  <c r="J245" i="11"/>
  <c r="J244" i="11"/>
  <c r="J243" i="11"/>
  <c r="J242" i="11"/>
  <c r="J241" i="11"/>
  <c r="J240" i="11"/>
  <c r="H240" i="11"/>
  <c r="J239" i="11"/>
  <c r="J238" i="11"/>
  <c r="J237" i="11"/>
  <c r="H237" i="11"/>
  <c r="J236" i="11"/>
  <c r="J235" i="11"/>
  <c r="J234" i="11"/>
  <c r="J233" i="11"/>
  <c r="J232" i="11"/>
  <c r="J231" i="11"/>
  <c r="J230" i="11"/>
  <c r="J229" i="11"/>
  <c r="J228" i="11"/>
  <c r="J222" i="11"/>
  <c r="J220" i="11"/>
  <c r="J215" i="11"/>
  <c r="H214" i="11"/>
  <c r="J213" i="11"/>
  <c r="J212" i="11"/>
  <c r="J211" i="11"/>
  <c r="H211" i="11"/>
  <c r="J210" i="11"/>
  <c r="H210" i="11"/>
  <c r="J209" i="11"/>
  <c r="H209" i="11"/>
  <c r="J208" i="11"/>
  <c r="H208" i="11"/>
  <c r="J207" i="11"/>
  <c r="H207" i="11"/>
  <c r="J205" i="11"/>
  <c r="J204" i="11"/>
  <c r="J200" i="11"/>
  <c r="J199" i="11"/>
  <c r="J198" i="11"/>
  <c r="J194" i="11"/>
  <c r="J193" i="11"/>
  <c r="J192" i="11"/>
  <c r="J191" i="11"/>
  <c r="J190" i="11"/>
  <c r="J186" i="11"/>
  <c r="H186" i="11"/>
  <c r="J185" i="11"/>
  <c r="H185" i="11"/>
  <c r="J184" i="11"/>
  <c r="H184" i="11"/>
  <c r="J182" i="11"/>
  <c r="H182" i="11"/>
  <c r="J181" i="11"/>
  <c r="H181" i="11"/>
  <c r="J180" i="11"/>
  <c r="H180" i="11"/>
  <c r="J179" i="11"/>
  <c r="H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H166" i="11"/>
  <c r="J165" i="11"/>
  <c r="H165" i="11"/>
  <c r="H164" i="11"/>
  <c r="H163" i="11"/>
  <c r="H162" i="11"/>
  <c r="H161" i="11"/>
  <c r="H160" i="11"/>
  <c r="H159" i="11"/>
  <c r="H158" i="11"/>
  <c r="J155" i="11"/>
  <c r="J154" i="11"/>
  <c r="J153" i="11"/>
  <c r="J152" i="11"/>
  <c r="J151" i="11"/>
  <c r="J150" i="11"/>
  <c r="J149" i="11"/>
  <c r="J148" i="11"/>
  <c r="J147" i="11"/>
  <c r="J146" i="11"/>
  <c r="J144" i="11"/>
  <c r="J143" i="11"/>
  <c r="J142" i="11"/>
  <c r="H142" i="11"/>
  <c r="J141" i="11"/>
  <c r="H141" i="11"/>
  <c r="J140" i="11"/>
  <c r="J138" i="11"/>
  <c r="H138" i="11"/>
  <c r="J137" i="11"/>
  <c r="H137" i="11"/>
  <c r="J136" i="11"/>
  <c r="H136" i="11"/>
  <c r="J134" i="11"/>
  <c r="H134" i="11"/>
  <c r="J133" i="11"/>
  <c r="H133" i="11"/>
  <c r="J132" i="11"/>
  <c r="H132" i="11"/>
  <c r="J131" i="11"/>
  <c r="H131" i="11"/>
  <c r="J130" i="11"/>
  <c r="J129" i="11"/>
  <c r="J128" i="11"/>
  <c r="H128" i="11"/>
  <c r="J127" i="11"/>
  <c r="J126" i="11"/>
  <c r="H126" i="11"/>
  <c r="J125" i="11"/>
  <c r="H125" i="11"/>
  <c r="J122" i="11"/>
  <c r="J121" i="11"/>
  <c r="J120" i="11"/>
  <c r="J119" i="11"/>
  <c r="H119" i="11"/>
  <c r="J118" i="11"/>
  <c r="H118" i="11"/>
  <c r="J117" i="11"/>
  <c r="H117" i="11"/>
  <c r="J116" i="11"/>
  <c r="J115" i="11"/>
  <c r="H115" i="11"/>
  <c r="J114" i="11"/>
  <c r="H114" i="11"/>
  <c r="J113" i="11"/>
  <c r="H113" i="11"/>
  <c r="J111" i="11"/>
  <c r="H111" i="11"/>
  <c r="J110" i="11"/>
  <c r="H110" i="11"/>
  <c r="J109" i="11"/>
  <c r="H109" i="11"/>
  <c r="J108" i="11"/>
  <c r="H108" i="11"/>
  <c r="J107" i="11"/>
  <c r="H107" i="11"/>
  <c r="J105" i="11"/>
  <c r="H105" i="11"/>
  <c r="J104" i="11"/>
  <c r="H104" i="11"/>
  <c r="J103" i="11"/>
  <c r="H103" i="11"/>
  <c r="J102" i="11"/>
  <c r="H102" i="11"/>
  <c r="J101" i="11"/>
  <c r="H101" i="11"/>
  <c r="J100" i="11"/>
  <c r="H100" i="11"/>
  <c r="H99" i="11"/>
  <c r="J98" i="11"/>
  <c r="H98" i="11"/>
  <c r="J97" i="11"/>
  <c r="H97" i="11"/>
  <c r="J95" i="11"/>
  <c r="H95" i="11"/>
  <c r="J94" i="11"/>
  <c r="H94" i="11"/>
  <c r="J93" i="11"/>
  <c r="H93" i="11"/>
  <c r="J92" i="11"/>
  <c r="H92" i="11"/>
  <c r="H89" i="11"/>
  <c r="J88" i="11"/>
  <c r="H88" i="11"/>
  <c r="J85" i="11"/>
  <c r="H85" i="11"/>
  <c r="J84" i="11"/>
  <c r="H84" i="11"/>
  <c r="J83" i="11"/>
  <c r="H83" i="11"/>
  <c r="J82" i="11"/>
  <c r="H82" i="11"/>
  <c r="J81" i="11"/>
  <c r="H81" i="11"/>
  <c r="J78" i="11"/>
  <c r="H78" i="11"/>
  <c r="J77" i="11"/>
  <c r="H77" i="11"/>
  <c r="J76" i="11"/>
  <c r="H76" i="11"/>
  <c r="J74" i="11"/>
  <c r="H74" i="11"/>
  <c r="J71" i="11"/>
  <c r="H71" i="11"/>
  <c r="J70" i="11"/>
  <c r="J68" i="11"/>
  <c r="H68" i="11"/>
  <c r="J67" i="11"/>
  <c r="H67" i="11"/>
  <c r="J66" i="11"/>
  <c r="H66" i="11"/>
  <c r="J65" i="11"/>
  <c r="H65" i="11"/>
  <c r="J64" i="11"/>
  <c r="H64" i="11"/>
  <c r="J63" i="11"/>
  <c r="H63" i="11"/>
  <c r="J62" i="11"/>
  <c r="H62" i="11"/>
  <c r="J61" i="11"/>
  <c r="H61" i="11"/>
  <c r="J60" i="11"/>
  <c r="H60" i="11"/>
  <c r="J59" i="11"/>
  <c r="J58" i="11"/>
  <c r="J56" i="11"/>
  <c r="H56" i="11"/>
  <c r="J55" i="11"/>
  <c r="H55" i="11"/>
  <c r="J53" i="11"/>
  <c r="H53" i="11"/>
  <c r="J51" i="11"/>
  <c r="H51" i="11"/>
  <c r="J50" i="11"/>
  <c r="H50" i="11"/>
  <c r="J49" i="11"/>
  <c r="H49" i="11"/>
  <c r="J48" i="11"/>
  <c r="H48" i="11"/>
  <c r="J46" i="11"/>
  <c r="H46" i="11"/>
  <c r="J45" i="11"/>
  <c r="H45" i="11"/>
  <c r="J44" i="11"/>
  <c r="H44" i="11"/>
  <c r="J43" i="11"/>
  <c r="H43" i="11"/>
  <c r="J42" i="11"/>
  <c r="H42" i="11"/>
  <c r="J41" i="11"/>
  <c r="H41" i="11"/>
  <c r="J40" i="11"/>
  <c r="H40" i="11"/>
  <c r="J39" i="11"/>
  <c r="H39" i="11"/>
  <c r="J38" i="11"/>
  <c r="H38" i="11"/>
  <c r="J36" i="11"/>
  <c r="H36" i="11"/>
  <c r="J35" i="11"/>
  <c r="H35" i="11"/>
  <c r="J34" i="11"/>
  <c r="H34" i="11"/>
  <c r="J33" i="11"/>
  <c r="H33" i="11"/>
  <c r="J32" i="11"/>
  <c r="J31" i="11"/>
  <c r="H31" i="11"/>
  <c r="J30" i="11"/>
  <c r="H30" i="11"/>
  <c r="J29" i="11"/>
  <c r="J28" i="11"/>
  <c r="J27" i="11"/>
  <c r="J26" i="11"/>
  <c r="H26" i="11"/>
  <c r="J25" i="11"/>
  <c r="H25" i="11"/>
  <c r="J24" i="11"/>
  <c r="H24" i="11"/>
  <c r="J23" i="11"/>
  <c r="H23" i="11"/>
  <c r="H22" i="11"/>
  <c r="H21" i="11"/>
  <c r="H20" i="11"/>
  <c r="H19" i="11"/>
  <c r="J18" i="11"/>
  <c r="H18" i="11"/>
  <c r="J17" i="11"/>
  <c r="H17" i="11"/>
  <c r="J15" i="11"/>
  <c r="H15" i="11"/>
  <c r="J14" i="11"/>
  <c r="H14" i="11"/>
  <c r="J13" i="11"/>
  <c r="H13" i="11"/>
  <c r="J12" i="11"/>
  <c r="H12" i="11"/>
  <c r="J11" i="11"/>
  <c r="H11" i="11"/>
  <c r="J10" i="11"/>
  <c r="H10" i="11"/>
  <c r="J9" i="11"/>
  <c r="H9" i="11"/>
  <c r="J7" i="11"/>
  <c r="H7" i="11"/>
  <c r="J6" i="11"/>
  <c r="H6" i="11"/>
  <c r="J5" i="11"/>
  <c r="H5" i="11"/>
  <c r="J4" i="11"/>
  <c r="H4" i="11"/>
  <c r="J3" i="11"/>
  <c r="H3" i="11"/>
  <c r="H2" i="11"/>
  <c r="H366" i="10"/>
  <c r="J365" i="10"/>
  <c r="H365" i="10"/>
  <c r="J364" i="10"/>
  <c r="H364" i="10"/>
  <c r="J363" i="10"/>
  <c r="H363" i="10"/>
  <c r="J362" i="10"/>
  <c r="H362" i="10"/>
  <c r="J361" i="10"/>
  <c r="H361" i="10"/>
  <c r="J360" i="10"/>
  <c r="H360" i="10"/>
  <c r="J359" i="10"/>
  <c r="H359" i="10"/>
  <c r="J358" i="10"/>
  <c r="H358" i="10"/>
  <c r="J357" i="10"/>
  <c r="H357" i="10"/>
  <c r="J356" i="10"/>
  <c r="H356" i="10"/>
  <c r="J355" i="10"/>
  <c r="H355" i="10"/>
  <c r="J354" i="10"/>
  <c r="H354" i="10"/>
  <c r="J353" i="10"/>
  <c r="H353" i="10"/>
  <c r="J352" i="10"/>
  <c r="H352" i="10"/>
  <c r="J351" i="10"/>
  <c r="H351" i="10"/>
  <c r="J349" i="10"/>
  <c r="H349" i="10"/>
  <c r="J348" i="10"/>
  <c r="H348" i="10"/>
  <c r="J347" i="10"/>
  <c r="H347" i="10"/>
  <c r="J346" i="10"/>
  <c r="H346" i="10"/>
  <c r="J345" i="10"/>
  <c r="J344" i="10"/>
  <c r="H344" i="10"/>
  <c r="J343" i="10"/>
  <c r="H343" i="10"/>
  <c r="H342" i="10"/>
  <c r="J341" i="10"/>
  <c r="H341" i="10"/>
  <c r="J340" i="10"/>
  <c r="H340" i="10"/>
  <c r="J339" i="10"/>
  <c r="H339" i="10"/>
  <c r="J338" i="10"/>
  <c r="H338" i="10"/>
  <c r="J337" i="10"/>
  <c r="H337" i="10"/>
  <c r="J334" i="10"/>
  <c r="J333" i="10"/>
  <c r="J332" i="10"/>
  <c r="H332" i="10"/>
  <c r="J331" i="10"/>
  <c r="H331" i="10"/>
  <c r="J330" i="10"/>
  <c r="H330" i="10"/>
  <c r="J329" i="10"/>
  <c r="H329" i="10"/>
  <c r="J327" i="10"/>
  <c r="H327" i="10"/>
  <c r="J326" i="10"/>
  <c r="H326" i="10"/>
  <c r="J325" i="10"/>
  <c r="H325" i="10"/>
  <c r="H321" i="10"/>
  <c r="H320" i="10"/>
  <c r="H319" i="10"/>
  <c r="J318" i="10"/>
  <c r="H318" i="10"/>
  <c r="J317" i="10"/>
  <c r="H317" i="10"/>
  <c r="H316" i="10"/>
  <c r="H315" i="10"/>
  <c r="H314" i="10"/>
  <c r="H313" i="10"/>
  <c r="J312" i="10"/>
  <c r="H312" i="10"/>
  <c r="H311" i="10"/>
  <c r="J310" i="10"/>
  <c r="H310" i="10"/>
  <c r="J308" i="10"/>
  <c r="H308" i="10"/>
  <c r="J307" i="10"/>
  <c r="J306" i="10"/>
  <c r="J305" i="10"/>
  <c r="J304" i="10"/>
  <c r="J303" i="10"/>
  <c r="J301" i="10"/>
  <c r="H301" i="10"/>
  <c r="J300" i="10"/>
  <c r="H300" i="10"/>
  <c r="J299" i="10"/>
  <c r="J298" i="10"/>
  <c r="H297" i="10"/>
  <c r="H296" i="10"/>
  <c r="H295" i="10"/>
  <c r="H294" i="10"/>
  <c r="H293" i="10"/>
  <c r="H292" i="10"/>
  <c r="J291" i="10"/>
  <c r="H291" i="10"/>
  <c r="J288" i="10"/>
  <c r="H288" i="10"/>
  <c r="J287" i="10"/>
  <c r="H287" i="10"/>
  <c r="J286" i="10"/>
  <c r="H286" i="10"/>
  <c r="J285" i="10"/>
  <c r="H285" i="10"/>
  <c r="J284" i="10"/>
  <c r="H284" i="10"/>
  <c r="J281" i="10"/>
  <c r="H281" i="10"/>
  <c r="J280" i="10"/>
  <c r="J279" i="10"/>
  <c r="J278" i="10"/>
  <c r="J277" i="10"/>
  <c r="J276" i="10"/>
  <c r="J275" i="10"/>
  <c r="J273" i="10"/>
  <c r="H273" i="10"/>
  <c r="J272" i="10"/>
  <c r="J271" i="10"/>
  <c r="H271" i="10"/>
  <c r="J269" i="10"/>
  <c r="H269" i="10"/>
  <c r="J268" i="10"/>
  <c r="J266" i="10"/>
  <c r="H266" i="10"/>
  <c r="J265" i="10"/>
  <c r="H265" i="10"/>
  <c r="J264" i="10"/>
  <c r="H264" i="10"/>
  <c r="J263" i="10"/>
  <c r="H263" i="10"/>
  <c r="J262" i="10"/>
  <c r="H262" i="10"/>
  <c r="H260" i="10"/>
  <c r="H259" i="10"/>
  <c r="H258" i="10"/>
  <c r="H257" i="10"/>
  <c r="H256" i="10"/>
  <c r="H255" i="10"/>
  <c r="H254" i="10"/>
  <c r="J251" i="10"/>
  <c r="J250" i="10"/>
  <c r="J249" i="10"/>
  <c r="J248" i="10"/>
  <c r="J247" i="10"/>
  <c r="J246" i="10"/>
  <c r="J245" i="10"/>
  <c r="J244" i="10"/>
  <c r="J243" i="10"/>
  <c r="H243" i="10"/>
  <c r="J242" i="10"/>
  <c r="H242" i="10"/>
  <c r="J241" i="10"/>
  <c r="H241" i="10"/>
  <c r="J240" i="10"/>
  <c r="J239" i="10"/>
  <c r="H239" i="10"/>
  <c r="J238" i="10"/>
  <c r="H238" i="10"/>
  <c r="J237" i="10"/>
  <c r="H237" i="10"/>
  <c r="J236" i="10"/>
  <c r="J235" i="10"/>
  <c r="J234" i="10"/>
  <c r="J233" i="10"/>
  <c r="J232" i="10"/>
  <c r="J231" i="10"/>
  <c r="J229" i="10"/>
  <c r="J228" i="10"/>
  <c r="J227" i="10"/>
  <c r="J226" i="10"/>
  <c r="J225" i="10"/>
  <c r="J224" i="10"/>
  <c r="J223" i="10"/>
  <c r="J222" i="10"/>
  <c r="J216" i="10"/>
  <c r="H216" i="10"/>
  <c r="J215" i="10"/>
  <c r="H215" i="10"/>
  <c r="J214" i="10"/>
  <c r="H214" i="10"/>
  <c r="J213" i="10"/>
  <c r="H213" i="10"/>
  <c r="J212" i="10"/>
  <c r="H212" i="10"/>
  <c r="J211" i="10"/>
  <c r="H211" i="10"/>
  <c r="J210" i="10"/>
  <c r="H210" i="10"/>
  <c r="J209" i="10"/>
  <c r="H209" i="10"/>
  <c r="J208" i="10"/>
  <c r="H208" i="10"/>
  <c r="J207" i="10"/>
  <c r="H207" i="10"/>
  <c r="J206" i="10"/>
  <c r="H206" i="10"/>
  <c r="H205" i="10"/>
  <c r="H204" i="10"/>
  <c r="H203" i="10"/>
  <c r="J194" i="10"/>
  <c r="J193" i="10"/>
  <c r="J192" i="10"/>
  <c r="J191" i="10"/>
  <c r="J190" i="10"/>
  <c r="J189" i="10"/>
  <c r="J188" i="10"/>
  <c r="H188" i="10"/>
  <c r="H187" i="10"/>
  <c r="J185" i="10"/>
  <c r="H185" i="10"/>
  <c r="J184" i="10"/>
  <c r="H184" i="10"/>
  <c r="H183" i="10"/>
  <c r="H181" i="10"/>
  <c r="J179" i="10"/>
  <c r="H179" i="10"/>
  <c r="H178" i="10"/>
  <c r="J177" i="10"/>
  <c r="H177" i="10"/>
  <c r="J176" i="10"/>
  <c r="H176" i="10"/>
  <c r="H175" i="10"/>
  <c r="J173" i="10"/>
  <c r="J172" i="10"/>
  <c r="J171" i="10"/>
  <c r="J170" i="10"/>
  <c r="J169" i="10"/>
  <c r="J168" i="10"/>
  <c r="J167" i="10"/>
  <c r="J164" i="10"/>
  <c r="H164" i="10"/>
  <c r="J163" i="10"/>
  <c r="H163" i="10"/>
  <c r="J162" i="10"/>
  <c r="H162" i="10"/>
  <c r="J161" i="10"/>
  <c r="H161" i="10"/>
  <c r="J160" i="10"/>
  <c r="H160" i="10"/>
  <c r="J159" i="10"/>
  <c r="H159" i="10"/>
  <c r="J158" i="10"/>
  <c r="H158" i="10"/>
  <c r="J157" i="10"/>
  <c r="H157" i="10"/>
  <c r="J156" i="10"/>
  <c r="H156" i="10"/>
  <c r="J155" i="10"/>
  <c r="H155" i="10"/>
  <c r="J154" i="10"/>
  <c r="H154" i="10"/>
  <c r="J153" i="10"/>
  <c r="H124" i="7"/>
  <c r="H123" i="7"/>
  <c r="J122" i="7"/>
  <c r="H122" i="7"/>
  <c r="J121" i="7"/>
  <c r="H121" i="7"/>
  <c r="J119" i="7"/>
  <c r="H119" i="7"/>
  <c r="J118" i="7"/>
  <c r="H118" i="7"/>
  <c r="J117" i="7"/>
  <c r="H117" i="7"/>
  <c r="J116" i="7"/>
  <c r="H116" i="7"/>
  <c r="J113" i="7"/>
  <c r="H113" i="7"/>
  <c r="J112" i="7"/>
  <c r="H112" i="7"/>
  <c r="J111" i="7"/>
  <c r="H111" i="7"/>
  <c r="J110" i="7"/>
  <c r="H110" i="7"/>
  <c r="J109" i="7"/>
  <c r="H109" i="7"/>
  <c r="J108" i="7"/>
  <c r="H108" i="7"/>
  <c r="J107" i="7"/>
  <c r="H107" i="7"/>
  <c r="J106" i="7"/>
  <c r="H106" i="7"/>
  <c r="J105" i="7"/>
  <c r="H105" i="7"/>
  <c r="H103" i="7"/>
  <c r="H102" i="7"/>
  <c r="H101" i="7"/>
  <c r="J100" i="7"/>
  <c r="H100" i="7"/>
  <c r="J99" i="7"/>
  <c r="H99" i="7"/>
  <c r="H98" i="7"/>
  <c r="H97" i="7"/>
  <c r="H96" i="7"/>
  <c r="H95" i="7"/>
  <c r="H94" i="7"/>
  <c r="H93" i="7"/>
  <c r="H92" i="7"/>
  <c r="H91" i="7"/>
  <c r="J90" i="7"/>
  <c r="H90" i="7"/>
  <c r="J89" i="7"/>
  <c r="H89" i="7"/>
  <c r="J88" i="7"/>
  <c r="H88" i="7"/>
  <c r="J87" i="7"/>
  <c r="H87" i="7"/>
  <c r="J86" i="7"/>
  <c r="H86" i="7"/>
  <c r="J85" i="7"/>
  <c r="H85" i="7"/>
  <c r="J84" i="7"/>
  <c r="H84" i="7"/>
  <c r="H83" i="7"/>
  <c r="J82" i="7"/>
  <c r="H82" i="7"/>
  <c r="J81" i="7"/>
  <c r="H81" i="7"/>
  <c r="J80" i="7"/>
  <c r="J79" i="7"/>
  <c r="J72" i="7"/>
  <c r="J71" i="7"/>
  <c r="H70" i="7"/>
  <c r="H63" i="7"/>
  <c r="H62" i="7"/>
  <c r="H61" i="7"/>
  <c r="H60" i="7"/>
  <c r="H59" i="7"/>
  <c r="J58" i="7"/>
  <c r="H58" i="7"/>
  <c r="J57" i="7"/>
  <c r="H57" i="7"/>
  <c r="J56" i="7"/>
  <c r="H56" i="7"/>
  <c r="J55" i="7"/>
  <c r="H55" i="7"/>
  <c r="J54" i="7"/>
  <c r="H54" i="7"/>
  <c r="J53" i="7"/>
  <c r="H53" i="7"/>
  <c r="J52" i="7"/>
  <c r="H52" i="7"/>
  <c r="J51" i="7"/>
  <c r="H51" i="7"/>
  <c r="J50" i="7"/>
  <c r="H50" i="7"/>
  <c r="J48" i="7"/>
  <c r="H48" i="7"/>
  <c r="J47" i="7"/>
  <c r="J46" i="7"/>
  <c r="J43" i="7"/>
  <c r="H40" i="7"/>
  <c r="H39" i="7"/>
  <c r="H38" i="7"/>
  <c r="H36" i="7"/>
  <c r="H35" i="7"/>
  <c r="H34" i="7"/>
  <c r="H33" i="7"/>
  <c r="J28" i="7"/>
  <c r="H28" i="7"/>
  <c r="J27" i="7"/>
  <c r="H27" i="7"/>
  <c r="J26" i="7"/>
  <c r="H26" i="7"/>
  <c r="J24" i="7"/>
  <c r="H24" i="7"/>
  <c r="J23" i="7"/>
  <c r="H23" i="7"/>
  <c r="J22" i="7"/>
  <c r="H22" i="7"/>
  <c r="J21" i="7"/>
  <c r="H21" i="7"/>
  <c r="J20" i="7"/>
  <c r="H20" i="7"/>
  <c r="H17" i="7"/>
  <c r="H16" i="7"/>
  <c r="H15" i="7"/>
  <c r="H10" i="7"/>
  <c r="H9" i="7"/>
  <c r="H8" i="7"/>
  <c r="J7" i="7"/>
  <c r="H7" i="7"/>
  <c r="H4" i="7"/>
  <c r="H3" i="7"/>
  <c r="H2" i="7"/>
  <c r="F63" i="6"/>
  <c r="D63" i="6" s="1"/>
  <c r="F62" i="6"/>
  <c r="F60" i="6"/>
  <c r="F59" i="6"/>
  <c r="D59" i="6" s="1"/>
  <c r="F57" i="6"/>
  <c r="D57" i="6" s="1"/>
  <c r="F56" i="6"/>
  <c r="D56" i="6" s="1"/>
  <c r="F55" i="6"/>
  <c r="D55" i="6" s="1"/>
  <c r="F54" i="6"/>
  <c r="D54" i="6" s="1"/>
  <c r="F53" i="6"/>
  <c r="F52" i="6"/>
  <c r="F45" i="6"/>
  <c r="F44" i="6"/>
  <c r="D44" i="6" s="1"/>
  <c r="F43" i="6"/>
  <c r="D43" i="6" s="1"/>
  <c r="F42" i="6"/>
  <c r="D42" i="6" s="1"/>
  <c r="F41" i="6"/>
  <c r="D41" i="6" s="1"/>
  <c r="F40" i="6"/>
  <c r="D40" i="6" s="1"/>
  <c r="F181" i="5"/>
  <c r="D181" i="5" s="1"/>
  <c r="F180" i="5"/>
  <c r="D180" i="5" s="1"/>
  <c r="F175" i="5"/>
  <c r="F174" i="5"/>
  <c r="D174" i="5" s="1"/>
  <c r="F170" i="5"/>
  <c r="D170" i="5" s="1"/>
  <c r="F168" i="5"/>
  <c r="F167" i="5"/>
  <c r="F166" i="5"/>
  <c r="D166" i="5" s="1"/>
  <c r="F165" i="5"/>
  <c r="D165" i="5" s="1"/>
  <c r="F164" i="5"/>
  <c r="F163" i="5"/>
  <c r="D163" i="5" s="1"/>
  <c r="F162" i="5"/>
  <c r="D162" i="5" s="1"/>
  <c r="F161" i="5"/>
  <c r="D161" i="5" s="1"/>
  <c r="F160" i="5"/>
  <c r="F159" i="5"/>
  <c r="F157" i="5"/>
  <c r="D157" i="5" s="1"/>
  <c r="F156" i="5"/>
  <c r="D156" i="5" s="1"/>
  <c r="F146" i="5"/>
  <c r="D146" i="5" s="1"/>
  <c r="F145" i="5"/>
  <c r="D145" i="5" s="1"/>
  <c r="F143" i="5"/>
  <c r="D143" i="5" s="1"/>
  <c r="F142" i="5"/>
  <c r="D142" i="5" s="1"/>
  <c r="F141" i="5"/>
  <c r="D141" i="5" s="1"/>
  <c r="F140" i="5"/>
  <c r="D140" i="5" s="1"/>
  <c r="F138" i="5"/>
  <c r="D138" i="5" s="1"/>
  <c r="F137" i="5"/>
  <c r="D137" i="5" s="1"/>
  <c r="F135" i="5"/>
  <c r="F134" i="5"/>
  <c r="F133" i="5"/>
  <c r="D133" i="5" s="1"/>
  <c r="F132" i="5"/>
  <c r="D132" i="5" s="1"/>
  <c r="F131" i="5"/>
  <c r="D131" i="5" s="1"/>
  <c r="F130" i="5"/>
  <c r="D130" i="5" s="1"/>
  <c r="F128" i="5"/>
  <c r="D128" i="5" s="1"/>
  <c r="F127" i="5"/>
  <c r="F126" i="5"/>
  <c r="F125" i="5"/>
  <c r="F116" i="5"/>
  <c r="D116" i="5" s="1"/>
  <c r="F111" i="5"/>
  <c r="D111" i="5" s="1"/>
  <c r="F110" i="5"/>
  <c r="F109" i="5"/>
  <c r="F108" i="5"/>
  <c r="D108" i="5" s="1"/>
  <c r="F107" i="5"/>
  <c r="D107" i="5" s="1"/>
  <c r="F106" i="5"/>
  <c r="F105" i="5"/>
  <c r="D105" i="5" s="1"/>
  <c r="F104" i="5"/>
  <c r="D104" i="5" s="1"/>
  <c r="F102" i="5"/>
  <c r="D102" i="5" s="1"/>
  <c r="F101" i="5"/>
  <c r="F100" i="5"/>
  <c r="F98" i="5"/>
  <c r="D98" i="5" s="1"/>
  <c r="F97" i="5"/>
  <c r="D97" i="5" s="1"/>
  <c r="F86" i="5"/>
  <c r="F82" i="5"/>
  <c r="D82" i="5" s="1"/>
  <c r="F81" i="5"/>
  <c r="D81" i="5" s="1"/>
  <c r="F80" i="5"/>
  <c r="D80" i="5" s="1"/>
  <c r="F79" i="5"/>
  <c r="D79" i="5" s="1"/>
  <c r="F78" i="5"/>
  <c r="F77" i="5"/>
  <c r="F65" i="5"/>
  <c r="D65" i="5" s="1"/>
  <c r="F55" i="5"/>
  <c r="D55" i="5" s="1"/>
  <c r="F49" i="5"/>
  <c r="D49" i="5" s="1"/>
  <c r="F48" i="5"/>
  <c r="D48" i="5" s="1"/>
  <c r="F47" i="5"/>
  <c r="D47" i="5" s="1"/>
  <c r="F46" i="5"/>
  <c r="F45" i="5"/>
  <c r="F44" i="5"/>
  <c r="F43" i="5"/>
  <c r="D43" i="5" s="1"/>
  <c r="F42" i="5"/>
  <c r="F41" i="5"/>
  <c r="D41" i="5" s="1"/>
  <c r="F40" i="5"/>
  <c r="D40" i="5" s="1"/>
  <c r="F35" i="5"/>
  <c r="D35" i="5" s="1"/>
  <c r="F34" i="5"/>
  <c r="F33" i="5"/>
  <c r="D33" i="5" s="1"/>
  <c r="F23" i="5"/>
  <c r="D23" i="5" s="1"/>
  <c r="F20" i="5"/>
  <c r="F361" i="3"/>
  <c r="E361" i="3"/>
  <c r="D361" i="3" s="1"/>
  <c r="F360" i="3"/>
  <c r="E360" i="3"/>
  <c r="D360" i="3" s="1"/>
  <c r="F359" i="3"/>
  <c r="E359" i="3"/>
  <c r="F358" i="3"/>
  <c r="E358" i="3"/>
  <c r="F298" i="3"/>
  <c r="D298" i="3" s="1"/>
  <c r="F297" i="3"/>
  <c r="D297" i="3" s="1"/>
  <c r="F262" i="3"/>
  <c r="F253" i="3"/>
  <c r="D253" i="3" s="1"/>
  <c r="F252" i="3"/>
  <c r="D252" i="3" s="1"/>
  <c r="F213" i="3"/>
  <c r="D213" i="3" s="1"/>
  <c r="F212" i="3"/>
  <c r="D212" i="3" s="1"/>
  <c r="G335" i="2"/>
  <c r="D335" i="2" s="1"/>
  <c r="G322" i="2"/>
  <c r="G320" i="2"/>
  <c r="D320" i="2" s="1"/>
  <c r="G293" i="2"/>
  <c r="F293" i="2"/>
  <c r="D293" i="2" s="1"/>
  <c r="G286" i="2"/>
  <c r="F286" i="2"/>
  <c r="G285" i="2"/>
  <c r="F285" i="2"/>
  <c r="K403" i="11" l="1"/>
  <c r="L403" i="11"/>
  <c r="K347" i="11"/>
  <c r="L347" i="11"/>
  <c r="K291" i="11"/>
  <c r="L291" i="11"/>
  <c r="K251" i="11"/>
  <c r="L251" i="11"/>
  <c r="K227" i="11"/>
  <c r="L227" i="11"/>
  <c r="K203" i="11"/>
  <c r="L203" i="11"/>
  <c r="K171" i="11"/>
  <c r="L171" i="11"/>
  <c r="K155" i="11"/>
  <c r="L155" i="11"/>
  <c r="K131" i="11"/>
  <c r="L131" i="11"/>
  <c r="K107" i="11"/>
  <c r="L107" i="11"/>
  <c r="K75" i="11"/>
  <c r="L75" i="11"/>
  <c r="K59" i="11"/>
  <c r="L59" i="11"/>
  <c r="K397" i="10"/>
  <c r="L397" i="10"/>
  <c r="K381" i="10"/>
  <c r="L381" i="10"/>
  <c r="K150" i="7"/>
  <c r="L150" i="7"/>
  <c r="K126" i="7"/>
  <c r="L126" i="7"/>
  <c r="K110" i="7"/>
  <c r="L110" i="7"/>
  <c r="L94" i="7"/>
  <c r="K94" i="7"/>
  <c r="K78" i="7"/>
  <c r="L78" i="7"/>
  <c r="K46" i="7"/>
  <c r="L46" i="7"/>
  <c r="K30" i="7"/>
  <c r="L30" i="7"/>
  <c r="K12" i="12"/>
  <c r="L12" i="12"/>
  <c r="L28" i="12"/>
  <c r="K28" i="12"/>
  <c r="L52" i="12"/>
  <c r="K52" i="12"/>
  <c r="L68" i="12"/>
  <c r="K68" i="12"/>
  <c r="L84" i="12"/>
  <c r="K84" i="12"/>
  <c r="L108" i="12"/>
  <c r="K108" i="12"/>
  <c r="L124" i="12"/>
  <c r="K124" i="12"/>
  <c r="K148" i="12"/>
  <c r="L148" i="12"/>
  <c r="K172" i="12"/>
  <c r="L172" i="12"/>
  <c r="K188" i="12"/>
  <c r="L188" i="12"/>
  <c r="K188" i="18"/>
  <c r="L188" i="18"/>
  <c r="K117" i="7"/>
  <c r="L117" i="7"/>
  <c r="K101" i="17"/>
  <c r="L101" i="17"/>
  <c r="K36" i="11"/>
  <c r="L36" i="11"/>
  <c r="K379" i="11"/>
  <c r="L379" i="11"/>
  <c r="K187" i="11"/>
  <c r="L187" i="11"/>
  <c r="L36" i="12"/>
  <c r="K36" i="12"/>
  <c r="K356" i="18"/>
  <c r="L356" i="18"/>
  <c r="K332" i="18"/>
  <c r="L332" i="18"/>
  <c r="K316" i="18"/>
  <c r="L316" i="18"/>
  <c r="K292" i="18"/>
  <c r="L292" i="18"/>
  <c r="K276" i="18"/>
  <c r="L276" i="18"/>
  <c r="K260" i="18"/>
  <c r="L260" i="18"/>
  <c r="K244" i="18"/>
  <c r="L244" i="18"/>
  <c r="K236" i="18"/>
  <c r="L236" i="18"/>
  <c r="K220" i="18"/>
  <c r="L220" i="18"/>
  <c r="K212" i="18"/>
  <c r="L212" i="18"/>
  <c r="K196" i="18"/>
  <c r="L196" i="18"/>
  <c r="K172" i="18"/>
  <c r="L172" i="18"/>
  <c r="K164" i="18"/>
  <c r="L164" i="18"/>
  <c r="K156" i="18"/>
  <c r="L156" i="18"/>
  <c r="K140" i="18"/>
  <c r="L140" i="18"/>
  <c r="K132" i="18"/>
  <c r="L132" i="18"/>
  <c r="K124" i="18"/>
  <c r="L124" i="18"/>
  <c r="K116" i="18"/>
  <c r="L116" i="18"/>
  <c r="K108" i="18"/>
  <c r="L108" i="18"/>
  <c r="K100" i="18"/>
  <c r="L100" i="18"/>
  <c r="K92" i="18"/>
  <c r="L92" i="18"/>
  <c r="K84" i="18"/>
  <c r="L84" i="18"/>
  <c r="K76" i="18"/>
  <c r="L76" i="18"/>
  <c r="K68" i="18"/>
  <c r="L68" i="18"/>
  <c r="K52" i="18"/>
  <c r="L52" i="18"/>
  <c r="K44" i="18"/>
  <c r="L44" i="18"/>
  <c r="K36" i="18"/>
  <c r="L36" i="18"/>
  <c r="K28" i="18"/>
  <c r="L28" i="18"/>
  <c r="K20" i="18"/>
  <c r="L20" i="18"/>
  <c r="K12" i="18"/>
  <c r="L12" i="18"/>
  <c r="K4" i="18"/>
  <c r="L4" i="18"/>
  <c r="L13" i="11"/>
  <c r="K13" i="11"/>
  <c r="L394" i="11"/>
  <c r="K394" i="11"/>
  <c r="K218" i="11"/>
  <c r="L218" i="11"/>
  <c r="K178" i="11"/>
  <c r="L178" i="11"/>
  <c r="K146" i="11"/>
  <c r="L146" i="11"/>
  <c r="K106" i="11"/>
  <c r="L106" i="11"/>
  <c r="K74" i="11"/>
  <c r="L74" i="11"/>
  <c r="K58" i="11"/>
  <c r="L58" i="11"/>
  <c r="L372" i="10"/>
  <c r="K372" i="10"/>
  <c r="K141" i="7"/>
  <c r="L141" i="7"/>
  <c r="K101" i="7"/>
  <c r="L101" i="7"/>
  <c r="K61" i="7"/>
  <c r="L61" i="7"/>
  <c r="K21" i="7"/>
  <c r="L21" i="7"/>
  <c r="K37" i="12"/>
  <c r="L37" i="12"/>
  <c r="K77" i="12"/>
  <c r="L77" i="12"/>
  <c r="K125" i="12"/>
  <c r="L125" i="12"/>
  <c r="K173" i="12"/>
  <c r="L173" i="12"/>
  <c r="K213" i="12"/>
  <c r="L213" i="12"/>
  <c r="K253" i="12"/>
  <c r="L253" i="12"/>
  <c r="K293" i="12"/>
  <c r="L293" i="12"/>
  <c r="K333" i="12"/>
  <c r="L333" i="12"/>
  <c r="K373" i="12"/>
  <c r="L373" i="12"/>
  <c r="K413" i="12"/>
  <c r="L413" i="12"/>
  <c r="K461" i="12"/>
  <c r="L461" i="12"/>
  <c r="K501" i="12"/>
  <c r="L501" i="12"/>
  <c r="L11" i="14"/>
  <c r="K11" i="14"/>
  <c r="L51" i="14"/>
  <c r="K51" i="14"/>
  <c r="L83" i="14"/>
  <c r="K83" i="14"/>
  <c r="L115" i="14"/>
  <c r="K115" i="14"/>
  <c r="L155" i="14"/>
  <c r="K155" i="14"/>
  <c r="L187" i="14"/>
  <c r="K187" i="14"/>
  <c r="L211" i="14"/>
  <c r="K211" i="14"/>
  <c r="L243" i="14"/>
  <c r="K243" i="14"/>
  <c r="L275" i="14"/>
  <c r="K275" i="14"/>
  <c r="L291" i="14"/>
  <c r="K291" i="14"/>
  <c r="L331" i="14"/>
  <c r="K331" i="14"/>
  <c r="L355" i="14"/>
  <c r="K355" i="14"/>
  <c r="L395" i="14"/>
  <c r="K395" i="14"/>
  <c r="L17" i="15"/>
  <c r="K17" i="15"/>
  <c r="L49" i="15"/>
  <c r="K49" i="15"/>
  <c r="L73" i="15"/>
  <c r="K73" i="15"/>
  <c r="L97" i="15"/>
  <c r="K97" i="15"/>
  <c r="L129" i="15"/>
  <c r="K129" i="15"/>
  <c r="L169" i="15"/>
  <c r="K169" i="15"/>
  <c r="L209" i="15"/>
  <c r="K209" i="15"/>
  <c r="L249" i="15"/>
  <c r="K249" i="15"/>
  <c r="K289" i="15"/>
  <c r="L289" i="15"/>
  <c r="K321" i="15"/>
  <c r="L321" i="15"/>
  <c r="K369" i="15"/>
  <c r="L369" i="15"/>
  <c r="K23" i="16"/>
  <c r="L23" i="16"/>
  <c r="K63" i="16"/>
  <c r="L63" i="16"/>
  <c r="K143" i="16"/>
  <c r="L143" i="16"/>
  <c r="K199" i="16"/>
  <c r="L199" i="16"/>
  <c r="K351" i="16"/>
  <c r="L351" i="16"/>
  <c r="K253" i="17"/>
  <c r="L253" i="17"/>
  <c r="L4" i="7"/>
  <c r="K4" i="7"/>
  <c r="L12" i="7"/>
  <c r="K12" i="7"/>
  <c r="K9" i="7"/>
  <c r="L9" i="7"/>
  <c r="K12" i="11"/>
  <c r="L12" i="11"/>
  <c r="K395" i="11"/>
  <c r="L395" i="11"/>
  <c r="K363" i="11"/>
  <c r="L363" i="11"/>
  <c r="K331" i="11"/>
  <c r="L331" i="11"/>
  <c r="K299" i="11"/>
  <c r="L299" i="11"/>
  <c r="K267" i="11"/>
  <c r="L267" i="11"/>
  <c r="K219" i="11"/>
  <c r="L219" i="11"/>
  <c r="K179" i="11"/>
  <c r="L179" i="11"/>
  <c r="K99" i="11"/>
  <c r="L99" i="11"/>
  <c r="K62" i="7"/>
  <c r="L62" i="7"/>
  <c r="K10" i="7"/>
  <c r="L10" i="7"/>
  <c r="L29" i="11"/>
  <c r="K29" i="11"/>
  <c r="K418" i="11"/>
  <c r="L418" i="11"/>
  <c r="K386" i="11"/>
  <c r="L386" i="11"/>
  <c r="L362" i="11"/>
  <c r="K362" i="11"/>
  <c r="K338" i="11"/>
  <c r="L338" i="11"/>
  <c r="K306" i="11"/>
  <c r="L306" i="11"/>
  <c r="K282" i="11"/>
  <c r="L282" i="11"/>
  <c r="K258" i="11"/>
  <c r="L258" i="11"/>
  <c r="K234" i="11"/>
  <c r="L234" i="11"/>
  <c r="K202" i="11"/>
  <c r="L202" i="11"/>
  <c r="K162" i="11"/>
  <c r="L162" i="11"/>
  <c r="K122" i="11"/>
  <c r="L122" i="11"/>
  <c r="K90" i="11"/>
  <c r="L90" i="11"/>
  <c r="L380" i="10"/>
  <c r="K380" i="10"/>
  <c r="K149" i="7"/>
  <c r="L149" i="7"/>
  <c r="K93" i="7"/>
  <c r="L93" i="7"/>
  <c r="K45" i="7"/>
  <c r="L45" i="7"/>
  <c r="K13" i="12"/>
  <c r="L13" i="12"/>
  <c r="L53" i="12"/>
  <c r="K53" i="12"/>
  <c r="K93" i="12"/>
  <c r="L93" i="12"/>
  <c r="K133" i="12"/>
  <c r="L133" i="12"/>
  <c r="K165" i="12"/>
  <c r="L165" i="12"/>
  <c r="K197" i="12"/>
  <c r="L197" i="12"/>
  <c r="K229" i="12"/>
  <c r="L229" i="12"/>
  <c r="K269" i="12"/>
  <c r="L269" i="12"/>
  <c r="K309" i="12"/>
  <c r="L309" i="12"/>
  <c r="K349" i="12"/>
  <c r="L349" i="12"/>
  <c r="K389" i="12"/>
  <c r="L389" i="12"/>
  <c r="K429" i="12"/>
  <c r="L429" i="12"/>
  <c r="K469" i="12"/>
  <c r="L469" i="12"/>
  <c r="L27" i="14"/>
  <c r="K27" i="14"/>
  <c r="K59" i="14"/>
  <c r="L59" i="14"/>
  <c r="L99" i="14"/>
  <c r="K99" i="14"/>
  <c r="L139" i="14"/>
  <c r="K139" i="14"/>
  <c r="L179" i="14"/>
  <c r="K179" i="14"/>
  <c r="L219" i="14"/>
  <c r="K219" i="14"/>
  <c r="L259" i="14"/>
  <c r="K259" i="14"/>
  <c r="L315" i="14"/>
  <c r="K315" i="14"/>
  <c r="L363" i="14"/>
  <c r="K363" i="14"/>
  <c r="L41" i="15"/>
  <c r="K41" i="15"/>
  <c r="L81" i="15"/>
  <c r="K81" i="15"/>
  <c r="L121" i="15"/>
  <c r="K121" i="15"/>
  <c r="L161" i="15"/>
  <c r="K161" i="15"/>
  <c r="L193" i="15"/>
  <c r="K193" i="15"/>
  <c r="L233" i="15"/>
  <c r="K233" i="15"/>
  <c r="K273" i="15"/>
  <c r="L273" i="15"/>
  <c r="K313" i="15"/>
  <c r="L313" i="15"/>
  <c r="K353" i="15"/>
  <c r="L353" i="15"/>
  <c r="K15" i="16"/>
  <c r="L15" i="16"/>
  <c r="K47" i="16"/>
  <c r="L47" i="16"/>
  <c r="K79" i="16"/>
  <c r="L79" i="16"/>
  <c r="K103" i="16"/>
  <c r="L103" i="16"/>
  <c r="K135" i="16"/>
  <c r="L135" i="16"/>
  <c r="K159" i="16"/>
  <c r="L159" i="16"/>
  <c r="K191" i="16"/>
  <c r="L191" i="16"/>
  <c r="K223" i="16"/>
  <c r="L223" i="16"/>
  <c r="L247" i="16"/>
  <c r="K247" i="16"/>
  <c r="L287" i="16"/>
  <c r="K287" i="16"/>
  <c r="L319" i="16"/>
  <c r="K319" i="16"/>
  <c r="L335" i="16"/>
  <c r="K335" i="16"/>
  <c r="L359" i="16"/>
  <c r="K359" i="16"/>
  <c r="K391" i="16"/>
  <c r="L391" i="16"/>
  <c r="K5" i="17"/>
  <c r="L5" i="17"/>
  <c r="K21" i="17"/>
  <c r="L21" i="17"/>
  <c r="K45" i="17"/>
  <c r="L45" i="17"/>
  <c r="K61" i="17"/>
  <c r="L61" i="17"/>
  <c r="K93" i="17"/>
  <c r="L93" i="17"/>
  <c r="K117" i="17"/>
  <c r="L117" i="17"/>
  <c r="K141" i="17"/>
  <c r="L141" i="17"/>
  <c r="K157" i="17"/>
  <c r="L157" i="17"/>
  <c r="K181" i="17"/>
  <c r="L181" i="17"/>
  <c r="K197" i="17"/>
  <c r="L197" i="17"/>
  <c r="K229" i="17"/>
  <c r="L229" i="17"/>
  <c r="K245" i="17"/>
  <c r="L245" i="17"/>
  <c r="K269" i="17"/>
  <c r="L269" i="17"/>
  <c r="K285" i="17"/>
  <c r="L285" i="17"/>
  <c r="K317" i="17"/>
  <c r="L317" i="17"/>
  <c r="K341" i="17"/>
  <c r="L341" i="17"/>
  <c r="K357" i="17"/>
  <c r="L357" i="17"/>
  <c r="K381" i="17"/>
  <c r="L381" i="17"/>
  <c r="K397" i="17"/>
  <c r="L397" i="17"/>
  <c r="K421" i="17"/>
  <c r="L421" i="17"/>
  <c r="K369" i="18"/>
  <c r="L369" i="18"/>
  <c r="K393" i="18"/>
  <c r="L393" i="18"/>
  <c r="K15" i="19"/>
  <c r="L15" i="19"/>
  <c r="K39" i="19"/>
  <c r="L39" i="19"/>
  <c r="K63" i="19"/>
  <c r="L63" i="19"/>
  <c r="K87" i="19"/>
  <c r="L87" i="19"/>
  <c r="K111" i="19"/>
  <c r="L111" i="19"/>
  <c r="K127" i="19"/>
  <c r="L127" i="19"/>
  <c r="K151" i="19"/>
  <c r="L151" i="19"/>
  <c r="K175" i="19"/>
  <c r="L175" i="19"/>
  <c r="K199" i="19"/>
  <c r="L199" i="19"/>
  <c r="K215" i="19"/>
  <c r="L215" i="19"/>
  <c r="K239" i="19"/>
  <c r="L239" i="19"/>
  <c r="K263" i="19"/>
  <c r="L263" i="19"/>
  <c r="K271" i="19"/>
  <c r="L271" i="19"/>
  <c r="L287" i="19"/>
  <c r="K287" i="19"/>
  <c r="L303" i="19"/>
  <c r="K303" i="19"/>
  <c r="L319" i="19"/>
  <c r="K319" i="19"/>
  <c r="L335" i="19"/>
  <c r="K335" i="19"/>
  <c r="L351" i="19"/>
  <c r="K351" i="19"/>
  <c r="L367" i="19"/>
  <c r="K367" i="19"/>
  <c r="L391" i="19"/>
  <c r="K391" i="19"/>
  <c r="K5" i="7"/>
  <c r="L5" i="7"/>
  <c r="K13" i="7"/>
  <c r="L13" i="7"/>
  <c r="L8" i="11"/>
  <c r="K8" i="11"/>
  <c r="K16" i="11"/>
  <c r="L16" i="11"/>
  <c r="K24" i="11"/>
  <c r="L24" i="11"/>
  <c r="K32" i="11"/>
  <c r="L32" i="11"/>
  <c r="K40" i="11"/>
  <c r="L40" i="11"/>
  <c r="K48" i="11"/>
  <c r="L48" i="11"/>
  <c r="K423" i="11"/>
  <c r="L423" i="11"/>
  <c r="K415" i="11"/>
  <c r="L415" i="11"/>
  <c r="K407" i="11"/>
  <c r="L407" i="11"/>
  <c r="K399" i="11"/>
  <c r="L399" i="11"/>
  <c r="K391" i="11"/>
  <c r="L391" i="11"/>
  <c r="K383" i="11"/>
  <c r="L383" i="11"/>
  <c r="K375" i="11"/>
  <c r="L375" i="11"/>
  <c r="K367" i="11"/>
  <c r="L367" i="11"/>
  <c r="K359" i="11"/>
  <c r="L359" i="11"/>
  <c r="K351" i="11"/>
  <c r="L351" i="11"/>
  <c r="K343" i="11"/>
  <c r="L343" i="11"/>
  <c r="K335" i="11"/>
  <c r="L335" i="11"/>
  <c r="K327" i="11"/>
  <c r="L327" i="11"/>
  <c r="K319" i="11"/>
  <c r="L319" i="11"/>
  <c r="K311" i="11"/>
  <c r="L311" i="11"/>
  <c r="K303" i="11"/>
  <c r="L303" i="11"/>
  <c r="K295" i="11"/>
  <c r="L295" i="11"/>
  <c r="K287" i="11"/>
  <c r="L287" i="11"/>
  <c r="K279" i="11"/>
  <c r="L279" i="11"/>
  <c r="K271" i="11"/>
  <c r="L271" i="11"/>
  <c r="K263" i="11"/>
  <c r="L263" i="11"/>
  <c r="K255" i="11"/>
  <c r="L255" i="11"/>
  <c r="K247" i="11"/>
  <c r="L247" i="11"/>
  <c r="K239" i="11"/>
  <c r="L239" i="11"/>
  <c r="K231" i="11"/>
  <c r="L231" i="11"/>
  <c r="K223" i="11"/>
  <c r="L223" i="11"/>
  <c r="K215" i="11"/>
  <c r="L215" i="11"/>
  <c r="K207" i="11"/>
  <c r="L207" i="11"/>
  <c r="K199" i="11"/>
  <c r="L199" i="11"/>
  <c r="K191" i="11"/>
  <c r="L191" i="11"/>
  <c r="K183" i="11"/>
  <c r="L183" i="11"/>
  <c r="K175" i="11"/>
  <c r="L175" i="11"/>
  <c r="K167" i="11"/>
  <c r="L167" i="11"/>
  <c r="K159" i="11"/>
  <c r="L159" i="11"/>
  <c r="K151" i="11"/>
  <c r="L151" i="11"/>
  <c r="K143" i="11"/>
  <c r="L143" i="11"/>
  <c r="K135" i="11"/>
  <c r="L135" i="11"/>
  <c r="K127" i="11"/>
  <c r="L127" i="11"/>
  <c r="K119" i="11"/>
  <c r="L119" i="11"/>
  <c r="K111" i="11"/>
  <c r="L111" i="11"/>
  <c r="K103" i="11"/>
  <c r="L103" i="11"/>
  <c r="K95" i="11"/>
  <c r="L95" i="11"/>
  <c r="K87" i="11"/>
  <c r="L87" i="11"/>
  <c r="K79" i="11"/>
  <c r="L79" i="11"/>
  <c r="K71" i="11"/>
  <c r="L71" i="11"/>
  <c r="K63" i="11"/>
  <c r="L63" i="11"/>
  <c r="K55" i="11"/>
  <c r="L55" i="11"/>
  <c r="K401" i="10"/>
  <c r="L401" i="10"/>
  <c r="L393" i="10"/>
  <c r="K393" i="10"/>
  <c r="L385" i="10"/>
  <c r="K385" i="10"/>
  <c r="K377" i="10"/>
  <c r="L377" i="10"/>
  <c r="K369" i="10"/>
  <c r="L369" i="10"/>
  <c r="L162" i="7"/>
  <c r="K162" i="7"/>
  <c r="K154" i="7"/>
  <c r="L154" i="7"/>
  <c r="K4" i="11"/>
  <c r="L4" i="11"/>
  <c r="K44" i="11"/>
  <c r="L44" i="11"/>
  <c r="K419" i="11"/>
  <c r="L419" i="11"/>
  <c r="K387" i="11"/>
  <c r="L387" i="11"/>
  <c r="K355" i="11"/>
  <c r="L355" i="11"/>
  <c r="K323" i="11"/>
  <c r="L323" i="11"/>
  <c r="K283" i="11"/>
  <c r="L283" i="11"/>
  <c r="K259" i="11"/>
  <c r="L259" i="11"/>
  <c r="K235" i="11"/>
  <c r="L235" i="11"/>
  <c r="K195" i="11"/>
  <c r="L195" i="11"/>
  <c r="K163" i="11"/>
  <c r="L163" i="11"/>
  <c r="K147" i="11"/>
  <c r="L147" i="11"/>
  <c r="K123" i="11"/>
  <c r="L123" i="11"/>
  <c r="K115" i="11"/>
  <c r="L115" i="11"/>
  <c r="K91" i="11"/>
  <c r="L91" i="11"/>
  <c r="K83" i="11"/>
  <c r="L83" i="11"/>
  <c r="K67" i="11"/>
  <c r="L67" i="11"/>
  <c r="K405" i="10"/>
  <c r="L405" i="10"/>
  <c r="L389" i="10"/>
  <c r="K389" i="10"/>
  <c r="K373" i="10"/>
  <c r="L373" i="10"/>
  <c r="K158" i="7"/>
  <c r="L158" i="7"/>
  <c r="K142" i="7"/>
  <c r="L142" i="7"/>
  <c r="L134" i="7"/>
  <c r="K134" i="7"/>
  <c r="L118" i="7"/>
  <c r="K118" i="7"/>
  <c r="K102" i="7"/>
  <c r="L102" i="7"/>
  <c r="K86" i="7"/>
  <c r="L86" i="7"/>
  <c r="K70" i="7"/>
  <c r="L70" i="7"/>
  <c r="K54" i="7"/>
  <c r="L54" i="7"/>
  <c r="K38" i="7"/>
  <c r="L38" i="7"/>
  <c r="K22" i="7"/>
  <c r="L22" i="7"/>
  <c r="K4" i="12"/>
  <c r="L4" i="12"/>
  <c r="K20" i="12"/>
  <c r="L20" i="12"/>
  <c r="L44" i="12"/>
  <c r="K44" i="12"/>
  <c r="L60" i="12"/>
  <c r="K60" i="12"/>
  <c r="L76" i="12"/>
  <c r="K76" i="12"/>
  <c r="L92" i="12"/>
  <c r="K92" i="12"/>
  <c r="L100" i="12"/>
  <c r="K100" i="12"/>
  <c r="L116" i="12"/>
  <c r="K116" i="12"/>
  <c r="L132" i="12"/>
  <c r="K132" i="12"/>
  <c r="K140" i="12"/>
  <c r="L140" i="12"/>
  <c r="K156" i="12"/>
  <c r="L156" i="12"/>
  <c r="K164" i="12"/>
  <c r="L164" i="12"/>
  <c r="K180" i="12"/>
  <c r="L180" i="12"/>
  <c r="K196" i="12"/>
  <c r="L196" i="12"/>
  <c r="K364" i="18"/>
  <c r="L364" i="18"/>
  <c r="K348" i="18"/>
  <c r="L348" i="18"/>
  <c r="K340" i="18"/>
  <c r="L340" i="18"/>
  <c r="K324" i="18"/>
  <c r="L324" i="18"/>
  <c r="K308" i="18"/>
  <c r="L308" i="18"/>
  <c r="K300" i="18"/>
  <c r="L300" i="18"/>
  <c r="K284" i="18"/>
  <c r="L284" i="18"/>
  <c r="K268" i="18"/>
  <c r="L268" i="18"/>
  <c r="K252" i="18"/>
  <c r="L252" i="18"/>
  <c r="K228" i="18"/>
  <c r="L228" i="18"/>
  <c r="K204" i="18"/>
  <c r="L204" i="18"/>
  <c r="K180" i="18"/>
  <c r="L180" i="18"/>
  <c r="K148" i="18"/>
  <c r="L148" i="18"/>
  <c r="K60" i="18"/>
  <c r="L60" i="18"/>
  <c r="L5" i="11"/>
  <c r="K5" i="11"/>
  <c r="L45" i="11"/>
  <c r="K45" i="11"/>
  <c r="K402" i="11"/>
  <c r="L402" i="11"/>
  <c r="K354" i="11"/>
  <c r="L354" i="11"/>
  <c r="K314" i="11"/>
  <c r="L314" i="11"/>
  <c r="K274" i="11"/>
  <c r="L274" i="11"/>
  <c r="K242" i="11"/>
  <c r="L242" i="11"/>
  <c r="K186" i="11"/>
  <c r="L186" i="11"/>
  <c r="K130" i="11"/>
  <c r="L130" i="11"/>
  <c r="K82" i="11"/>
  <c r="L82" i="11"/>
  <c r="L396" i="10"/>
  <c r="K396" i="10"/>
  <c r="K133" i="7"/>
  <c r="L133" i="7"/>
  <c r="K77" i="7"/>
  <c r="L77" i="7"/>
  <c r="K29" i="7"/>
  <c r="L29" i="7"/>
  <c r="K21" i="12"/>
  <c r="L21" i="12"/>
  <c r="K61" i="12"/>
  <c r="L61" i="12"/>
  <c r="K109" i="12"/>
  <c r="L109" i="12"/>
  <c r="K157" i="12"/>
  <c r="L157" i="12"/>
  <c r="K205" i="12"/>
  <c r="L205" i="12"/>
  <c r="K245" i="12"/>
  <c r="L245" i="12"/>
  <c r="K285" i="12"/>
  <c r="L285" i="12"/>
  <c r="K325" i="12"/>
  <c r="L325" i="12"/>
  <c r="K365" i="12"/>
  <c r="L365" i="12"/>
  <c r="K405" i="12"/>
  <c r="L405" i="12"/>
  <c r="K445" i="12"/>
  <c r="L445" i="12"/>
  <c r="K493" i="12"/>
  <c r="L493" i="12"/>
  <c r="L19" i="14"/>
  <c r="K19" i="14"/>
  <c r="K75" i="14"/>
  <c r="L75" i="14"/>
  <c r="L123" i="14"/>
  <c r="K123" i="14"/>
  <c r="L171" i="14"/>
  <c r="K171" i="14"/>
  <c r="L227" i="14"/>
  <c r="K227" i="14"/>
  <c r="L267" i="14"/>
  <c r="K267" i="14"/>
  <c r="L307" i="14"/>
  <c r="K307" i="14"/>
  <c r="L347" i="14"/>
  <c r="K347" i="14"/>
  <c r="L387" i="14"/>
  <c r="K387" i="14"/>
  <c r="L25" i="15"/>
  <c r="K25" i="15"/>
  <c r="L57" i="15"/>
  <c r="K57" i="15"/>
  <c r="L105" i="15"/>
  <c r="K105" i="15"/>
  <c r="L137" i="15"/>
  <c r="K137" i="15"/>
  <c r="L177" i="15"/>
  <c r="K177" i="15"/>
  <c r="L225" i="15"/>
  <c r="K225" i="15"/>
  <c r="K281" i="15"/>
  <c r="L281" i="15"/>
  <c r="K329" i="15"/>
  <c r="L329" i="15"/>
  <c r="K377" i="15"/>
  <c r="L377" i="15"/>
  <c r="K7" i="16"/>
  <c r="L7" i="16"/>
  <c r="K55" i="16"/>
  <c r="L55" i="16"/>
  <c r="K111" i="16"/>
  <c r="L111" i="16"/>
  <c r="K167" i="16"/>
  <c r="L167" i="16"/>
  <c r="K215" i="16"/>
  <c r="L215" i="16"/>
  <c r="L255" i="16"/>
  <c r="K255" i="16"/>
  <c r="L295" i="16"/>
  <c r="K295" i="16"/>
  <c r="K343" i="16"/>
  <c r="L343" i="16"/>
  <c r="K383" i="16"/>
  <c r="L383" i="16"/>
  <c r="K77" i="17"/>
  <c r="L77" i="17"/>
  <c r="K213" i="17"/>
  <c r="L213" i="17"/>
  <c r="K429" i="17"/>
  <c r="L429" i="17"/>
  <c r="K385" i="18"/>
  <c r="L385" i="18"/>
  <c r="K7" i="19"/>
  <c r="L7" i="19"/>
  <c r="K31" i="19"/>
  <c r="L31" i="19"/>
  <c r="K47" i="19"/>
  <c r="L47" i="19"/>
  <c r="K71" i="19"/>
  <c r="L71" i="19"/>
  <c r="K79" i="19"/>
  <c r="L79" i="19"/>
  <c r="K103" i="19"/>
  <c r="L103" i="19"/>
  <c r="K119" i="19"/>
  <c r="L119" i="19"/>
  <c r="K135" i="19"/>
  <c r="L135" i="19"/>
  <c r="K159" i="19"/>
  <c r="L159" i="19"/>
  <c r="K167" i="19"/>
  <c r="L167" i="19"/>
  <c r="K191" i="19"/>
  <c r="L191" i="19"/>
  <c r="K207" i="19"/>
  <c r="L207" i="19"/>
  <c r="K223" i="19"/>
  <c r="L223" i="19"/>
  <c r="K247" i="19"/>
  <c r="L247" i="19"/>
  <c r="K255" i="19"/>
  <c r="L255" i="19"/>
  <c r="K279" i="19"/>
  <c r="L279" i="19"/>
  <c r="L295" i="19"/>
  <c r="K295" i="19"/>
  <c r="L311" i="19"/>
  <c r="K311" i="19"/>
  <c r="L327" i="19"/>
  <c r="K327" i="19"/>
  <c r="L343" i="19"/>
  <c r="K343" i="19"/>
  <c r="L359" i="19"/>
  <c r="K359" i="19"/>
  <c r="L383" i="19"/>
  <c r="K383" i="19"/>
  <c r="L399" i="19"/>
  <c r="K399" i="19"/>
  <c r="K6" i="7"/>
  <c r="L6" i="7"/>
  <c r="K14" i="7"/>
  <c r="L14" i="7"/>
  <c r="L9" i="11"/>
  <c r="K9" i="11"/>
  <c r="L17" i="11"/>
  <c r="K17" i="11"/>
  <c r="L25" i="11"/>
  <c r="K25" i="11"/>
  <c r="L33" i="11"/>
  <c r="K33" i="11"/>
  <c r="L41" i="11"/>
  <c r="K41" i="11"/>
  <c r="L49" i="11"/>
  <c r="K49" i="11"/>
  <c r="K422" i="11"/>
  <c r="L422" i="11"/>
  <c r="K414" i="11"/>
  <c r="L414" i="11"/>
  <c r="K406" i="11"/>
  <c r="L406" i="11"/>
  <c r="K398" i="11"/>
  <c r="L398" i="11"/>
  <c r="K390" i="11"/>
  <c r="L390" i="11"/>
  <c r="K382" i="11"/>
  <c r="L382" i="11"/>
  <c r="K374" i="11"/>
  <c r="L374" i="11"/>
  <c r="K366" i="11"/>
  <c r="L366" i="11"/>
  <c r="K358" i="11"/>
  <c r="L358" i="11"/>
  <c r="K350" i="11"/>
  <c r="L350" i="11"/>
  <c r="K342" i="11"/>
  <c r="L342" i="11"/>
  <c r="K334" i="11"/>
  <c r="L334" i="11"/>
  <c r="K326" i="11"/>
  <c r="L326" i="11"/>
  <c r="K318" i="11"/>
  <c r="L318" i="11"/>
  <c r="K310" i="11"/>
  <c r="L310" i="11"/>
  <c r="K302" i="11"/>
  <c r="L302" i="11"/>
  <c r="K294" i="11"/>
  <c r="L294" i="11"/>
  <c r="K286" i="11"/>
  <c r="L286" i="11"/>
  <c r="K278" i="11"/>
  <c r="L278" i="11"/>
  <c r="K270" i="11"/>
  <c r="L270" i="11"/>
  <c r="K262" i="11"/>
  <c r="L262" i="11"/>
  <c r="K254" i="11"/>
  <c r="L254" i="11"/>
  <c r="K246" i="11"/>
  <c r="L246" i="11"/>
  <c r="K238" i="11"/>
  <c r="L238" i="11"/>
  <c r="K230" i="11"/>
  <c r="L230" i="11"/>
  <c r="K222" i="11"/>
  <c r="L222" i="11"/>
  <c r="K214" i="11"/>
  <c r="L214" i="11"/>
  <c r="K28" i="11"/>
  <c r="L28" i="11"/>
  <c r="K427" i="11"/>
  <c r="L427" i="11"/>
  <c r="K315" i="11"/>
  <c r="L315" i="11"/>
  <c r="L21" i="11"/>
  <c r="K21" i="11"/>
  <c r="L426" i="11"/>
  <c r="K426" i="11"/>
  <c r="K378" i="11"/>
  <c r="L378" i="11"/>
  <c r="K330" i="11"/>
  <c r="L330" i="11"/>
  <c r="K290" i="11"/>
  <c r="L290" i="11"/>
  <c r="K250" i="11"/>
  <c r="L250" i="11"/>
  <c r="K210" i="11"/>
  <c r="L210" i="11"/>
  <c r="K170" i="11"/>
  <c r="L170" i="11"/>
  <c r="K138" i="11"/>
  <c r="L138" i="11"/>
  <c r="K98" i="11"/>
  <c r="L98" i="11"/>
  <c r="L404" i="10"/>
  <c r="K404" i="10"/>
  <c r="K125" i="7"/>
  <c r="L125" i="7"/>
  <c r="K85" i="7"/>
  <c r="L85" i="7"/>
  <c r="K37" i="7"/>
  <c r="L37" i="7"/>
  <c r="K29" i="12"/>
  <c r="L29" i="12"/>
  <c r="K69" i="12"/>
  <c r="L69" i="12"/>
  <c r="K101" i="12"/>
  <c r="L101" i="12"/>
  <c r="K141" i="12"/>
  <c r="L141" i="12"/>
  <c r="K181" i="12"/>
  <c r="L181" i="12"/>
  <c r="K221" i="12"/>
  <c r="L221" i="12"/>
  <c r="K261" i="12"/>
  <c r="L261" i="12"/>
  <c r="K301" i="12"/>
  <c r="L301" i="12"/>
  <c r="K341" i="12"/>
  <c r="L341" i="12"/>
  <c r="K381" i="12"/>
  <c r="L381" i="12"/>
  <c r="K421" i="12"/>
  <c r="L421" i="12"/>
  <c r="K453" i="12"/>
  <c r="L453" i="12"/>
  <c r="K485" i="12"/>
  <c r="L485" i="12"/>
  <c r="L3" i="14"/>
  <c r="K3" i="14"/>
  <c r="K43" i="14"/>
  <c r="L43" i="14"/>
  <c r="K91" i="14"/>
  <c r="L91" i="14"/>
  <c r="L131" i="14"/>
  <c r="K131" i="14"/>
  <c r="L163" i="14"/>
  <c r="K163" i="14"/>
  <c r="L203" i="14"/>
  <c r="K203" i="14"/>
  <c r="L251" i="14"/>
  <c r="K251" i="14"/>
  <c r="L299" i="14"/>
  <c r="K299" i="14"/>
  <c r="L339" i="14"/>
  <c r="K339" i="14"/>
  <c r="L379" i="14"/>
  <c r="K379" i="14"/>
  <c r="L9" i="15"/>
  <c r="K9" i="15"/>
  <c r="L33" i="15"/>
  <c r="K33" i="15"/>
  <c r="L65" i="15"/>
  <c r="K65" i="15"/>
  <c r="L89" i="15"/>
  <c r="K89" i="15"/>
  <c r="L113" i="15"/>
  <c r="K113" i="15"/>
  <c r="L153" i="15"/>
  <c r="K153" i="15"/>
  <c r="L201" i="15"/>
  <c r="K201" i="15"/>
  <c r="L241" i="15"/>
  <c r="K241" i="15"/>
  <c r="K265" i="15"/>
  <c r="L265" i="15"/>
  <c r="K297" i="15"/>
  <c r="L297" i="15"/>
  <c r="K337" i="15"/>
  <c r="L337" i="15"/>
  <c r="K361" i="15"/>
  <c r="L361" i="15"/>
  <c r="K31" i="16"/>
  <c r="L31" i="16"/>
  <c r="K87" i="16"/>
  <c r="L87" i="16"/>
  <c r="K127" i="16"/>
  <c r="L127" i="16"/>
  <c r="K183" i="16"/>
  <c r="L183" i="16"/>
  <c r="L231" i="16"/>
  <c r="K231" i="16"/>
  <c r="L271" i="16"/>
  <c r="K271" i="16"/>
  <c r="L311" i="16"/>
  <c r="K311" i="16"/>
  <c r="K367" i="16"/>
  <c r="L367" i="16"/>
  <c r="K407" i="16"/>
  <c r="L407" i="16"/>
  <c r="K29" i="17"/>
  <c r="L29" i="17"/>
  <c r="K69" i="17"/>
  <c r="L69" i="17"/>
  <c r="K125" i="17"/>
  <c r="L125" i="17"/>
  <c r="K165" i="17"/>
  <c r="L165" i="17"/>
  <c r="K205" i="17"/>
  <c r="L205" i="17"/>
  <c r="K261" i="17"/>
  <c r="L261" i="17"/>
  <c r="K293" i="17"/>
  <c r="L293" i="17"/>
  <c r="K325" i="17"/>
  <c r="L325" i="17"/>
  <c r="K349" i="17"/>
  <c r="L349" i="17"/>
  <c r="K373" i="17"/>
  <c r="L373" i="17"/>
  <c r="K413" i="17"/>
  <c r="L413" i="17"/>
  <c r="K401" i="18"/>
  <c r="L401" i="18"/>
  <c r="K23" i="19"/>
  <c r="L23" i="19"/>
  <c r="K55" i="19"/>
  <c r="L55" i="19"/>
  <c r="K95" i="19"/>
  <c r="L95" i="19"/>
  <c r="K143" i="19"/>
  <c r="L143" i="19"/>
  <c r="K231" i="19"/>
  <c r="L231" i="19"/>
  <c r="L375" i="19"/>
  <c r="K375" i="19"/>
  <c r="L7" i="7"/>
  <c r="K7" i="7"/>
  <c r="K15" i="7"/>
  <c r="L15" i="7"/>
  <c r="K2" i="11"/>
  <c r="L2" i="11"/>
  <c r="K10" i="11"/>
  <c r="L10" i="11"/>
  <c r="K18" i="11"/>
  <c r="L18" i="11"/>
  <c r="K26" i="11"/>
  <c r="L26" i="11"/>
  <c r="K34" i="11"/>
  <c r="L34" i="11"/>
  <c r="K42" i="11"/>
  <c r="L42" i="11"/>
  <c r="K50" i="11"/>
  <c r="L50" i="11"/>
  <c r="L421" i="11"/>
  <c r="K421" i="11"/>
  <c r="L413" i="11"/>
  <c r="K413" i="11"/>
  <c r="L405" i="11"/>
  <c r="K405" i="11"/>
  <c r="L397" i="11"/>
  <c r="K397" i="11"/>
  <c r="L389" i="11"/>
  <c r="K389" i="11"/>
  <c r="L381" i="11"/>
  <c r="K381" i="11"/>
  <c r="L373" i="11"/>
  <c r="K373" i="11"/>
  <c r="L365" i="11"/>
  <c r="K365" i="11"/>
  <c r="L357" i="11"/>
  <c r="K357" i="11"/>
  <c r="L349" i="11"/>
  <c r="K349" i="11"/>
  <c r="L341" i="11"/>
  <c r="K341" i="11"/>
  <c r="L333" i="11"/>
  <c r="K333" i="11"/>
  <c r="L325" i="11"/>
  <c r="K325" i="11"/>
  <c r="L317" i="11"/>
  <c r="K317" i="11"/>
  <c r="L309" i="11"/>
  <c r="K309" i="11"/>
  <c r="L301" i="11"/>
  <c r="K301" i="11"/>
  <c r="L293" i="11"/>
  <c r="K293" i="11"/>
  <c r="L285" i="11"/>
  <c r="K285" i="11"/>
  <c r="L277" i="11"/>
  <c r="K277" i="11"/>
  <c r="L269" i="11"/>
  <c r="K269" i="11"/>
  <c r="L261" i="11"/>
  <c r="K261" i="11"/>
  <c r="L253" i="11"/>
  <c r="K253" i="11"/>
  <c r="L245" i="11"/>
  <c r="K245" i="11"/>
  <c r="L237" i="11"/>
  <c r="K237" i="11"/>
  <c r="L229" i="11"/>
  <c r="K229" i="11"/>
  <c r="L221" i="11"/>
  <c r="K221" i="11"/>
  <c r="L213" i="11"/>
  <c r="K213" i="11"/>
  <c r="L205" i="11"/>
  <c r="K205" i="11"/>
  <c r="L197" i="11"/>
  <c r="K197" i="11"/>
  <c r="L189" i="11"/>
  <c r="K189" i="11"/>
  <c r="L181" i="11"/>
  <c r="K181" i="11"/>
  <c r="L173" i="11"/>
  <c r="K173" i="11"/>
  <c r="L165" i="11"/>
  <c r="K165" i="11"/>
  <c r="L157" i="11"/>
  <c r="K157" i="11"/>
  <c r="L149" i="11"/>
  <c r="K149" i="11"/>
  <c r="L141" i="11"/>
  <c r="K141" i="11"/>
  <c r="L133" i="11"/>
  <c r="K133" i="11"/>
  <c r="L125" i="11"/>
  <c r="K125" i="11"/>
  <c r="L117" i="11"/>
  <c r="K117" i="11"/>
  <c r="L109" i="11"/>
  <c r="K109" i="11"/>
  <c r="L101" i="11"/>
  <c r="K101" i="11"/>
  <c r="L93" i="11"/>
  <c r="K93" i="11"/>
  <c r="L85" i="11"/>
  <c r="K85" i="11"/>
  <c r="L77" i="11"/>
  <c r="K77" i="11"/>
  <c r="L69" i="11"/>
  <c r="K69" i="11"/>
  <c r="L61" i="11"/>
  <c r="K61" i="11"/>
  <c r="L53" i="11"/>
  <c r="K53" i="11"/>
  <c r="K407" i="10"/>
  <c r="L407" i="10"/>
  <c r="L399" i="10"/>
  <c r="K399" i="10"/>
  <c r="L391" i="10"/>
  <c r="K391" i="10"/>
  <c r="L383" i="10"/>
  <c r="K383" i="10"/>
  <c r="L375" i="10"/>
  <c r="K375" i="10"/>
  <c r="K160" i="7"/>
  <c r="L160" i="7"/>
  <c r="K152" i="7"/>
  <c r="L152" i="7"/>
  <c r="L144" i="7"/>
  <c r="K144" i="7"/>
  <c r="K136" i="7"/>
  <c r="L136" i="7"/>
  <c r="K128" i="7"/>
  <c r="L128" i="7"/>
  <c r="L120" i="7"/>
  <c r="K120" i="7"/>
  <c r="K112" i="7"/>
  <c r="L112" i="7"/>
  <c r="L104" i="7"/>
  <c r="K104" i="7"/>
  <c r="K96" i="7"/>
  <c r="L96" i="7"/>
  <c r="K88" i="7"/>
  <c r="L88" i="7"/>
  <c r="K80" i="7"/>
  <c r="L80" i="7"/>
  <c r="K72" i="7"/>
  <c r="L72" i="7"/>
  <c r="K64" i="7"/>
  <c r="L64" i="7"/>
  <c r="K56" i="7"/>
  <c r="L56" i="7"/>
  <c r="K48" i="7"/>
  <c r="L48" i="7"/>
  <c r="K40" i="7"/>
  <c r="L40" i="7"/>
  <c r="K32" i="7"/>
  <c r="L32" i="7"/>
  <c r="L24" i="7"/>
  <c r="K24" i="7"/>
  <c r="L2" i="12"/>
  <c r="K2" i="12"/>
  <c r="L10" i="12"/>
  <c r="K10" i="12"/>
  <c r="L18" i="12"/>
  <c r="K18" i="12"/>
  <c r="L26" i="12"/>
  <c r="K26" i="12"/>
  <c r="K34" i="12"/>
  <c r="L34" i="12"/>
  <c r="K42" i="12"/>
  <c r="L42" i="12"/>
  <c r="K50" i="12"/>
  <c r="L50" i="12"/>
  <c r="K58" i="12"/>
  <c r="L58" i="12"/>
  <c r="K66" i="12"/>
  <c r="L66" i="12"/>
  <c r="K74" i="12"/>
  <c r="L74" i="12"/>
  <c r="K82" i="12"/>
  <c r="L82" i="12"/>
  <c r="K90" i="12"/>
  <c r="L90" i="12"/>
  <c r="K98" i="12"/>
  <c r="L98" i="12"/>
  <c r="K106" i="12"/>
  <c r="L106" i="12"/>
  <c r="K114" i="12"/>
  <c r="L114" i="12"/>
  <c r="K122" i="12"/>
  <c r="L122" i="12"/>
  <c r="K130" i="12"/>
  <c r="L130" i="12"/>
  <c r="K138" i="12"/>
  <c r="L138" i="12"/>
  <c r="K146" i="12"/>
  <c r="L146" i="12"/>
  <c r="K154" i="12"/>
  <c r="L154" i="12"/>
  <c r="K162" i="12"/>
  <c r="L162" i="12"/>
  <c r="K170" i="12"/>
  <c r="L170" i="12"/>
  <c r="K178" i="12"/>
  <c r="L178" i="12"/>
  <c r="K186" i="12"/>
  <c r="L186" i="12"/>
  <c r="K194" i="12"/>
  <c r="L194" i="12"/>
  <c r="K202" i="12"/>
  <c r="L202" i="12"/>
  <c r="K210" i="12"/>
  <c r="L210" i="12"/>
  <c r="K218" i="12"/>
  <c r="L218" i="12"/>
  <c r="K226" i="12"/>
  <c r="L226" i="12"/>
  <c r="K234" i="12"/>
  <c r="L234" i="12"/>
  <c r="K242" i="12"/>
  <c r="L242" i="12"/>
  <c r="K250" i="12"/>
  <c r="L250" i="12"/>
  <c r="K258" i="12"/>
  <c r="L258" i="12"/>
  <c r="K266" i="12"/>
  <c r="L266" i="12"/>
  <c r="K274" i="12"/>
  <c r="L274" i="12"/>
  <c r="K282" i="12"/>
  <c r="L282" i="12"/>
  <c r="K290" i="12"/>
  <c r="L290" i="12"/>
  <c r="K298" i="12"/>
  <c r="L298" i="12"/>
  <c r="K306" i="12"/>
  <c r="L306" i="12"/>
  <c r="K314" i="12"/>
  <c r="L314" i="12"/>
  <c r="K322" i="12"/>
  <c r="L322" i="12"/>
  <c r="K330" i="12"/>
  <c r="L330" i="12"/>
  <c r="K338" i="12"/>
  <c r="L338" i="12"/>
  <c r="K346" i="12"/>
  <c r="L346" i="12"/>
  <c r="K354" i="12"/>
  <c r="L354" i="12"/>
  <c r="K362" i="12"/>
  <c r="L362" i="12"/>
  <c r="K370" i="12"/>
  <c r="L370" i="12"/>
  <c r="K378" i="12"/>
  <c r="L378" i="12"/>
  <c r="K386" i="12"/>
  <c r="L386" i="12"/>
  <c r="K394" i="12"/>
  <c r="L394" i="12"/>
  <c r="K402" i="12"/>
  <c r="L402" i="12"/>
  <c r="K410" i="12"/>
  <c r="L410" i="12"/>
  <c r="K418" i="12"/>
  <c r="L418" i="12"/>
  <c r="K426" i="12"/>
  <c r="L426" i="12"/>
  <c r="K434" i="12"/>
  <c r="L434" i="12"/>
  <c r="K442" i="12"/>
  <c r="L442" i="12"/>
  <c r="K450" i="12"/>
  <c r="L450" i="12"/>
  <c r="K458" i="12"/>
  <c r="L458" i="12"/>
  <c r="K466" i="12"/>
  <c r="L466" i="12"/>
  <c r="K474" i="12"/>
  <c r="L474" i="12"/>
  <c r="K482" i="12"/>
  <c r="L482" i="12"/>
  <c r="K490" i="12"/>
  <c r="L490" i="12"/>
  <c r="K498" i="12"/>
  <c r="L498" i="12"/>
  <c r="K8" i="14"/>
  <c r="L8" i="14"/>
  <c r="K16" i="14"/>
  <c r="L16" i="14"/>
  <c r="K24" i="14"/>
  <c r="L24" i="14"/>
  <c r="K32" i="14"/>
  <c r="L32" i="14"/>
  <c r="K40" i="14"/>
  <c r="L40" i="14"/>
  <c r="K48" i="14"/>
  <c r="L48" i="14"/>
  <c r="K56" i="14"/>
  <c r="L56" i="14"/>
  <c r="K64" i="14"/>
  <c r="L64" i="14"/>
  <c r="K72" i="14"/>
  <c r="L72" i="14"/>
  <c r="K80" i="14"/>
  <c r="L80" i="14"/>
  <c r="K88" i="14"/>
  <c r="L88" i="14"/>
  <c r="K96" i="14"/>
  <c r="L96" i="14"/>
  <c r="K104" i="14"/>
  <c r="L104" i="14"/>
  <c r="K112" i="14"/>
  <c r="L112" i="14"/>
  <c r="L120" i="14"/>
  <c r="K120" i="14"/>
  <c r="L128" i="14"/>
  <c r="K128" i="14"/>
  <c r="L136" i="14"/>
  <c r="K136" i="14"/>
  <c r="L144" i="14"/>
  <c r="K144" i="14"/>
  <c r="L152" i="14"/>
  <c r="K152" i="14"/>
  <c r="L160" i="14"/>
  <c r="K160" i="14"/>
  <c r="L168" i="14"/>
  <c r="K168" i="14"/>
  <c r="L176" i="14"/>
  <c r="K176" i="14"/>
  <c r="L184" i="14"/>
  <c r="K184" i="14"/>
  <c r="L192" i="14"/>
  <c r="K192" i="14"/>
  <c r="L200" i="14"/>
  <c r="K200" i="14"/>
  <c r="L208" i="14"/>
  <c r="K208" i="14"/>
  <c r="L216" i="14"/>
  <c r="K216" i="14"/>
  <c r="L224" i="14"/>
  <c r="K224" i="14"/>
  <c r="L232" i="14"/>
  <c r="K232" i="14"/>
  <c r="L240" i="14"/>
  <c r="K240" i="14"/>
  <c r="L248" i="14"/>
  <c r="K248" i="14"/>
  <c r="L256" i="14"/>
  <c r="K256" i="14"/>
  <c r="L264" i="14"/>
  <c r="K264" i="14"/>
  <c r="L272" i="14"/>
  <c r="K272" i="14"/>
  <c r="L280" i="14"/>
  <c r="K280" i="14"/>
  <c r="L288" i="14"/>
  <c r="K288" i="14"/>
  <c r="L296" i="14"/>
  <c r="K296" i="14"/>
  <c r="L304" i="14"/>
  <c r="K304" i="14"/>
  <c r="L312" i="14"/>
  <c r="K312" i="14"/>
  <c r="L320" i="14"/>
  <c r="K320" i="14"/>
  <c r="L328" i="14"/>
  <c r="K328" i="14"/>
  <c r="L336" i="14"/>
  <c r="K336" i="14"/>
  <c r="L344" i="14"/>
  <c r="K344" i="14"/>
  <c r="L352" i="14"/>
  <c r="K352" i="14"/>
  <c r="L360" i="14"/>
  <c r="K360" i="14"/>
  <c r="L368" i="14"/>
  <c r="K368" i="14"/>
  <c r="L376" i="14"/>
  <c r="K376" i="14"/>
  <c r="L384" i="14"/>
  <c r="K384" i="14"/>
  <c r="L392" i="14"/>
  <c r="K392" i="14"/>
  <c r="L400" i="14"/>
  <c r="K400" i="14"/>
  <c r="K6" i="15"/>
  <c r="L6" i="15"/>
  <c r="K14" i="15"/>
  <c r="L14" i="15"/>
  <c r="K22" i="15"/>
  <c r="L22" i="15"/>
  <c r="K30" i="15"/>
  <c r="L30" i="15"/>
  <c r="K38" i="15"/>
  <c r="L38" i="15"/>
  <c r="K46" i="15"/>
  <c r="L46" i="15"/>
  <c r="K54" i="15"/>
  <c r="L54" i="15"/>
  <c r="K62" i="15"/>
  <c r="L62" i="15"/>
  <c r="K70" i="15"/>
  <c r="L70" i="15"/>
  <c r="K78" i="15"/>
  <c r="L78" i="15"/>
  <c r="L86" i="15"/>
  <c r="K86" i="15"/>
  <c r="L94" i="15"/>
  <c r="K94" i="15"/>
  <c r="L102" i="15"/>
  <c r="K102" i="15"/>
  <c r="L110" i="15"/>
  <c r="K110" i="15"/>
  <c r="L118" i="15"/>
  <c r="K118" i="15"/>
  <c r="L126" i="15"/>
  <c r="K126" i="15"/>
  <c r="L134" i="15"/>
  <c r="K134" i="15"/>
  <c r="K142" i="15"/>
  <c r="L142" i="15"/>
  <c r="K150" i="15"/>
  <c r="L150" i="15"/>
  <c r="K158" i="15"/>
  <c r="L158" i="15"/>
  <c r="L166" i="15"/>
  <c r="K166" i="15"/>
  <c r="K174" i="15"/>
  <c r="L174" i="15"/>
  <c r="K182" i="15"/>
  <c r="L182" i="15"/>
  <c r="K190" i="15"/>
  <c r="L190" i="15"/>
  <c r="K198" i="15"/>
  <c r="L198" i="15"/>
  <c r="K206" i="15"/>
  <c r="L206" i="15"/>
  <c r="K214" i="15"/>
  <c r="L214" i="15"/>
  <c r="K222" i="15"/>
  <c r="L222" i="15"/>
  <c r="K230" i="15"/>
  <c r="L230" i="15"/>
  <c r="K238" i="15"/>
  <c r="L238" i="15"/>
  <c r="K246" i="15"/>
  <c r="L246" i="15"/>
  <c r="K254" i="15"/>
  <c r="L254" i="15"/>
  <c r="K262" i="15"/>
  <c r="L262" i="15"/>
  <c r="K270" i="15"/>
  <c r="L270" i="15"/>
  <c r="K278" i="15"/>
  <c r="L278" i="15"/>
  <c r="K286" i="15"/>
  <c r="L286" i="15"/>
  <c r="K294" i="15"/>
  <c r="L294" i="15"/>
  <c r="K302" i="15"/>
  <c r="L302" i="15"/>
  <c r="K310" i="15"/>
  <c r="L310" i="15"/>
  <c r="K318" i="15"/>
  <c r="L318" i="15"/>
  <c r="K326" i="15"/>
  <c r="L326" i="15"/>
  <c r="K334" i="15"/>
  <c r="L334" i="15"/>
  <c r="K342" i="15"/>
  <c r="L342" i="15"/>
  <c r="K350" i="15"/>
  <c r="L350" i="15"/>
  <c r="K358" i="15"/>
  <c r="L358" i="15"/>
  <c r="K366" i="15"/>
  <c r="L366" i="15"/>
  <c r="K374" i="15"/>
  <c r="L374" i="15"/>
  <c r="K382" i="15"/>
  <c r="L382" i="15"/>
  <c r="K390" i="15"/>
  <c r="L390" i="15"/>
  <c r="K4" i="16"/>
  <c r="L4" i="16"/>
  <c r="K12" i="16"/>
  <c r="L12" i="16"/>
  <c r="K20" i="16"/>
  <c r="L20" i="16"/>
  <c r="K28" i="16"/>
  <c r="L28" i="16"/>
  <c r="K36" i="16"/>
  <c r="L36" i="16"/>
  <c r="K44" i="16"/>
  <c r="L44" i="16"/>
  <c r="K52" i="16"/>
  <c r="L52" i="16"/>
  <c r="K60" i="16"/>
  <c r="L60" i="16"/>
  <c r="K68" i="16"/>
  <c r="L68" i="16"/>
  <c r="K76" i="16"/>
  <c r="L76" i="16"/>
  <c r="K84" i="16"/>
  <c r="L84" i="16"/>
  <c r="K92" i="16"/>
  <c r="L92" i="16"/>
  <c r="K100" i="16"/>
  <c r="L100" i="16"/>
  <c r="K108" i="16"/>
  <c r="L108" i="16"/>
  <c r="K116" i="16"/>
  <c r="L116" i="16"/>
  <c r="K124" i="16"/>
  <c r="L124" i="16"/>
  <c r="K132" i="16"/>
  <c r="L132" i="16"/>
  <c r="K140" i="16"/>
  <c r="L140" i="16"/>
  <c r="K148" i="16"/>
  <c r="L148" i="16"/>
  <c r="K156" i="16"/>
  <c r="L156" i="16"/>
  <c r="K164" i="16"/>
  <c r="L164" i="16"/>
  <c r="K172" i="16"/>
  <c r="L172" i="16"/>
  <c r="K180" i="16"/>
  <c r="L180" i="16"/>
  <c r="K188" i="16"/>
  <c r="L188" i="16"/>
  <c r="K196" i="16"/>
  <c r="L196" i="16"/>
  <c r="K204" i="16"/>
  <c r="L204" i="16"/>
  <c r="K212" i="16"/>
  <c r="L212" i="16"/>
  <c r="K220" i="16"/>
  <c r="L220" i="16"/>
  <c r="K228" i="16"/>
  <c r="L228" i="16"/>
  <c r="K236" i="16"/>
  <c r="L236" i="16"/>
  <c r="K244" i="16"/>
  <c r="L244" i="16"/>
  <c r="K252" i="16"/>
  <c r="L252" i="16"/>
  <c r="K260" i="16"/>
  <c r="L260" i="16"/>
  <c r="K268" i="16"/>
  <c r="L268" i="16"/>
  <c r="K276" i="16"/>
  <c r="L276" i="16"/>
  <c r="K284" i="16"/>
  <c r="L284" i="16"/>
  <c r="K292" i="16"/>
  <c r="L292" i="16"/>
  <c r="K300" i="16"/>
  <c r="L300" i="16"/>
  <c r="K308" i="16"/>
  <c r="L308" i="16"/>
  <c r="K316" i="16"/>
  <c r="L316" i="16"/>
  <c r="K324" i="16"/>
  <c r="L324" i="16"/>
  <c r="K332" i="16"/>
  <c r="L332" i="16"/>
  <c r="K340" i="16"/>
  <c r="L340" i="16"/>
  <c r="K348" i="16"/>
  <c r="L348" i="16"/>
  <c r="K356" i="16"/>
  <c r="L356" i="16"/>
  <c r="K364" i="16"/>
  <c r="L364" i="16"/>
  <c r="K372" i="16"/>
  <c r="L372" i="16"/>
  <c r="K380" i="16"/>
  <c r="L380" i="16"/>
  <c r="K388" i="16"/>
  <c r="L388" i="16"/>
  <c r="K396" i="16"/>
  <c r="L396" i="16"/>
  <c r="K404" i="16"/>
  <c r="L404" i="16"/>
  <c r="L2" i="17"/>
  <c r="K2" i="17"/>
  <c r="K10" i="17"/>
  <c r="L10" i="17"/>
  <c r="K18" i="17"/>
  <c r="L18" i="17"/>
  <c r="K26" i="17"/>
  <c r="L26" i="17"/>
  <c r="K34" i="17"/>
  <c r="L34" i="17"/>
  <c r="K42" i="17"/>
  <c r="L42" i="17"/>
  <c r="K50" i="17"/>
  <c r="L50" i="17"/>
  <c r="K58" i="17"/>
  <c r="L58" i="17"/>
  <c r="K66" i="17"/>
  <c r="L66" i="17"/>
  <c r="K74" i="17"/>
  <c r="L74" i="17"/>
  <c r="K82" i="17"/>
  <c r="L82" i="17"/>
  <c r="K90" i="17"/>
  <c r="L90" i="17"/>
  <c r="K98" i="17"/>
  <c r="L98" i="17"/>
  <c r="K106" i="17"/>
  <c r="L106" i="17"/>
  <c r="K114" i="17"/>
  <c r="L114" i="17"/>
  <c r="K122" i="17"/>
  <c r="L122" i="17"/>
  <c r="K130" i="17"/>
  <c r="L130" i="17"/>
  <c r="K138" i="17"/>
  <c r="L138" i="17"/>
  <c r="K146" i="17"/>
  <c r="L146" i="17"/>
  <c r="K154" i="17"/>
  <c r="L154" i="17"/>
  <c r="K162" i="17"/>
  <c r="L162" i="17"/>
  <c r="K170" i="17"/>
  <c r="L170" i="17"/>
  <c r="K178" i="17"/>
  <c r="L178" i="17"/>
  <c r="K186" i="17"/>
  <c r="L186" i="17"/>
  <c r="K194" i="17"/>
  <c r="L194" i="17"/>
  <c r="K202" i="17"/>
  <c r="L202" i="17"/>
  <c r="K210" i="17"/>
  <c r="L210" i="17"/>
  <c r="K218" i="17"/>
  <c r="L218" i="17"/>
  <c r="K226" i="17"/>
  <c r="L226" i="17"/>
  <c r="K234" i="17"/>
  <c r="L234" i="17"/>
  <c r="K242" i="17"/>
  <c r="L242" i="17"/>
  <c r="K196" i="19"/>
  <c r="K20" i="11"/>
  <c r="L20" i="11"/>
  <c r="K411" i="11"/>
  <c r="L411" i="11"/>
  <c r="K371" i="11"/>
  <c r="L371" i="11"/>
  <c r="K339" i="11"/>
  <c r="L339" i="11"/>
  <c r="K307" i="11"/>
  <c r="L307" i="11"/>
  <c r="K275" i="11"/>
  <c r="L275" i="11"/>
  <c r="K243" i="11"/>
  <c r="L243" i="11"/>
  <c r="K211" i="11"/>
  <c r="L211" i="11"/>
  <c r="K139" i="11"/>
  <c r="L139" i="11"/>
  <c r="L37" i="11"/>
  <c r="K37" i="11"/>
  <c r="K410" i="11"/>
  <c r="L410" i="11"/>
  <c r="K370" i="11"/>
  <c r="L370" i="11"/>
  <c r="K346" i="11"/>
  <c r="L346" i="11"/>
  <c r="K322" i="11"/>
  <c r="L322" i="11"/>
  <c r="K298" i="11"/>
  <c r="L298" i="11"/>
  <c r="K266" i="11"/>
  <c r="L266" i="11"/>
  <c r="K226" i="11"/>
  <c r="L226" i="11"/>
  <c r="K194" i="11"/>
  <c r="L194" i="11"/>
  <c r="K154" i="11"/>
  <c r="L154" i="11"/>
  <c r="K114" i="11"/>
  <c r="L114" i="11"/>
  <c r="K66" i="11"/>
  <c r="L66" i="11"/>
  <c r="L388" i="10"/>
  <c r="K388" i="10"/>
  <c r="K157" i="7"/>
  <c r="L157" i="7"/>
  <c r="K109" i="7"/>
  <c r="L109" i="7"/>
  <c r="K69" i="7"/>
  <c r="L69" i="7"/>
  <c r="K53" i="7"/>
  <c r="L53" i="7"/>
  <c r="K5" i="12"/>
  <c r="L5" i="12"/>
  <c r="K45" i="12"/>
  <c r="L45" i="12"/>
  <c r="L85" i="12"/>
  <c r="K85" i="12"/>
  <c r="L117" i="12"/>
  <c r="K117" i="12"/>
  <c r="K149" i="12"/>
  <c r="L149" i="12"/>
  <c r="K189" i="12"/>
  <c r="L189" i="12"/>
  <c r="K237" i="12"/>
  <c r="L237" i="12"/>
  <c r="K277" i="12"/>
  <c r="L277" i="12"/>
  <c r="K317" i="12"/>
  <c r="L317" i="12"/>
  <c r="K357" i="12"/>
  <c r="L357" i="12"/>
  <c r="K397" i="12"/>
  <c r="L397" i="12"/>
  <c r="K437" i="12"/>
  <c r="L437" i="12"/>
  <c r="K477" i="12"/>
  <c r="L477" i="12"/>
  <c r="L35" i="14"/>
  <c r="K35" i="14"/>
  <c r="L67" i="14"/>
  <c r="K67" i="14"/>
  <c r="K107" i="14"/>
  <c r="L107" i="14"/>
  <c r="L147" i="14"/>
  <c r="K147" i="14"/>
  <c r="L195" i="14"/>
  <c r="K195" i="14"/>
  <c r="L235" i="14"/>
  <c r="K235" i="14"/>
  <c r="L283" i="14"/>
  <c r="K283" i="14"/>
  <c r="L323" i="14"/>
  <c r="K323" i="14"/>
  <c r="L371" i="14"/>
  <c r="K371" i="14"/>
  <c r="L145" i="15"/>
  <c r="K145" i="15"/>
  <c r="L185" i="15"/>
  <c r="K185" i="15"/>
  <c r="L217" i="15"/>
  <c r="K217" i="15"/>
  <c r="K257" i="15"/>
  <c r="L257" i="15"/>
  <c r="K305" i="15"/>
  <c r="L305" i="15"/>
  <c r="K345" i="15"/>
  <c r="L345" i="15"/>
  <c r="K385" i="15"/>
  <c r="L385" i="15"/>
  <c r="K39" i="16"/>
  <c r="L39" i="16"/>
  <c r="K71" i="16"/>
  <c r="L71" i="16"/>
  <c r="K95" i="16"/>
  <c r="L95" i="16"/>
  <c r="K119" i="16"/>
  <c r="L119" i="16"/>
  <c r="K151" i="16"/>
  <c r="L151" i="16"/>
  <c r="K175" i="16"/>
  <c r="L175" i="16"/>
  <c r="K207" i="16"/>
  <c r="L207" i="16"/>
  <c r="L239" i="16"/>
  <c r="K239" i="16"/>
  <c r="L263" i="16"/>
  <c r="K263" i="16"/>
  <c r="L279" i="16"/>
  <c r="K279" i="16"/>
  <c r="L303" i="16"/>
  <c r="K303" i="16"/>
  <c r="L327" i="16"/>
  <c r="K327" i="16"/>
  <c r="K375" i="16"/>
  <c r="L375" i="16"/>
  <c r="K399" i="16"/>
  <c r="L399" i="16"/>
  <c r="K13" i="17"/>
  <c r="L13" i="17"/>
  <c r="K37" i="17"/>
  <c r="L37" i="17"/>
  <c r="K53" i="17"/>
  <c r="L53" i="17"/>
  <c r="K85" i="17"/>
  <c r="L85" i="17"/>
  <c r="K109" i="17"/>
  <c r="L109" i="17"/>
  <c r="K133" i="17"/>
  <c r="L133" i="17"/>
  <c r="K149" i="17"/>
  <c r="L149" i="17"/>
  <c r="K173" i="17"/>
  <c r="L173" i="17"/>
  <c r="K189" i="17"/>
  <c r="L189" i="17"/>
  <c r="K221" i="17"/>
  <c r="L221" i="17"/>
  <c r="K237" i="17"/>
  <c r="L237" i="17"/>
  <c r="K277" i="17"/>
  <c r="L277" i="17"/>
  <c r="K301" i="17"/>
  <c r="L301" i="17"/>
  <c r="K309" i="17"/>
  <c r="L309" i="17"/>
  <c r="K333" i="17"/>
  <c r="L333" i="17"/>
  <c r="K365" i="17"/>
  <c r="L365" i="17"/>
  <c r="K389" i="17"/>
  <c r="L389" i="17"/>
  <c r="K405" i="17"/>
  <c r="L405" i="17"/>
  <c r="K437" i="17"/>
  <c r="L437" i="17"/>
  <c r="K377" i="18"/>
  <c r="L377" i="18"/>
  <c r="K183" i="19"/>
  <c r="L183" i="19"/>
  <c r="L8" i="7"/>
  <c r="K8" i="7"/>
  <c r="K16" i="7"/>
  <c r="L16" i="7"/>
  <c r="K3" i="11"/>
  <c r="L3" i="11"/>
  <c r="K11" i="11"/>
  <c r="L11" i="11"/>
  <c r="K19" i="11"/>
  <c r="L19" i="11"/>
  <c r="K27" i="11"/>
  <c r="L27" i="11"/>
  <c r="K35" i="11"/>
  <c r="L35" i="11"/>
  <c r="K43" i="11"/>
  <c r="L43" i="11"/>
  <c r="K51" i="11"/>
  <c r="L51" i="11"/>
  <c r="K428" i="11"/>
  <c r="L428" i="11"/>
  <c r="K420" i="11"/>
  <c r="L420" i="11"/>
  <c r="K412" i="11"/>
  <c r="L412" i="11"/>
  <c r="K404" i="11"/>
  <c r="L404" i="11"/>
  <c r="K396" i="11"/>
  <c r="L396" i="11"/>
  <c r="K388" i="11"/>
  <c r="L388" i="11"/>
  <c r="K380" i="11"/>
  <c r="L380" i="11"/>
  <c r="K372" i="11"/>
  <c r="L372" i="11"/>
  <c r="K364" i="11"/>
  <c r="L364" i="11"/>
  <c r="K356" i="11"/>
  <c r="L356" i="11"/>
  <c r="K348" i="11"/>
  <c r="L348" i="11"/>
  <c r="K340" i="11"/>
  <c r="L340" i="11"/>
  <c r="K332" i="11"/>
  <c r="L332" i="11"/>
  <c r="K324" i="11"/>
  <c r="L324" i="11"/>
  <c r="K316" i="11"/>
  <c r="L316" i="11"/>
  <c r="K308" i="11"/>
  <c r="L308" i="11"/>
  <c r="K300" i="11"/>
  <c r="L300" i="11"/>
  <c r="K292" i="11"/>
  <c r="L292" i="11"/>
  <c r="K284" i="11"/>
  <c r="L284" i="11"/>
  <c r="K276" i="11"/>
  <c r="L276" i="11"/>
  <c r="K268" i="11"/>
  <c r="L268" i="11"/>
  <c r="K260" i="11"/>
  <c r="L260" i="11"/>
  <c r="K252" i="11"/>
  <c r="L252" i="11"/>
  <c r="K244" i="11"/>
  <c r="L244" i="11"/>
  <c r="K236" i="11"/>
  <c r="L236" i="11"/>
  <c r="K228" i="11"/>
  <c r="L228" i="11"/>
  <c r="K220" i="11"/>
  <c r="L220" i="11"/>
  <c r="K212" i="11"/>
  <c r="L212" i="11"/>
  <c r="K204" i="11"/>
  <c r="L204" i="11"/>
  <c r="K196" i="11"/>
  <c r="L196" i="11"/>
  <c r="K188" i="11"/>
  <c r="L188" i="11"/>
  <c r="K180" i="11"/>
  <c r="L180" i="11"/>
  <c r="K172" i="11"/>
  <c r="L172" i="11"/>
  <c r="K164" i="11"/>
  <c r="L164" i="11"/>
  <c r="K156" i="11"/>
  <c r="L156" i="11"/>
  <c r="K148" i="11"/>
  <c r="L148" i="11"/>
  <c r="K140" i="11"/>
  <c r="L140" i="11"/>
  <c r="K132" i="11"/>
  <c r="L132" i="11"/>
  <c r="K124" i="11"/>
  <c r="L124" i="11"/>
  <c r="K366" i="10"/>
  <c r="L366" i="10"/>
  <c r="K358" i="10"/>
  <c r="L358" i="10"/>
  <c r="K350" i="10"/>
  <c r="L350" i="10"/>
  <c r="K342" i="10"/>
  <c r="L342" i="10"/>
  <c r="K334" i="10"/>
  <c r="L334" i="10"/>
  <c r="K326" i="10"/>
  <c r="L326" i="10"/>
  <c r="K318" i="10"/>
  <c r="L318" i="10"/>
  <c r="L310" i="10"/>
  <c r="K310" i="10"/>
  <c r="K302" i="10"/>
  <c r="L302" i="10"/>
  <c r="K294" i="10"/>
  <c r="L294" i="10"/>
  <c r="K286" i="10"/>
  <c r="L286" i="10"/>
  <c r="K278" i="10"/>
  <c r="L278" i="10"/>
  <c r="K270" i="10"/>
  <c r="L270" i="10"/>
  <c r="K262" i="10"/>
  <c r="L262" i="10"/>
  <c r="K254" i="10"/>
  <c r="L254" i="10"/>
  <c r="K246" i="10"/>
  <c r="L246" i="10"/>
  <c r="L238" i="10"/>
  <c r="K238" i="10"/>
  <c r="K230" i="10"/>
  <c r="L230" i="10"/>
  <c r="L222" i="10"/>
  <c r="K222" i="10"/>
  <c r="K214" i="10"/>
  <c r="L214" i="10"/>
  <c r="K206" i="10"/>
  <c r="L206" i="10"/>
  <c r="K198" i="10"/>
  <c r="L198" i="10"/>
  <c r="K190" i="10"/>
  <c r="L190" i="10"/>
  <c r="K182" i="10"/>
  <c r="L182" i="10"/>
  <c r="K174" i="10"/>
  <c r="L174" i="10"/>
  <c r="K166" i="10"/>
  <c r="L166" i="10"/>
  <c r="K158" i="10"/>
  <c r="L158" i="10"/>
  <c r="K150" i="10"/>
  <c r="L150" i="10"/>
  <c r="K142" i="10"/>
  <c r="L142" i="10"/>
  <c r="K134" i="10"/>
  <c r="L134" i="10"/>
  <c r="K126" i="10"/>
  <c r="L126" i="10"/>
  <c r="L118" i="10"/>
  <c r="K118" i="10"/>
  <c r="K110" i="10"/>
  <c r="L110" i="10"/>
  <c r="L102" i="10"/>
  <c r="K102" i="10"/>
  <c r="L94" i="10"/>
  <c r="K94" i="10"/>
  <c r="K86" i="10"/>
  <c r="L86" i="10"/>
  <c r="K78" i="10"/>
  <c r="L78" i="10"/>
  <c r="L70" i="10"/>
  <c r="K70" i="10"/>
  <c r="L62" i="10"/>
  <c r="K62" i="10"/>
  <c r="K54" i="10"/>
  <c r="L54" i="10"/>
  <c r="L46" i="10"/>
  <c r="K46" i="10"/>
  <c r="K38" i="10"/>
  <c r="L38" i="10"/>
  <c r="L30" i="10"/>
  <c r="K30" i="10"/>
  <c r="K22" i="10"/>
  <c r="L22" i="10"/>
  <c r="K14" i="10"/>
  <c r="L14" i="10"/>
  <c r="L6" i="10"/>
  <c r="K6" i="10"/>
  <c r="L3" i="7"/>
  <c r="K3" i="7"/>
  <c r="K11" i="7"/>
  <c r="L11" i="7"/>
  <c r="K6" i="11"/>
  <c r="L6" i="11"/>
  <c r="K14" i="11"/>
  <c r="L14" i="11"/>
  <c r="K22" i="11"/>
  <c r="L22" i="11"/>
  <c r="K30" i="11"/>
  <c r="L30" i="11"/>
  <c r="K38" i="11"/>
  <c r="L38" i="11"/>
  <c r="K46" i="11"/>
  <c r="L46" i="11"/>
  <c r="L425" i="11"/>
  <c r="K425" i="11"/>
  <c r="L417" i="11"/>
  <c r="K417" i="11"/>
  <c r="L409" i="11"/>
  <c r="K409" i="11"/>
  <c r="L401" i="11"/>
  <c r="K401" i="11"/>
  <c r="L393" i="11"/>
  <c r="K393" i="11"/>
  <c r="L385" i="11"/>
  <c r="K385" i="11"/>
  <c r="L377" i="11"/>
  <c r="K377" i="11"/>
  <c r="L369" i="11"/>
  <c r="K369" i="11"/>
  <c r="L361" i="11"/>
  <c r="K361" i="11"/>
  <c r="L353" i="11"/>
  <c r="K353" i="11"/>
  <c r="L345" i="11"/>
  <c r="K345" i="11"/>
  <c r="L337" i="11"/>
  <c r="K337" i="11"/>
  <c r="L329" i="11"/>
  <c r="K329" i="11"/>
  <c r="L321" i="11"/>
  <c r="K321" i="11"/>
  <c r="L313" i="11"/>
  <c r="K313" i="11"/>
  <c r="L305" i="11"/>
  <c r="K305" i="11"/>
  <c r="L297" i="11"/>
  <c r="K297" i="11"/>
  <c r="L289" i="11"/>
  <c r="K289" i="11"/>
  <c r="L281" i="11"/>
  <c r="K281" i="11"/>
  <c r="L273" i="11"/>
  <c r="K273" i="11"/>
  <c r="L265" i="11"/>
  <c r="K265" i="11"/>
  <c r="L257" i="11"/>
  <c r="K257" i="11"/>
  <c r="L249" i="11"/>
  <c r="K249" i="11"/>
  <c r="L241" i="11"/>
  <c r="K241" i="11"/>
  <c r="L233" i="11"/>
  <c r="K233" i="11"/>
  <c r="L225" i="11"/>
  <c r="K225" i="11"/>
  <c r="L217" i="11"/>
  <c r="K217" i="11"/>
  <c r="L209" i="11"/>
  <c r="K209" i="11"/>
  <c r="L201" i="11"/>
  <c r="K201" i="11"/>
  <c r="L193" i="11"/>
  <c r="K193" i="11"/>
  <c r="L185" i="11"/>
  <c r="K185" i="11"/>
  <c r="L177" i="11"/>
  <c r="K177" i="11"/>
  <c r="L169" i="11"/>
  <c r="K169" i="11"/>
  <c r="L161" i="11"/>
  <c r="K161" i="11"/>
  <c r="L153" i="11"/>
  <c r="K153" i="11"/>
  <c r="L145" i="11"/>
  <c r="K145" i="11"/>
  <c r="L137" i="11"/>
  <c r="K137" i="11"/>
  <c r="L129" i="11"/>
  <c r="K129" i="11"/>
  <c r="L121" i="11"/>
  <c r="K121" i="11"/>
  <c r="L113" i="11"/>
  <c r="K113" i="11"/>
  <c r="L105" i="11"/>
  <c r="K105" i="11"/>
  <c r="L97" i="11"/>
  <c r="K97" i="11"/>
  <c r="L89" i="11"/>
  <c r="K89" i="11"/>
  <c r="L81" i="11"/>
  <c r="K81" i="11"/>
  <c r="L73" i="11"/>
  <c r="K73" i="11"/>
  <c r="L65" i="11"/>
  <c r="K65" i="11"/>
  <c r="L57" i="11"/>
  <c r="K57" i="11"/>
  <c r="K403" i="10"/>
  <c r="L403" i="10"/>
  <c r="L395" i="10"/>
  <c r="K395" i="10"/>
  <c r="L387" i="10"/>
  <c r="K387" i="10"/>
  <c r="L379" i="10"/>
  <c r="K379" i="10"/>
  <c r="L371" i="10"/>
  <c r="K371" i="10"/>
  <c r="K156" i="7"/>
  <c r="L156" i="7"/>
  <c r="K148" i="7"/>
  <c r="L148" i="7"/>
  <c r="K140" i="7"/>
  <c r="L140" i="7"/>
  <c r="L132" i="7"/>
  <c r="K132" i="7"/>
  <c r="K124" i="7"/>
  <c r="L124" i="7"/>
  <c r="K116" i="7"/>
  <c r="L116" i="7"/>
  <c r="K108" i="7"/>
  <c r="L108" i="7"/>
  <c r="L100" i="7"/>
  <c r="K100" i="7"/>
  <c r="L92" i="7"/>
  <c r="K92" i="7"/>
  <c r="K84" i="7"/>
  <c r="L84" i="7"/>
  <c r="L76" i="7"/>
  <c r="K76" i="7"/>
  <c r="L68" i="7"/>
  <c r="K68" i="7"/>
  <c r="K60" i="7"/>
  <c r="L60" i="7"/>
  <c r="L52" i="7"/>
  <c r="K52" i="7"/>
  <c r="K44" i="7"/>
  <c r="L44" i="7"/>
  <c r="L36" i="7"/>
  <c r="K36" i="7"/>
  <c r="L28" i="7"/>
  <c r="K28" i="7"/>
  <c r="K20" i="7"/>
  <c r="L20" i="7"/>
  <c r="L6" i="12"/>
  <c r="K6" i="12"/>
  <c r="L14" i="12"/>
  <c r="K14" i="12"/>
  <c r="L22" i="12"/>
  <c r="K22" i="12"/>
  <c r="K30" i="12"/>
  <c r="L30" i="12"/>
  <c r="K38" i="12"/>
  <c r="L38" i="12"/>
  <c r="K46" i="12"/>
  <c r="L46" i="12"/>
  <c r="K54" i="12"/>
  <c r="L54" i="12"/>
  <c r="L62" i="12"/>
  <c r="K62" i="12"/>
  <c r="K70" i="12"/>
  <c r="L70" i="12"/>
  <c r="K78" i="12"/>
  <c r="L78" i="12"/>
  <c r="K86" i="12"/>
  <c r="L86" i="12"/>
  <c r="L94" i="12"/>
  <c r="K94" i="12"/>
  <c r="K102" i="12"/>
  <c r="L102" i="12"/>
  <c r="K110" i="12"/>
  <c r="L110" i="12"/>
  <c r="K118" i="12"/>
  <c r="L118" i="12"/>
  <c r="L126" i="12"/>
  <c r="K126" i="12"/>
  <c r="K134" i="12"/>
  <c r="L134" i="12"/>
  <c r="K142" i="12"/>
  <c r="L142" i="12"/>
  <c r="K150" i="12"/>
  <c r="L150" i="12"/>
  <c r="K158" i="12"/>
  <c r="L158" i="12"/>
  <c r="K166" i="12"/>
  <c r="L166" i="12"/>
  <c r="K174" i="12"/>
  <c r="L174" i="12"/>
  <c r="K182" i="12"/>
  <c r="L182" i="12"/>
  <c r="K190" i="12"/>
  <c r="L190" i="12"/>
  <c r="K198" i="12"/>
  <c r="L198" i="12"/>
  <c r="K206" i="12"/>
  <c r="L206" i="12"/>
  <c r="K214" i="12"/>
  <c r="L214" i="12"/>
  <c r="K222" i="12"/>
  <c r="L222" i="12"/>
  <c r="K230" i="12"/>
  <c r="L230" i="12"/>
  <c r="K238" i="12"/>
  <c r="L238" i="12"/>
  <c r="K246" i="12"/>
  <c r="L246" i="12"/>
  <c r="K254" i="12"/>
  <c r="L254" i="12"/>
  <c r="K262" i="12"/>
  <c r="L262" i="12"/>
  <c r="K270" i="12"/>
  <c r="L270" i="12"/>
  <c r="K278" i="12"/>
  <c r="L278" i="12"/>
  <c r="K286" i="12"/>
  <c r="L286" i="12"/>
  <c r="K294" i="12"/>
  <c r="L294" i="12"/>
  <c r="K302" i="12"/>
  <c r="L302" i="12"/>
  <c r="K310" i="12"/>
  <c r="L310" i="12"/>
  <c r="K318" i="12"/>
  <c r="L318" i="12"/>
  <c r="K326" i="12"/>
  <c r="L326" i="12"/>
  <c r="K334" i="12"/>
  <c r="L334" i="12"/>
  <c r="K342" i="12"/>
  <c r="L342" i="12"/>
  <c r="K350" i="12"/>
  <c r="L350" i="12"/>
  <c r="K358" i="12"/>
  <c r="L358" i="12"/>
  <c r="K366" i="12"/>
  <c r="L366" i="12"/>
  <c r="K374" i="12"/>
  <c r="L374" i="12"/>
  <c r="K382" i="12"/>
  <c r="L382" i="12"/>
  <c r="K390" i="12"/>
  <c r="L390" i="12"/>
  <c r="K398" i="12"/>
  <c r="L398" i="12"/>
  <c r="K406" i="12"/>
  <c r="L406" i="12"/>
  <c r="K414" i="12"/>
  <c r="L414" i="12"/>
  <c r="K422" i="12"/>
  <c r="L422" i="12"/>
  <c r="K430" i="12"/>
  <c r="L430" i="12"/>
  <c r="K438" i="12"/>
  <c r="L438" i="12"/>
  <c r="K446" i="12"/>
  <c r="L446" i="12"/>
  <c r="K454" i="12"/>
  <c r="L454" i="12"/>
  <c r="K462" i="12"/>
  <c r="L462" i="12"/>
  <c r="K470" i="12"/>
  <c r="L470" i="12"/>
  <c r="K478" i="12"/>
  <c r="L478" i="12"/>
  <c r="K486" i="12"/>
  <c r="L486" i="12"/>
  <c r="K494" i="12"/>
  <c r="L494" i="12"/>
  <c r="K4" i="14"/>
  <c r="L4" i="14"/>
  <c r="K12" i="14"/>
  <c r="L12" i="14"/>
  <c r="K20" i="14"/>
  <c r="L20" i="14"/>
  <c r="K28" i="14"/>
  <c r="L28" i="14"/>
  <c r="K36" i="14"/>
  <c r="L36" i="14"/>
  <c r="K44" i="14"/>
  <c r="L44" i="14"/>
  <c r="K52" i="14"/>
  <c r="L52" i="14"/>
  <c r="K60" i="14"/>
  <c r="L60" i="14"/>
  <c r="K68" i="14"/>
  <c r="L68" i="14"/>
  <c r="K76" i="14"/>
  <c r="L76" i="14"/>
  <c r="K84" i="14"/>
  <c r="L84" i="14"/>
  <c r="K92" i="14"/>
  <c r="L92" i="14"/>
  <c r="K100" i="14"/>
  <c r="L100" i="14"/>
  <c r="K108" i="14"/>
  <c r="L108" i="14"/>
  <c r="K116" i="14"/>
  <c r="L116" i="14"/>
  <c r="L124" i="14"/>
  <c r="K124" i="14"/>
  <c r="L132" i="14"/>
  <c r="K132" i="14"/>
  <c r="L140" i="14"/>
  <c r="K140" i="14"/>
  <c r="L148" i="14"/>
  <c r="K148" i="14"/>
  <c r="L156" i="14"/>
  <c r="K156" i="14"/>
  <c r="L164" i="14"/>
  <c r="K164" i="14"/>
  <c r="L172" i="14"/>
  <c r="K172" i="14"/>
  <c r="L180" i="14"/>
  <c r="K180" i="14"/>
  <c r="L188" i="14"/>
  <c r="K188" i="14"/>
  <c r="L196" i="14"/>
  <c r="K196" i="14"/>
  <c r="L204" i="14"/>
  <c r="K204" i="14"/>
  <c r="L212" i="14"/>
  <c r="K212" i="14"/>
  <c r="L220" i="14"/>
  <c r="K220" i="14"/>
  <c r="L228" i="14"/>
  <c r="K228" i="14"/>
  <c r="L236" i="14"/>
  <c r="K236" i="14"/>
  <c r="L244" i="14"/>
  <c r="K244" i="14"/>
  <c r="L252" i="14"/>
  <c r="K252" i="14"/>
  <c r="L260" i="14"/>
  <c r="K260" i="14"/>
  <c r="L268" i="14"/>
  <c r="K268" i="14"/>
  <c r="L276" i="14"/>
  <c r="K276" i="14"/>
  <c r="L284" i="14"/>
  <c r="K284" i="14"/>
  <c r="L292" i="14"/>
  <c r="K292" i="14"/>
  <c r="L300" i="14"/>
  <c r="K300" i="14"/>
  <c r="L308" i="14"/>
  <c r="K308" i="14"/>
  <c r="L316" i="14"/>
  <c r="K316" i="14"/>
  <c r="L324" i="14"/>
  <c r="K324" i="14"/>
  <c r="L332" i="14"/>
  <c r="K332" i="14"/>
  <c r="L340" i="14"/>
  <c r="K340" i="14"/>
  <c r="L348" i="14"/>
  <c r="K348" i="14"/>
  <c r="L356" i="14"/>
  <c r="K356" i="14"/>
  <c r="L364" i="14"/>
  <c r="K364" i="14"/>
  <c r="L372" i="14"/>
  <c r="K372" i="14"/>
  <c r="L380" i="14"/>
  <c r="K380" i="14"/>
  <c r="L388" i="14"/>
  <c r="K388" i="14"/>
  <c r="L396" i="14"/>
  <c r="K396" i="14"/>
  <c r="L2" i="15"/>
  <c r="K2" i="15"/>
  <c r="K10" i="15"/>
  <c r="L10" i="15"/>
  <c r="K18" i="15"/>
  <c r="L18" i="15"/>
  <c r="K26" i="15"/>
  <c r="L26" i="15"/>
  <c r="K34" i="15"/>
  <c r="L34" i="15"/>
  <c r="K42" i="15"/>
  <c r="L42" i="15"/>
  <c r="K50" i="15"/>
  <c r="L50" i="15"/>
  <c r="K58" i="15"/>
  <c r="L58" i="15"/>
  <c r="K66" i="15"/>
  <c r="L66" i="15"/>
  <c r="K74" i="15"/>
  <c r="L74" i="15"/>
  <c r="K82" i="15"/>
  <c r="L82" i="15"/>
  <c r="L90" i="15"/>
  <c r="K90" i="15"/>
  <c r="K98" i="15"/>
  <c r="L98" i="15"/>
  <c r="K106" i="15"/>
  <c r="L106" i="15"/>
  <c r="K114" i="15"/>
  <c r="L114" i="15"/>
  <c r="K122" i="15"/>
  <c r="L122" i="15"/>
  <c r="K130" i="15"/>
  <c r="L130" i="15"/>
  <c r="K138" i="15"/>
  <c r="L138" i="15"/>
  <c r="K146" i="15"/>
  <c r="L146" i="15"/>
  <c r="K154" i="15"/>
  <c r="L154" i="15"/>
  <c r="K162" i="15"/>
  <c r="L162" i="15"/>
  <c r="K170" i="15"/>
  <c r="L170" i="15"/>
  <c r="L178" i="15"/>
  <c r="K178" i="15"/>
  <c r="K186" i="15"/>
  <c r="L186" i="15"/>
  <c r="L194" i="15"/>
  <c r="K194" i="15"/>
  <c r="K202" i="15"/>
  <c r="L202" i="15"/>
  <c r="L210" i="15"/>
  <c r="K210" i="15"/>
  <c r="K218" i="15"/>
  <c r="L218" i="15"/>
  <c r="K226" i="15"/>
  <c r="L226" i="15"/>
  <c r="K234" i="15"/>
  <c r="L234" i="15"/>
  <c r="L242" i="15"/>
  <c r="K242" i="15"/>
  <c r="K250" i="15"/>
  <c r="L250" i="15"/>
  <c r="K258" i="15"/>
  <c r="L258" i="15"/>
  <c r="K266" i="15"/>
  <c r="L266" i="15"/>
  <c r="K274" i="15"/>
  <c r="L274" i="15"/>
  <c r="K282" i="15"/>
  <c r="L282" i="15"/>
  <c r="K290" i="15"/>
  <c r="L290" i="15"/>
  <c r="K298" i="15"/>
  <c r="L298" i="15"/>
  <c r="K306" i="15"/>
  <c r="L306" i="15"/>
  <c r="K314" i="15"/>
  <c r="L314" i="15"/>
  <c r="K322" i="15"/>
  <c r="L322" i="15"/>
  <c r="K330" i="15"/>
  <c r="L330" i="15"/>
  <c r="K338" i="15"/>
  <c r="L338" i="15"/>
  <c r="K346" i="15"/>
  <c r="L346" i="15"/>
  <c r="K354" i="15"/>
  <c r="L354" i="15"/>
  <c r="K362" i="15"/>
  <c r="L362" i="15"/>
  <c r="K370" i="15"/>
  <c r="L370" i="15"/>
  <c r="K378" i="15"/>
  <c r="L378" i="15"/>
  <c r="K386" i="15"/>
  <c r="L386" i="15"/>
  <c r="K7" i="11"/>
  <c r="L7" i="11"/>
  <c r="K15" i="11"/>
  <c r="L15" i="11"/>
  <c r="K23" i="11"/>
  <c r="L23" i="11"/>
  <c r="K31" i="11"/>
  <c r="L31" i="11"/>
  <c r="K39" i="11"/>
  <c r="L39" i="11"/>
  <c r="K47" i="11"/>
  <c r="L47" i="11"/>
  <c r="K424" i="11"/>
  <c r="L424" i="11"/>
  <c r="K416" i="11"/>
  <c r="L416" i="11"/>
  <c r="K408" i="11"/>
  <c r="L408" i="11"/>
  <c r="K400" i="11"/>
  <c r="L400" i="11"/>
  <c r="K392" i="11"/>
  <c r="L392" i="11"/>
  <c r="K384" i="11"/>
  <c r="L384" i="11"/>
  <c r="K376" i="11"/>
  <c r="L376" i="11"/>
  <c r="K368" i="11"/>
  <c r="L368" i="11"/>
  <c r="K360" i="11"/>
  <c r="L360" i="11"/>
  <c r="K352" i="11"/>
  <c r="L352" i="11"/>
  <c r="K344" i="11"/>
  <c r="L344" i="11"/>
  <c r="K336" i="11"/>
  <c r="L336" i="11"/>
  <c r="K328" i="11"/>
  <c r="L328" i="11"/>
  <c r="K320" i="11"/>
  <c r="L320" i="11"/>
  <c r="K312" i="11"/>
  <c r="L312" i="11"/>
  <c r="K304" i="11"/>
  <c r="L304" i="11"/>
  <c r="K296" i="11"/>
  <c r="L296" i="11"/>
  <c r="K288" i="11"/>
  <c r="L288" i="11"/>
  <c r="K280" i="11"/>
  <c r="L280" i="11"/>
  <c r="K272" i="11"/>
  <c r="L272" i="11"/>
  <c r="K264" i="11"/>
  <c r="L264" i="11"/>
  <c r="K256" i="11"/>
  <c r="L256" i="11"/>
  <c r="K248" i="11"/>
  <c r="L248" i="11"/>
  <c r="K240" i="11"/>
  <c r="L240" i="11"/>
  <c r="K232" i="11"/>
  <c r="L232" i="11"/>
  <c r="K224" i="11"/>
  <c r="L224" i="11"/>
  <c r="K216" i="11"/>
  <c r="L216" i="11"/>
  <c r="K208" i="11"/>
  <c r="L208" i="11"/>
  <c r="K200" i="11"/>
  <c r="L200" i="11"/>
  <c r="K192" i="11"/>
  <c r="L192" i="11"/>
  <c r="K184" i="11"/>
  <c r="L184" i="11"/>
  <c r="K176" i="11"/>
  <c r="L176" i="11"/>
  <c r="K168" i="11"/>
  <c r="L168" i="11"/>
  <c r="K160" i="11"/>
  <c r="L160" i="11"/>
  <c r="K152" i="11"/>
  <c r="L152" i="11"/>
  <c r="K144" i="11"/>
  <c r="L144" i="11"/>
  <c r="K136" i="11"/>
  <c r="L136" i="11"/>
  <c r="K128" i="11"/>
  <c r="L128" i="11"/>
  <c r="K120" i="11"/>
  <c r="L120" i="11"/>
  <c r="K112" i="11"/>
  <c r="L112" i="11"/>
  <c r="K104" i="11"/>
  <c r="L104" i="11"/>
  <c r="K96" i="11"/>
  <c r="L96" i="11"/>
  <c r="K88" i="11"/>
  <c r="L88" i="11"/>
  <c r="K80" i="11"/>
  <c r="L80" i="11"/>
  <c r="K72" i="11"/>
  <c r="L72" i="11"/>
  <c r="K64" i="11"/>
  <c r="L64" i="11"/>
  <c r="K56" i="11"/>
  <c r="L56" i="11"/>
  <c r="K402" i="10"/>
  <c r="L402" i="10"/>
  <c r="K394" i="10"/>
  <c r="L394" i="10"/>
  <c r="K386" i="10"/>
  <c r="L386" i="10"/>
  <c r="K378" i="10"/>
  <c r="L378" i="10"/>
  <c r="K370" i="10"/>
  <c r="L370" i="10"/>
  <c r="L155" i="7"/>
  <c r="K155" i="7"/>
  <c r="K147" i="7"/>
  <c r="L147" i="7"/>
  <c r="L139" i="7"/>
  <c r="K139" i="7"/>
  <c r="K131" i="7"/>
  <c r="L131" i="7"/>
  <c r="L123" i="7"/>
  <c r="K123" i="7"/>
  <c r="L115" i="7"/>
  <c r="K115" i="7"/>
  <c r="K107" i="7"/>
  <c r="L107" i="7"/>
  <c r="L99" i="7"/>
  <c r="K99" i="7"/>
  <c r="L91" i="7"/>
  <c r="K91" i="7"/>
  <c r="K83" i="7"/>
  <c r="L83" i="7"/>
  <c r="K75" i="7"/>
  <c r="L75" i="7"/>
  <c r="K67" i="7"/>
  <c r="L67" i="7"/>
  <c r="L59" i="7"/>
  <c r="K59" i="7"/>
  <c r="K51" i="7"/>
  <c r="L51" i="7"/>
  <c r="K43" i="7"/>
  <c r="L43" i="7"/>
  <c r="K35" i="7"/>
  <c r="L35" i="7"/>
  <c r="L27" i="7"/>
  <c r="K27" i="7"/>
  <c r="L19" i="7"/>
  <c r="K19" i="7"/>
  <c r="K7" i="12"/>
  <c r="L7" i="12"/>
  <c r="K15" i="12"/>
  <c r="L15" i="12"/>
  <c r="K23" i="12"/>
  <c r="L23" i="12"/>
  <c r="K31" i="12"/>
  <c r="L31" i="12"/>
  <c r="L39" i="12"/>
  <c r="K39" i="12"/>
  <c r="K47" i="12"/>
  <c r="L47" i="12"/>
  <c r="K55" i="12"/>
  <c r="L55" i="12"/>
  <c r="K63" i="12"/>
  <c r="L63" i="12"/>
  <c r="L71" i="12"/>
  <c r="K71" i="12"/>
  <c r="K79" i="12"/>
  <c r="L79" i="12"/>
  <c r="K87" i="12"/>
  <c r="L87" i="12"/>
  <c r="K95" i="12"/>
  <c r="L95" i="12"/>
  <c r="L103" i="12"/>
  <c r="K103" i="12"/>
  <c r="K111" i="12"/>
  <c r="L111" i="12"/>
  <c r="K119" i="12"/>
  <c r="L119" i="12"/>
  <c r="K127" i="12"/>
  <c r="L127" i="12"/>
  <c r="L135" i="12"/>
  <c r="K135" i="12"/>
  <c r="L143" i="12"/>
  <c r="K143" i="12"/>
  <c r="L151" i="12"/>
  <c r="K151" i="12"/>
  <c r="L159" i="12"/>
  <c r="K159" i="12"/>
  <c r="L167" i="12"/>
  <c r="K167" i="12"/>
  <c r="L175" i="12"/>
  <c r="K175" i="12"/>
  <c r="L183" i="12"/>
  <c r="K183" i="12"/>
  <c r="L191" i="12"/>
  <c r="K191" i="12"/>
  <c r="L199" i="12"/>
  <c r="K199" i="12"/>
  <c r="L207" i="12"/>
  <c r="K207" i="12"/>
  <c r="L215" i="12"/>
  <c r="K215" i="12"/>
  <c r="L223" i="12"/>
  <c r="K223" i="12"/>
  <c r="L231" i="12"/>
  <c r="K231" i="12"/>
  <c r="L239" i="12"/>
  <c r="K239" i="12"/>
  <c r="L247" i="12"/>
  <c r="K247" i="12"/>
  <c r="L255" i="12"/>
  <c r="K255" i="12"/>
  <c r="L263" i="12"/>
  <c r="K263" i="12"/>
  <c r="L271" i="12"/>
  <c r="K271" i="12"/>
  <c r="L279" i="12"/>
  <c r="K279" i="12"/>
  <c r="L287" i="12"/>
  <c r="K287" i="12"/>
  <c r="L295" i="12"/>
  <c r="K295" i="12"/>
  <c r="L303" i="12"/>
  <c r="K303" i="12"/>
  <c r="L311" i="12"/>
  <c r="K311" i="12"/>
  <c r="L319" i="12"/>
  <c r="K319" i="12"/>
  <c r="L327" i="12"/>
  <c r="K327" i="12"/>
  <c r="L335" i="12"/>
  <c r="K335" i="12"/>
  <c r="L343" i="12"/>
  <c r="K343" i="12"/>
  <c r="L351" i="12"/>
  <c r="K351" i="12"/>
  <c r="L359" i="12"/>
  <c r="K359" i="12"/>
  <c r="L367" i="12"/>
  <c r="K367" i="12"/>
  <c r="L375" i="12"/>
  <c r="K375" i="12"/>
  <c r="L383" i="12"/>
  <c r="K383" i="12"/>
  <c r="L391" i="12"/>
  <c r="K391" i="12"/>
  <c r="L399" i="12"/>
  <c r="K399" i="12"/>
  <c r="L407" i="12"/>
  <c r="K407" i="12"/>
  <c r="L415" i="12"/>
  <c r="K415" i="12"/>
  <c r="L423" i="12"/>
  <c r="K423" i="12"/>
  <c r="L431" i="12"/>
  <c r="K431" i="12"/>
  <c r="L439" i="12"/>
  <c r="K439" i="12"/>
  <c r="L447" i="12"/>
  <c r="K447" i="12"/>
  <c r="L455" i="12"/>
  <c r="K455" i="12"/>
  <c r="L463" i="12"/>
  <c r="K463" i="12"/>
  <c r="L471" i="12"/>
  <c r="K471" i="12"/>
  <c r="L479" i="12"/>
  <c r="K479" i="12"/>
  <c r="L487" i="12"/>
  <c r="K487" i="12"/>
  <c r="L495" i="12"/>
  <c r="K495" i="12"/>
  <c r="K5" i="14"/>
  <c r="L5" i="14"/>
  <c r="K13" i="14"/>
  <c r="L13" i="14"/>
  <c r="K21" i="14"/>
  <c r="L21" i="14"/>
  <c r="K29" i="14"/>
  <c r="L29" i="14"/>
  <c r="K37" i="14"/>
  <c r="L37" i="14"/>
  <c r="K45" i="14"/>
  <c r="L45" i="14"/>
  <c r="K53" i="14"/>
  <c r="L53" i="14"/>
  <c r="K61" i="14"/>
  <c r="L61" i="14"/>
  <c r="K69" i="14"/>
  <c r="L69" i="14"/>
  <c r="K77" i="14"/>
  <c r="L77" i="14"/>
  <c r="K85" i="14"/>
  <c r="L85" i="14"/>
  <c r="K93" i="14"/>
  <c r="L93" i="14"/>
  <c r="K101" i="14"/>
  <c r="L101" i="14"/>
  <c r="K109" i="14"/>
  <c r="L109" i="14"/>
  <c r="K117" i="14"/>
  <c r="L117" i="14"/>
  <c r="K125" i="14"/>
  <c r="L125" i="14"/>
  <c r="K133" i="14"/>
  <c r="L133" i="14"/>
  <c r="K141" i="14"/>
  <c r="L141" i="14"/>
  <c r="K149" i="14"/>
  <c r="L149" i="14"/>
  <c r="K157" i="14"/>
  <c r="L157" i="14"/>
  <c r="K165" i="14"/>
  <c r="L165" i="14"/>
  <c r="K173" i="14"/>
  <c r="L173" i="14"/>
  <c r="K181" i="14"/>
  <c r="L181" i="14"/>
  <c r="K189" i="14"/>
  <c r="L189" i="14"/>
  <c r="K197" i="14"/>
  <c r="L197" i="14"/>
  <c r="K205" i="14"/>
  <c r="L205" i="14"/>
  <c r="K213" i="14"/>
  <c r="L213" i="14"/>
  <c r="K221" i="14"/>
  <c r="L221" i="14"/>
  <c r="K229" i="14"/>
  <c r="L229" i="14"/>
  <c r="K237" i="14"/>
  <c r="L237" i="14"/>
  <c r="K245" i="14"/>
  <c r="L245" i="14"/>
  <c r="K253" i="14"/>
  <c r="L253" i="14"/>
  <c r="K261" i="14"/>
  <c r="L261" i="14"/>
  <c r="K269" i="14"/>
  <c r="L269" i="14"/>
  <c r="K277" i="14"/>
  <c r="L277" i="14"/>
  <c r="K285" i="14"/>
  <c r="L285" i="14"/>
  <c r="K293" i="14"/>
  <c r="L293" i="14"/>
  <c r="K301" i="14"/>
  <c r="L301" i="14"/>
  <c r="K309" i="14"/>
  <c r="L309" i="14"/>
  <c r="K317" i="14"/>
  <c r="L317" i="14"/>
  <c r="K325" i="14"/>
  <c r="L325" i="14"/>
  <c r="K333" i="14"/>
  <c r="L333" i="14"/>
  <c r="K341" i="14"/>
  <c r="L341" i="14"/>
  <c r="K349" i="14"/>
  <c r="L349" i="14"/>
  <c r="K357" i="14"/>
  <c r="L357" i="14"/>
  <c r="K365" i="14"/>
  <c r="L365" i="14"/>
  <c r="K373" i="14"/>
  <c r="L373" i="14"/>
  <c r="K381" i="14"/>
  <c r="L381" i="14"/>
  <c r="K389" i="14"/>
  <c r="L389" i="14"/>
  <c r="K397" i="14"/>
  <c r="L397" i="14"/>
  <c r="K3" i="15"/>
  <c r="L3" i="15"/>
  <c r="K11" i="15"/>
  <c r="L11" i="15"/>
  <c r="K19" i="15"/>
  <c r="L19" i="15"/>
  <c r="K27" i="15"/>
  <c r="L27" i="15"/>
  <c r="K35" i="15"/>
  <c r="L35" i="15"/>
  <c r="K43" i="15"/>
  <c r="L43" i="15"/>
  <c r="K51" i="15"/>
  <c r="L51" i="15"/>
  <c r="K59" i="15"/>
  <c r="L59" i="15"/>
  <c r="K67" i="15"/>
  <c r="L67" i="15"/>
  <c r="K75" i="15"/>
  <c r="L75" i="15"/>
  <c r="K83" i="15"/>
  <c r="L83" i="15"/>
  <c r="K91" i="15"/>
  <c r="L91" i="15"/>
  <c r="K99" i="15"/>
  <c r="L99" i="15"/>
  <c r="K107" i="15"/>
  <c r="L107" i="15"/>
  <c r="K115" i="15"/>
  <c r="L115" i="15"/>
  <c r="K123" i="15"/>
  <c r="L123" i="15"/>
  <c r="K131" i="15"/>
  <c r="L131" i="15"/>
  <c r="K139" i="15"/>
  <c r="L139" i="15"/>
  <c r="K147" i="15"/>
  <c r="L147" i="15"/>
  <c r="K155" i="15"/>
  <c r="L155" i="15"/>
  <c r="K163" i="15"/>
  <c r="L163" i="15"/>
  <c r="K171" i="15"/>
  <c r="L171" i="15"/>
  <c r="K179" i="15"/>
  <c r="L179" i="15"/>
  <c r="K187" i="15"/>
  <c r="L187" i="15"/>
  <c r="K195" i="15"/>
  <c r="L195" i="15"/>
  <c r="K203" i="15"/>
  <c r="L203" i="15"/>
  <c r="K211" i="15"/>
  <c r="L211" i="15"/>
  <c r="L219" i="15"/>
  <c r="K219" i="15"/>
  <c r="K227" i="15"/>
  <c r="L227" i="15"/>
  <c r="K235" i="15"/>
  <c r="L235" i="15"/>
  <c r="K243" i="15"/>
  <c r="L243" i="15"/>
  <c r="L251" i="15"/>
  <c r="K251" i="15"/>
  <c r="K259" i="15"/>
  <c r="L259" i="15"/>
  <c r="K267" i="15"/>
  <c r="L267" i="15"/>
  <c r="K275" i="15"/>
  <c r="L275" i="15"/>
  <c r="K283" i="15"/>
  <c r="L283" i="15"/>
  <c r="K291" i="15"/>
  <c r="L291" i="15"/>
  <c r="K299" i="15"/>
  <c r="L299" i="15"/>
  <c r="K307" i="15"/>
  <c r="L307" i="15"/>
  <c r="K315" i="15"/>
  <c r="L315" i="15"/>
  <c r="K323" i="15"/>
  <c r="L323" i="15"/>
  <c r="K331" i="15"/>
  <c r="L331" i="15"/>
  <c r="K339" i="15"/>
  <c r="L339" i="15"/>
  <c r="K347" i="15"/>
  <c r="L347" i="15"/>
  <c r="K355" i="15"/>
  <c r="L355" i="15"/>
  <c r="K363" i="15"/>
  <c r="L363" i="15"/>
  <c r="K371" i="15"/>
  <c r="L371" i="15"/>
  <c r="K379" i="15"/>
  <c r="L379" i="15"/>
  <c r="K387" i="15"/>
  <c r="L387" i="15"/>
  <c r="K9" i="16"/>
  <c r="L9" i="16"/>
  <c r="K17" i="16"/>
  <c r="L17" i="16"/>
  <c r="K25" i="16"/>
  <c r="L25" i="16"/>
  <c r="K33" i="16"/>
  <c r="L33" i="16"/>
  <c r="K41" i="16"/>
  <c r="L41" i="16"/>
  <c r="K49" i="16"/>
  <c r="L49" i="16"/>
  <c r="K57" i="16"/>
  <c r="L57" i="16"/>
  <c r="K65" i="16"/>
  <c r="L65" i="16"/>
  <c r="K73" i="16"/>
  <c r="L73" i="16"/>
  <c r="K81" i="16"/>
  <c r="L81" i="16"/>
  <c r="K89" i="16"/>
  <c r="L89" i="16"/>
  <c r="K97" i="16"/>
  <c r="L97" i="16"/>
  <c r="K105" i="16"/>
  <c r="L105" i="16"/>
  <c r="K113" i="16"/>
  <c r="L113" i="16"/>
  <c r="K121" i="16"/>
  <c r="L121" i="16"/>
  <c r="K129" i="16"/>
  <c r="L129" i="16"/>
  <c r="K137" i="16"/>
  <c r="L137" i="16"/>
  <c r="K145" i="16"/>
  <c r="L145" i="16"/>
  <c r="K153" i="16"/>
  <c r="L153" i="16"/>
  <c r="K161" i="16"/>
  <c r="L161" i="16"/>
  <c r="K169" i="16"/>
  <c r="L169" i="16"/>
  <c r="K177" i="16"/>
  <c r="L177" i="16"/>
  <c r="K185" i="16"/>
  <c r="L185" i="16"/>
  <c r="K193" i="16"/>
  <c r="L193" i="16"/>
  <c r="K201" i="16"/>
  <c r="L201" i="16"/>
  <c r="K209" i="16"/>
  <c r="L209" i="16"/>
  <c r="K217" i="16"/>
  <c r="L217" i="16"/>
  <c r="K225" i="16"/>
  <c r="L225" i="16"/>
  <c r="K233" i="16"/>
  <c r="L233" i="16"/>
  <c r="K241" i="16"/>
  <c r="L241" i="16"/>
  <c r="K249" i="16"/>
  <c r="L249" i="16"/>
  <c r="K257" i="16"/>
  <c r="L257" i="16"/>
  <c r="K265" i="16"/>
  <c r="L265" i="16"/>
  <c r="K273" i="16"/>
  <c r="L273" i="16"/>
  <c r="K281" i="16"/>
  <c r="L281" i="16"/>
  <c r="K289" i="16"/>
  <c r="L289" i="16"/>
  <c r="K297" i="16"/>
  <c r="L297" i="16"/>
  <c r="K305" i="16"/>
  <c r="L305" i="16"/>
  <c r="K313" i="16"/>
  <c r="L313" i="16"/>
  <c r="K321" i="16"/>
  <c r="L321" i="16"/>
  <c r="K329" i="16"/>
  <c r="L329" i="16"/>
  <c r="L337" i="16"/>
  <c r="K337" i="16"/>
  <c r="K345" i="16"/>
  <c r="L345" i="16"/>
  <c r="K353" i="16"/>
  <c r="L353" i="16"/>
  <c r="K361" i="16"/>
  <c r="L361" i="16"/>
  <c r="K369" i="16"/>
  <c r="L369" i="16"/>
  <c r="K377" i="16"/>
  <c r="L377" i="16"/>
  <c r="K385" i="16"/>
  <c r="L385" i="16"/>
  <c r="K393" i="16"/>
  <c r="L393" i="16"/>
  <c r="K401" i="16"/>
  <c r="L401" i="16"/>
  <c r="K409" i="16"/>
  <c r="L409" i="16"/>
  <c r="K7" i="17"/>
  <c r="L7" i="17"/>
  <c r="K15" i="17"/>
  <c r="L15" i="17"/>
  <c r="K23" i="17"/>
  <c r="L23" i="17"/>
  <c r="K31" i="17"/>
  <c r="L31" i="17"/>
  <c r="K39" i="17"/>
  <c r="L39" i="17"/>
  <c r="K47" i="17"/>
  <c r="L47" i="17"/>
  <c r="K55" i="17"/>
  <c r="L55" i="17"/>
  <c r="K63" i="17"/>
  <c r="L63" i="17"/>
  <c r="K71" i="17"/>
  <c r="L71" i="17"/>
  <c r="K79" i="17"/>
  <c r="L79" i="17"/>
  <c r="K87" i="17"/>
  <c r="L87" i="17"/>
  <c r="K95" i="17"/>
  <c r="L95" i="17"/>
  <c r="K103" i="17"/>
  <c r="L103" i="17"/>
  <c r="K111" i="17"/>
  <c r="L111" i="17"/>
  <c r="K119" i="17"/>
  <c r="L119" i="17"/>
  <c r="K127" i="17"/>
  <c r="L127" i="17"/>
  <c r="K135" i="17"/>
  <c r="L135" i="17"/>
  <c r="K143" i="17"/>
  <c r="L143" i="17"/>
  <c r="K151" i="17"/>
  <c r="L151" i="17"/>
  <c r="K159" i="17"/>
  <c r="L159" i="17"/>
  <c r="K167" i="17"/>
  <c r="L167" i="17"/>
  <c r="K175" i="17"/>
  <c r="L175" i="17"/>
  <c r="K183" i="17"/>
  <c r="L183" i="17"/>
  <c r="K191" i="17"/>
  <c r="L191" i="17"/>
  <c r="K199" i="17"/>
  <c r="L199" i="17"/>
  <c r="K207" i="17"/>
  <c r="L207" i="17"/>
  <c r="K215" i="17"/>
  <c r="L215" i="17"/>
  <c r="K223" i="17"/>
  <c r="L223" i="17"/>
  <c r="K231" i="17"/>
  <c r="L231" i="17"/>
  <c r="K239" i="17"/>
  <c r="L239" i="17"/>
  <c r="K247" i="17"/>
  <c r="L247" i="17"/>
  <c r="K255" i="17"/>
  <c r="L255" i="17"/>
  <c r="K263" i="17"/>
  <c r="L263" i="17"/>
  <c r="K271" i="17"/>
  <c r="L271" i="17"/>
  <c r="K279" i="17"/>
  <c r="L279" i="17"/>
  <c r="K287" i="17"/>
  <c r="L287" i="17"/>
  <c r="K295" i="17"/>
  <c r="L295" i="17"/>
  <c r="K303" i="17"/>
  <c r="L303" i="17"/>
  <c r="K311" i="17"/>
  <c r="L311" i="17"/>
  <c r="K319" i="17"/>
  <c r="L319" i="17"/>
  <c r="K327" i="17"/>
  <c r="L327" i="17"/>
  <c r="K335" i="17"/>
  <c r="L335" i="17"/>
  <c r="K343" i="17"/>
  <c r="L343" i="17"/>
  <c r="K351" i="17"/>
  <c r="L351" i="17"/>
  <c r="K359" i="17"/>
  <c r="L359" i="17"/>
  <c r="K367" i="17"/>
  <c r="L367" i="17"/>
  <c r="K375" i="17"/>
  <c r="L375" i="17"/>
  <c r="K383" i="17"/>
  <c r="L383" i="17"/>
  <c r="K391" i="17"/>
  <c r="L391" i="17"/>
  <c r="K399" i="17"/>
  <c r="L399" i="17"/>
  <c r="K407" i="17"/>
  <c r="L407" i="17"/>
  <c r="K415" i="17"/>
  <c r="L415" i="17"/>
  <c r="K423" i="17"/>
  <c r="L423" i="17"/>
  <c r="K431" i="17"/>
  <c r="L431" i="17"/>
  <c r="K371" i="18"/>
  <c r="L371" i="18"/>
  <c r="K379" i="18"/>
  <c r="L379" i="18"/>
  <c r="K387" i="18"/>
  <c r="L387" i="18"/>
  <c r="K395" i="18"/>
  <c r="L395" i="18"/>
  <c r="K403" i="18"/>
  <c r="L403" i="18"/>
  <c r="K9" i="19"/>
  <c r="L9" i="19"/>
  <c r="K17" i="19"/>
  <c r="L17" i="19"/>
  <c r="K25" i="19"/>
  <c r="L25" i="19"/>
  <c r="K33" i="19"/>
  <c r="L33" i="19"/>
  <c r="K41" i="19"/>
  <c r="L41" i="19"/>
  <c r="K49" i="19"/>
  <c r="L49" i="19"/>
  <c r="K57" i="19"/>
  <c r="L57" i="19"/>
  <c r="K65" i="19"/>
  <c r="L65" i="19"/>
  <c r="K73" i="19"/>
  <c r="L73" i="19"/>
  <c r="K81" i="19"/>
  <c r="L81" i="19"/>
  <c r="K89" i="19"/>
  <c r="L89" i="19"/>
  <c r="K97" i="19"/>
  <c r="L97" i="19"/>
  <c r="K105" i="19"/>
  <c r="L105" i="19"/>
  <c r="K113" i="19"/>
  <c r="L113" i="19"/>
  <c r="K121" i="19"/>
  <c r="L121" i="19"/>
  <c r="K129" i="19"/>
  <c r="L129" i="19"/>
  <c r="K137" i="19"/>
  <c r="L137" i="19"/>
  <c r="K145" i="19"/>
  <c r="L145" i="19"/>
  <c r="K153" i="19"/>
  <c r="L153" i="19"/>
  <c r="K161" i="19"/>
  <c r="L161" i="19"/>
  <c r="K169" i="19"/>
  <c r="L169" i="19"/>
  <c r="K177" i="19"/>
  <c r="L177" i="19"/>
  <c r="K185" i="19"/>
  <c r="L185" i="19"/>
  <c r="K193" i="19"/>
  <c r="L193" i="19"/>
  <c r="K201" i="19"/>
  <c r="L201" i="19"/>
  <c r="K209" i="19"/>
  <c r="L209" i="19"/>
  <c r="K217" i="19"/>
  <c r="L217" i="19"/>
  <c r="K225" i="19"/>
  <c r="L225" i="19"/>
  <c r="K233" i="19"/>
  <c r="L233" i="19"/>
  <c r="K241" i="19"/>
  <c r="L241" i="19"/>
  <c r="K249" i="19"/>
  <c r="L249" i="19"/>
  <c r="K257" i="19"/>
  <c r="L257" i="19"/>
  <c r="K265" i="19"/>
  <c r="L265" i="19"/>
  <c r="K273" i="19"/>
  <c r="L273" i="19"/>
  <c r="K281" i="19"/>
  <c r="L281" i="19"/>
  <c r="K289" i="19"/>
  <c r="L289" i="19"/>
  <c r="K297" i="19"/>
  <c r="L297" i="19"/>
  <c r="K305" i="19"/>
  <c r="L305" i="19"/>
  <c r="K313" i="19"/>
  <c r="L313" i="19"/>
  <c r="K321" i="19"/>
  <c r="L321" i="19"/>
  <c r="K329" i="19"/>
  <c r="L329" i="19"/>
  <c r="K337" i="19"/>
  <c r="L337" i="19"/>
  <c r="K345" i="19"/>
  <c r="L345" i="19"/>
  <c r="K353" i="19"/>
  <c r="L353" i="19"/>
  <c r="K361" i="19"/>
  <c r="L361" i="19"/>
  <c r="K369" i="19"/>
  <c r="L369" i="19"/>
  <c r="K377" i="19"/>
  <c r="L377" i="19"/>
  <c r="K385" i="19"/>
  <c r="L385" i="19"/>
  <c r="K393" i="19"/>
  <c r="L393" i="19"/>
  <c r="K401" i="19"/>
  <c r="L401" i="19"/>
  <c r="K362" i="18"/>
  <c r="L362" i="18"/>
  <c r="K354" i="18"/>
  <c r="L354" i="18"/>
  <c r="K346" i="18"/>
  <c r="L346" i="18"/>
  <c r="K338" i="18"/>
  <c r="L338" i="18"/>
  <c r="K330" i="18"/>
  <c r="L330" i="18"/>
  <c r="K322" i="18"/>
  <c r="L322" i="18"/>
  <c r="K314" i="18"/>
  <c r="L314" i="18"/>
  <c r="K306" i="18"/>
  <c r="L306" i="18"/>
  <c r="K298" i="18"/>
  <c r="L298" i="18"/>
  <c r="K290" i="18"/>
  <c r="L290" i="18"/>
  <c r="K282" i="18"/>
  <c r="L282" i="18"/>
  <c r="K274" i="18"/>
  <c r="L274" i="18"/>
  <c r="K266" i="18"/>
  <c r="L266" i="18"/>
  <c r="K258" i="18"/>
  <c r="L258" i="18"/>
  <c r="K250" i="18"/>
  <c r="L250" i="18"/>
  <c r="K242" i="18"/>
  <c r="L242" i="18"/>
  <c r="K234" i="18"/>
  <c r="L234" i="18"/>
  <c r="K226" i="18"/>
  <c r="L226" i="18"/>
  <c r="K218" i="18"/>
  <c r="L218" i="18"/>
  <c r="K210" i="18"/>
  <c r="L210" i="18"/>
  <c r="K202" i="18"/>
  <c r="L202" i="18"/>
  <c r="K194" i="18"/>
  <c r="L194" i="18"/>
  <c r="K186" i="18"/>
  <c r="L186" i="18"/>
  <c r="K178" i="18"/>
  <c r="L178" i="18"/>
  <c r="K170" i="18"/>
  <c r="L170" i="18"/>
  <c r="K162" i="18"/>
  <c r="L162" i="18"/>
  <c r="K154" i="18"/>
  <c r="L154" i="18"/>
  <c r="K146" i="18"/>
  <c r="L146" i="18"/>
  <c r="K138" i="18"/>
  <c r="L138" i="18"/>
  <c r="K130" i="18"/>
  <c r="L130" i="18"/>
  <c r="K122" i="18"/>
  <c r="L122" i="18"/>
  <c r="K114" i="18"/>
  <c r="L114" i="18"/>
  <c r="K106" i="18"/>
  <c r="L106" i="18"/>
  <c r="K98" i="18"/>
  <c r="L98" i="18"/>
  <c r="K90" i="18"/>
  <c r="L90" i="18"/>
  <c r="K82" i="18"/>
  <c r="L82" i="18"/>
  <c r="K74" i="18"/>
  <c r="L74" i="18"/>
  <c r="K66" i="18"/>
  <c r="L66" i="18"/>
  <c r="K58" i="18"/>
  <c r="L58" i="18"/>
  <c r="K50" i="18"/>
  <c r="L50" i="18"/>
  <c r="K42" i="18"/>
  <c r="L42" i="18"/>
  <c r="K34" i="18"/>
  <c r="L34" i="18"/>
  <c r="K26" i="18"/>
  <c r="L26" i="18"/>
  <c r="K18" i="18"/>
  <c r="L18" i="18"/>
  <c r="K10" i="18"/>
  <c r="L10" i="18"/>
  <c r="L2" i="18"/>
  <c r="K2" i="18"/>
  <c r="L364" i="10"/>
  <c r="K364" i="10"/>
  <c r="L356" i="10"/>
  <c r="K356" i="10"/>
  <c r="L348" i="10"/>
  <c r="K348" i="10"/>
  <c r="L340" i="10"/>
  <c r="K340" i="10"/>
  <c r="L332" i="10"/>
  <c r="K332" i="10"/>
  <c r="L324" i="10"/>
  <c r="K324" i="10"/>
  <c r="L316" i="10"/>
  <c r="K316" i="10"/>
  <c r="K308" i="10"/>
  <c r="L308" i="10"/>
  <c r="K300" i="10"/>
  <c r="L300" i="10"/>
  <c r="L292" i="10"/>
  <c r="K292" i="10"/>
  <c r="L284" i="10"/>
  <c r="K284" i="10"/>
  <c r="K276" i="10"/>
  <c r="L276" i="10"/>
  <c r="K268" i="10"/>
  <c r="L268" i="10"/>
  <c r="L260" i="10"/>
  <c r="K260" i="10"/>
  <c r="L252" i="10"/>
  <c r="K252" i="10"/>
  <c r="K244" i="10"/>
  <c r="L244" i="10"/>
  <c r="K236" i="10"/>
  <c r="L236" i="10"/>
  <c r="K228" i="10"/>
  <c r="L228" i="10"/>
  <c r="K220" i="10"/>
  <c r="L220" i="10"/>
  <c r="K212" i="10"/>
  <c r="L212" i="10"/>
  <c r="K204" i="10"/>
  <c r="L204" i="10"/>
  <c r="K196" i="10"/>
  <c r="L196" i="10"/>
  <c r="K188" i="10"/>
  <c r="L188" i="10"/>
  <c r="K180" i="10"/>
  <c r="L180" i="10"/>
  <c r="K172" i="10"/>
  <c r="L172" i="10"/>
  <c r="K164" i="10"/>
  <c r="L164" i="10"/>
  <c r="K156" i="10"/>
  <c r="L156" i="10"/>
  <c r="K148" i="10"/>
  <c r="L148" i="10"/>
  <c r="K140" i="10"/>
  <c r="L140" i="10"/>
  <c r="K132" i="10"/>
  <c r="L132" i="10"/>
  <c r="K124" i="10"/>
  <c r="L124" i="10"/>
  <c r="K116" i="10"/>
  <c r="L116" i="10"/>
  <c r="K108" i="10"/>
  <c r="L108" i="10"/>
  <c r="K100" i="10"/>
  <c r="L100" i="10"/>
  <c r="K92" i="10"/>
  <c r="L92" i="10"/>
  <c r="K84" i="10"/>
  <c r="L84" i="10"/>
  <c r="K76" i="10"/>
  <c r="L76" i="10"/>
  <c r="K68" i="10"/>
  <c r="L68" i="10"/>
  <c r="K60" i="10"/>
  <c r="L60" i="10"/>
  <c r="K52" i="10"/>
  <c r="L52" i="10"/>
  <c r="K44" i="10"/>
  <c r="L44" i="10"/>
  <c r="K36" i="10"/>
  <c r="L36" i="10"/>
  <c r="K28" i="10"/>
  <c r="L28" i="10"/>
  <c r="K20" i="10"/>
  <c r="L20" i="10"/>
  <c r="K12" i="10"/>
  <c r="L12" i="10"/>
  <c r="K4" i="10"/>
  <c r="L4" i="10"/>
  <c r="L146" i="7"/>
  <c r="K146" i="7"/>
  <c r="K138" i="7"/>
  <c r="L138" i="7"/>
  <c r="K130" i="7"/>
  <c r="L130" i="7"/>
  <c r="K122" i="7"/>
  <c r="L122" i="7"/>
  <c r="L114" i="7"/>
  <c r="K114" i="7"/>
  <c r="K106" i="7"/>
  <c r="L106" i="7"/>
  <c r="K98" i="7"/>
  <c r="L98" i="7"/>
  <c r="K90" i="7"/>
  <c r="L90" i="7"/>
  <c r="L82" i="7"/>
  <c r="K82" i="7"/>
  <c r="K74" i="7"/>
  <c r="L74" i="7"/>
  <c r="L66" i="7"/>
  <c r="K66" i="7"/>
  <c r="K58" i="7"/>
  <c r="L58" i="7"/>
  <c r="L50" i="7"/>
  <c r="K50" i="7"/>
  <c r="L42" i="7"/>
  <c r="K42" i="7"/>
  <c r="K34" i="7"/>
  <c r="L34" i="7"/>
  <c r="L26" i="7"/>
  <c r="K26" i="7"/>
  <c r="L18" i="7"/>
  <c r="K18" i="7"/>
  <c r="K8" i="12"/>
  <c r="L8" i="12"/>
  <c r="K16" i="12"/>
  <c r="L16" i="12"/>
  <c r="L24" i="12"/>
  <c r="K24" i="12"/>
  <c r="L32" i="12"/>
  <c r="K32" i="12"/>
  <c r="L40" i="12"/>
  <c r="K40" i="12"/>
  <c r="L48" i="12"/>
  <c r="K48" i="12"/>
  <c r="L56" i="12"/>
  <c r="K56" i="12"/>
  <c r="L64" i="12"/>
  <c r="K64" i="12"/>
  <c r="L72" i="12"/>
  <c r="K72" i="12"/>
  <c r="L80" i="12"/>
  <c r="K80" i="12"/>
  <c r="L88" i="12"/>
  <c r="K88" i="12"/>
  <c r="L96" i="12"/>
  <c r="K96" i="12"/>
  <c r="L104" i="12"/>
  <c r="K104" i="12"/>
  <c r="L112" i="12"/>
  <c r="K112" i="12"/>
  <c r="L120" i="12"/>
  <c r="K120" i="12"/>
  <c r="L128" i="12"/>
  <c r="K128" i="12"/>
  <c r="K136" i="12"/>
  <c r="L136" i="12"/>
  <c r="K144" i="12"/>
  <c r="L144" i="12"/>
  <c r="K152" i="12"/>
  <c r="L152" i="12"/>
  <c r="K160" i="12"/>
  <c r="L160" i="12"/>
  <c r="K168" i="12"/>
  <c r="L168" i="12"/>
  <c r="K176" i="12"/>
  <c r="L176" i="12"/>
  <c r="K184" i="12"/>
  <c r="L184" i="12"/>
  <c r="K192" i="12"/>
  <c r="L192" i="12"/>
  <c r="K200" i="12"/>
  <c r="L200" i="12"/>
  <c r="K208" i="12"/>
  <c r="L208" i="12"/>
  <c r="K216" i="12"/>
  <c r="L216" i="12"/>
  <c r="K224" i="12"/>
  <c r="L224" i="12"/>
  <c r="K232" i="12"/>
  <c r="L232" i="12"/>
  <c r="K240" i="12"/>
  <c r="L240" i="12"/>
  <c r="K248" i="12"/>
  <c r="L248" i="12"/>
  <c r="K256" i="12"/>
  <c r="L256" i="12"/>
  <c r="K264" i="12"/>
  <c r="L264" i="12"/>
  <c r="K272" i="12"/>
  <c r="L272" i="12"/>
  <c r="K280" i="12"/>
  <c r="L280" i="12"/>
  <c r="K288" i="12"/>
  <c r="L288" i="12"/>
  <c r="K296" i="12"/>
  <c r="L296" i="12"/>
  <c r="K304" i="12"/>
  <c r="L304" i="12"/>
  <c r="K312" i="12"/>
  <c r="L312" i="12"/>
  <c r="K320" i="12"/>
  <c r="L320" i="12"/>
  <c r="K328" i="12"/>
  <c r="L328" i="12"/>
  <c r="K336" i="12"/>
  <c r="L336" i="12"/>
  <c r="K344" i="12"/>
  <c r="L344" i="12"/>
  <c r="K352" i="12"/>
  <c r="L352" i="12"/>
  <c r="K360" i="12"/>
  <c r="L360" i="12"/>
  <c r="K368" i="12"/>
  <c r="L368" i="12"/>
  <c r="K376" i="12"/>
  <c r="L376" i="12"/>
  <c r="K384" i="12"/>
  <c r="L384" i="12"/>
  <c r="K392" i="12"/>
  <c r="L392" i="12"/>
  <c r="K400" i="12"/>
  <c r="L400" i="12"/>
  <c r="K408" i="12"/>
  <c r="L408" i="12"/>
  <c r="K416" i="12"/>
  <c r="L416" i="12"/>
  <c r="K424" i="12"/>
  <c r="L424" i="12"/>
  <c r="K432" i="12"/>
  <c r="L432" i="12"/>
  <c r="K440" i="12"/>
  <c r="L440" i="12"/>
  <c r="K448" i="12"/>
  <c r="L448" i="12"/>
  <c r="K456" i="12"/>
  <c r="L456" i="12"/>
  <c r="K464" i="12"/>
  <c r="L464" i="12"/>
  <c r="K472" i="12"/>
  <c r="L472" i="12"/>
  <c r="K480" i="12"/>
  <c r="L480" i="12"/>
  <c r="K488" i="12"/>
  <c r="L488" i="12"/>
  <c r="K496" i="12"/>
  <c r="L496" i="12"/>
  <c r="K6" i="14"/>
  <c r="L6" i="14"/>
  <c r="K14" i="14"/>
  <c r="L14" i="14"/>
  <c r="L22" i="14"/>
  <c r="K22" i="14"/>
  <c r="L30" i="14"/>
  <c r="K30" i="14"/>
  <c r="L38" i="14"/>
  <c r="K38" i="14"/>
  <c r="L46" i="14"/>
  <c r="K46" i="14"/>
  <c r="L54" i="14"/>
  <c r="K54" i="14"/>
  <c r="L62" i="14"/>
  <c r="K62" i="14"/>
  <c r="L70" i="14"/>
  <c r="K70" i="14"/>
  <c r="L78" i="14"/>
  <c r="K78" i="14"/>
  <c r="L86" i="14"/>
  <c r="K86" i="14"/>
  <c r="L94" i="14"/>
  <c r="K94" i="14"/>
  <c r="L102" i="14"/>
  <c r="K102" i="14"/>
  <c r="L110" i="14"/>
  <c r="K110" i="14"/>
  <c r="L118" i="14"/>
  <c r="K118" i="14"/>
  <c r="K126" i="14"/>
  <c r="L126" i="14"/>
  <c r="K134" i="14"/>
  <c r="L134" i="14"/>
  <c r="K142" i="14"/>
  <c r="L142" i="14"/>
  <c r="K150" i="14"/>
  <c r="L150" i="14"/>
  <c r="K158" i="14"/>
  <c r="L158" i="14"/>
  <c r="K166" i="14"/>
  <c r="L166" i="14"/>
  <c r="K174" i="14"/>
  <c r="L174" i="14"/>
  <c r="K182" i="14"/>
  <c r="L182" i="14"/>
  <c r="K190" i="14"/>
  <c r="L190" i="14"/>
  <c r="K198" i="14"/>
  <c r="L198" i="14"/>
  <c r="K206" i="14"/>
  <c r="L206" i="14"/>
  <c r="K214" i="14"/>
  <c r="L214" i="14"/>
  <c r="K222" i="14"/>
  <c r="L222" i="14"/>
  <c r="K230" i="14"/>
  <c r="L230" i="14"/>
  <c r="K238" i="14"/>
  <c r="L238" i="14"/>
  <c r="K246" i="14"/>
  <c r="L246" i="14"/>
  <c r="K254" i="14"/>
  <c r="L254" i="14"/>
  <c r="K262" i="14"/>
  <c r="L262" i="14"/>
  <c r="K270" i="14"/>
  <c r="L270" i="14"/>
  <c r="K278" i="14"/>
  <c r="L278" i="14"/>
  <c r="K286" i="14"/>
  <c r="L286" i="14"/>
  <c r="K294" i="14"/>
  <c r="L294" i="14"/>
  <c r="K302" i="14"/>
  <c r="L302" i="14"/>
  <c r="K310" i="14"/>
  <c r="L310" i="14"/>
  <c r="K318" i="14"/>
  <c r="L318" i="14"/>
  <c r="K326" i="14"/>
  <c r="L326" i="14"/>
  <c r="K334" i="14"/>
  <c r="L334" i="14"/>
  <c r="K342" i="14"/>
  <c r="L342" i="14"/>
  <c r="K350" i="14"/>
  <c r="L350" i="14"/>
  <c r="K358" i="14"/>
  <c r="L358" i="14"/>
  <c r="K366" i="14"/>
  <c r="L366" i="14"/>
  <c r="K374" i="14"/>
  <c r="L374" i="14"/>
  <c r="K382" i="14"/>
  <c r="L382" i="14"/>
  <c r="K390" i="14"/>
  <c r="L390" i="14"/>
  <c r="K398" i="14"/>
  <c r="L398" i="14"/>
  <c r="L4" i="15"/>
  <c r="K4" i="15"/>
  <c r="L12" i="15"/>
  <c r="K12" i="15"/>
  <c r="L20" i="15"/>
  <c r="K20" i="15"/>
  <c r="L28" i="15"/>
  <c r="K28" i="15"/>
  <c r="L36" i="15"/>
  <c r="K36" i="15"/>
  <c r="L44" i="15"/>
  <c r="K44" i="15"/>
  <c r="L52" i="15"/>
  <c r="K52" i="15"/>
  <c r="L60" i="15"/>
  <c r="K60" i="15"/>
  <c r="L68" i="15"/>
  <c r="K68" i="15"/>
  <c r="L76" i="15"/>
  <c r="K76" i="15"/>
  <c r="L84" i="15"/>
  <c r="K84" i="15"/>
  <c r="K92" i="15"/>
  <c r="L92" i="15"/>
  <c r="K100" i="15"/>
  <c r="L100" i="15"/>
  <c r="K108" i="15"/>
  <c r="L108" i="15"/>
  <c r="K116" i="15"/>
  <c r="L116" i="15"/>
  <c r="K124" i="15"/>
  <c r="L124" i="15"/>
  <c r="K132" i="15"/>
  <c r="L132" i="15"/>
  <c r="K140" i="15"/>
  <c r="L140" i="15"/>
  <c r="K148" i="15"/>
  <c r="L148" i="15"/>
  <c r="K156" i="15"/>
  <c r="L156" i="15"/>
  <c r="K164" i="15"/>
  <c r="L164" i="15"/>
  <c r="K172" i="15"/>
  <c r="L172" i="15"/>
  <c r="K180" i="15"/>
  <c r="L180" i="15"/>
  <c r="K188" i="15"/>
  <c r="L188" i="15"/>
  <c r="K196" i="15"/>
  <c r="L196" i="15"/>
  <c r="K204" i="15"/>
  <c r="L204" i="15"/>
  <c r="K212" i="15"/>
  <c r="L212" i="15"/>
  <c r="K220" i="15"/>
  <c r="L220" i="15"/>
  <c r="L228" i="15"/>
  <c r="K228" i="15"/>
  <c r="K236" i="15"/>
  <c r="L236" i="15"/>
  <c r="K244" i="15"/>
  <c r="L244" i="15"/>
  <c r="K252" i="15"/>
  <c r="L252" i="15"/>
  <c r="K260" i="15"/>
  <c r="L260" i="15"/>
  <c r="K268" i="15"/>
  <c r="L268" i="15"/>
  <c r="K276" i="15"/>
  <c r="L276" i="15"/>
  <c r="K284" i="15"/>
  <c r="L284" i="15"/>
  <c r="K292" i="15"/>
  <c r="L292" i="15"/>
  <c r="K300" i="15"/>
  <c r="L300" i="15"/>
  <c r="K308" i="15"/>
  <c r="L308" i="15"/>
  <c r="K316" i="15"/>
  <c r="L316" i="15"/>
  <c r="K324" i="15"/>
  <c r="L324" i="15"/>
  <c r="K332" i="15"/>
  <c r="L332" i="15"/>
  <c r="K340" i="15"/>
  <c r="L340" i="15"/>
  <c r="K348" i="15"/>
  <c r="L348" i="15"/>
  <c r="K356" i="15"/>
  <c r="L356" i="15"/>
  <c r="K364" i="15"/>
  <c r="L364" i="15"/>
  <c r="K372" i="15"/>
  <c r="L372" i="15"/>
  <c r="K380" i="15"/>
  <c r="L380" i="15"/>
  <c r="K388" i="15"/>
  <c r="L388" i="15"/>
  <c r="L2" i="16"/>
  <c r="K2" i="16"/>
  <c r="K10" i="16"/>
  <c r="L10" i="16"/>
  <c r="K18" i="16"/>
  <c r="L18" i="16"/>
  <c r="K26" i="16"/>
  <c r="L26" i="16"/>
  <c r="K34" i="16"/>
  <c r="L34" i="16"/>
  <c r="K42" i="16"/>
  <c r="L42" i="16"/>
  <c r="K50" i="16"/>
  <c r="L50" i="16"/>
  <c r="K58" i="16"/>
  <c r="L58" i="16"/>
  <c r="K66" i="16"/>
  <c r="L66" i="16"/>
  <c r="K74" i="16"/>
  <c r="L74" i="16"/>
  <c r="K82" i="16"/>
  <c r="L82" i="16"/>
  <c r="K90" i="16"/>
  <c r="L90" i="16"/>
  <c r="K98" i="16"/>
  <c r="L98" i="16"/>
  <c r="K106" i="16"/>
  <c r="L106" i="16"/>
  <c r="K114" i="16"/>
  <c r="L114" i="16"/>
  <c r="K122" i="16"/>
  <c r="L122" i="16"/>
  <c r="K130" i="16"/>
  <c r="L130" i="16"/>
  <c r="K138" i="16"/>
  <c r="L138" i="16"/>
  <c r="K146" i="16"/>
  <c r="L146" i="16"/>
  <c r="K154" i="16"/>
  <c r="L154" i="16"/>
  <c r="K162" i="16"/>
  <c r="L162" i="16"/>
  <c r="K170" i="16"/>
  <c r="L170" i="16"/>
  <c r="K178" i="16"/>
  <c r="L178" i="16"/>
  <c r="K186" i="16"/>
  <c r="L186" i="16"/>
  <c r="K194" i="16"/>
  <c r="L194" i="16"/>
  <c r="K202" i="16"/>
  <c r="L202" i="16"/>
  <c r="K210" i="16"/>
  <c r="L210" i="16"/>
  <c r="K218" i="16"/>
  <c r="L218" i="16"/>
  <c r="K226" i="16"/>
  <c r="L226" i="16"/>
  <c r="L234" i="16"/>
  <c r="K234" i="16"/>
  <c r="L242" i="16"/>
  <c r="K242" i="16"/>
  <c r="L250" i="16"/>
  <c r="K250" i="16"/>
  <c r="L258" i="16"/>
  <c r="K258" i="16"/>
  <c r="L266" i="16"/>
  <c r="K266" i="16"/>
  <c r="L274" i="16"/>
  <c r="K274" i="16"/>
  <c r="L282" i="16"/>
  <c r="K282" i="16"/>
  <c r="L290" i="16"/>
  <c r="K290" i="16"/>
  <c r="L298" i="16"/>
  <c r="K298" i="16"/>
  <c r="L306" i="16"/>
  <c r="K306" i="16"/>
  <c r="L314" i="16"/>
  <c r="K314" i="16"/>
  <c r="L322" i="16"/>
  <c r="K322" i="16"/>
  <c r="L330" i="16"/>
  <c r="K330" i="16"/>
  <c r="L338" i="16"/>
  <c r="K338" i="16"/>
  <c r="L346" i="16"/>
  <c r="K346" i="16"/>
  <c r="L354" i="16"/>
  <c r="K354" i="16"/>
  <c r="L362" i="16"/>
  <c r="K362" i="16"/>
  <c r="L370" i="16"/>
  <c r="K370" i="16"/>
  <c r="L378" i="16"/>
  <c r="K378" i="16"/>
  <c r="K386" i="16"/>
  <c r="L386" i="16"/>
  <c r="L394" i="16"/>
  <c r="K394" i="16"/>
  <c r="K402" i="16"/>
  <c r="L402" i="16"/>
  <c r="L410" i="16"/>
  <c r="K410" i="16"/>
  <c r="K206" i="11"/>
  <c r="L206" i="11"/>
  <c r="K198" i="11"/>
  <c r="L198" i="11"/>
  <c r="K190" i="11"/>
  <c r="L190" i="11"/>
  <c r="K182" i="11"/>
  <c r="L182" i="11"/>
  <c r="K174" i="11"/>
  <c r="L174" i="11"/>
  <c r="K166" i="11"/>
  <c r="L166" i="11"/>
  <c r="K158" i="11"/>
  <c r="L158" i="11"/>
  <c r="K150" i="11"/>
  <c r="L150" i="11"/>
  <c r="K142" i="11"/>
  <c r="L142" i="11"/>
  <c r="K134" i="11"/>
  <c r="L134" i="11"/>
  <c r="K126" i="11"/>
  <c r="L126" i="11"/>
  <c r="K118" i="11"/>
  <c r="L118" i="11"/>
  <c r="K110" i="11"/>
  <c r="L110" i="11"/>
  <c r="K102" i="11"/>
  <c r="L102" i="11"/>
  <c r="K94" i="11"/>
  <c r="L94" i="11"/>
  <c r="K86" i="11"/>
  <c r="L86" i="11"/>
  <c r="K78" i="11"/>
  <c r="L78" i="11"/>
  <c r="K70" i="11"/>
  <c r="L70" i="11"/>
  <c r="K62" i="11"/>
  <c r="L62" i="11"/>
  <c r="K54" i="11"/>
  <c r="L54" i="11"/>
  <c r="L408" i="10"/>
  <c r="K408" i="10"/>
  <c r="L400" i="10"/>
  <c r="K400" i="10"/>
  <c r="L392" i="10"/>
  <c r="K392" i="10"/>
  <c r="L384" i="10"/>
  <c r="K384" i="10"/>
  <c r="L376" i="10"/>
  <c r="K376" i="10"/>
  <c r="L368" i="10"/>
  <c r="K368" i="10"/>
  <c r="K161" i="7"/>
  <c r="L161" i="7"/>
  <c r="K153" i="7"/>
  <c r="L153" i="7"/>
  <c r="K145" i="7"/>
  <c r="L145" i="7"/>
  <c r="K137" i="7"/>
  <c r="L137" i="7"/>
  <c r="K129" i="7"/>
  <c r="L129" i="7"/>
  <c r="K121" i="7"/>
  <c r="L121" i="7"/>
  <c r="K113" i="7"/>
  <c r="L113" i="7"/>
  <c r="K105" i="7"/>
  <c r="L105" i="7"/>
  <c r="K97" i="7"/>
  <c r="L97" i="7"/>
  <c r="K89" i="7"/>
  <c r="L89" i="7"/>
  <c r="K81" i="7"/>
  <c r="L81" i="7"/>
  <c r="K73" i="7"/>
  <c r="L73" i="7"/>
  <c r="K65" i="7"/>
  <c r="L65" i="7"/>
  <c r="K57" i="7"/>
  <c r="L57" i="7"/>
  <c r="K49" i="7"/>
  <c r="L49" i="7"/>
  <c r="K41" i="7"/>
  <c r="L41" i="7"/>
  <c r="K33" i="7"/>
  <c r="L33" i="7"/>
  <c r="K25" i="7"/>
  <c r="L25" i="7"/>
  <c r="K17" i="7"/>
  <c r="L17" i="7"/>
  <c r="K9" i="12"/>
  <c r="L9" i="12"/>
  <c r="K17" i="12"/>
  <c r="L17" i="12"/>
  <c r="K25" i="12"/>
  <c r="L25" i="12"/>
  <c r="L33" i="12"/>
  <c r="K33" i="12"/>
  <c r="K41" i="12"/>
  <c r="L41" i="12"/>
  <c r="K49" i="12"/>
  <c r="L49" i="12"/>
  <c r="K57" i="12"/>
  <c r="L57" i="12"/>
  <c r="K65" i="12"/>
  <c r="L65" i="12"/>
  <c r="K73" i="12"/>
  <c r="L73" i="12"/>
  <c r="K81" i="12"/>
  <c r="L81" i="12"/>
  <c r="K89" i="12"/>
  <c r="L89" i="12"/>
  <c r="K97" i="12"/>
  <c r="L97" i="12"/>
  <c r="K105" i="12"/>
  <c r="L105" i="12"/>
  <c r="K113" i="12"/>
  <c r="L113" i="12"/>
  <c r="K121" i="12"/>
  <c r="L121" i="12"/>
  <c r="K129" i="12"/>
  <c r="L129" i="12"/>
  <c r="K137" i="12"/>
  <c r="L137" i="12"/>
  <c r="K145" i="12"/>
  <c r="L145" i="12"/>
  <c r="K153" i="12"/>
  <c r="L153" i="12"/>
  <c r="K161" i="12"/>
  <c r="L161" i="12"/>
  <c r="K169" i="12"/>
  <c r="L169" i="12"/>
  <c r="K177" i="12"/>
  <c r="L177" i="12"/>
  <c r="K185" i="12"/>
  <c r="L185" i="12"/>
  <c r="K193" i="12"/>
  <c r="L193" i="12"/>
  <c r="K201" i="12"/>
  <c r="L201" i="12"/>
  <c r="K209" i="12"/>
  <c r="L209" i="12"/>
  <c r="K217" i="12"/>
  <c r="L217" i="12"/>
  <c r="K225" i="12"/>
  <c r="L225" i="12"/>
  <c r="K233" i="12"/>
  <c r="L233" i="12"/>
  <c r="K241" i="12"/>
  <c r="L241" i="12"/>
  <c r="K249" i="12"/>
  <c r="L249" i="12"/>
  <c r="K257" i="12"/>
  <c r="L257" i="12"/>
  <c r="K265" i="12"/>
  <c r="L265" i="12"/>
  <c r="K273" i="12"/>
  <c r="L273" i="12"/>
  <c r="K281" i="12"/>
  <c r="L281" i="12"/>
  <c r="K289" i="12"/>
  <c r="L289" i="12"/>
  <c r="K297" i="12"/>
  <c r="L297" i="12"/>
  <c r="K305" i="12"/>
  <c r="L305" i="12"/>
  <c r="K313" i="12"/>
  <c r="L313" i="12"/>
  <c r="K321" i="12"/>
  <c r="L321" i="12"/>
  <c r="K329" i="12"/>
  <c r="L329" i="12"/>
  <c r="K337" i="12"/>
  <c r="L337" i="12"/>
  <c r="K345" i="12"/>
  <c r="L345" i="12"/>
  <c r="K353" i="12"/>
  <c r="L353" i="12"/>
  <c r="K361" i="12"/>
  <c r="L361" i="12"/>
  <c r="K369" i="12"/>
  <c r="L369" i="12"/>
  <c r="K377" i="12"/>
  <c r="L377" i="12"/>
  <c r="K385" i="12"/>
  <c r="L385" i="12"/>
  <c r="K393" i="12"/>
  <c r="L393" i="12"/>
  <c r="K401" i="12"/>
  <c r="L401" i="12"/>
  <c r="K409" i="12"/>
  <c r="L409" i="12"/>
  <c r="K417" i="12"/>
  <c r="L417" i="12"/>
  <c r="K425" i="12"/>
  <c r="L425" i="12"/>
  <c r="K433" i="12"/>
  <c r="L433" i="12"/>
  <c r="K441" i="12"/>
  <c r="L441" i="12"/>
  <c r="K449" i="12"/>
  <c r="L449" i="12"/>
  <c r="K457" i="12"/>
  <c r="L457" i="12"/>
  <c r="K465" i="12"/>
  <c r="L465" i="12"/>
  <c r="K473" i="12"/>
  <c r="L473" i="12"/>
  <c r="K481" i="12"/>
  <c r="L481" i="12"/>
  <c r="K489" i="12"/>
  <c r="L489" i="12"/>
  <c r="K497" i="12"/>
  <c r="L497" i="12"/>
  <c r="L7" i="14"/>
  <c r="K7" i="14"/>
  <c r="L15" i="14"/>
  <c r="K15" i="14"/>
  <c r="L23" i="14"/>
  <c r="K23" i="14"/>
  <c r="K31" i="14"/>
  <c r="L31" i="14"/>
  <c r="L39" i="14"/>
  <c r="K39" i="14"/>
  <c r="K47" i="14"/>
  <c r="L47" i="14"/>
  <c r="L55" i="14"/>
  <c r="K55" i="14"/>
  <c r="K63" i="14"/>
  <c r="L63" i="14"/>
  <c r="L71" i="14"/>
  <c r="K71" i="14"/>
  <c r="K79" i="14"/>
  <c r="L79" i="14"/>
  <c r="L87" i="14"/>
  <c r="K87" i="14"/>
  <c r="K95" i="14"/>
  <c r="L95" i="14"/>
  <c r="L103" i="14"/>
  <c r="K103" i="14"/>
  <c r="K111" i="14"/>
  <c r="L111" i="14"/>
  <c r="L119" i="14"/>
  <c r="K119" i="14"/>
  <c r="L127" i="14"/>
  <c r="K127" i="14"/>
  <c r="L135" i="14"/>
  <c r="K135" i="14"/>
  <c r="L143" i="14"/>
  <c r="K143" i="14"/>
  <c r="L151" i="14"/>
  <c r="K151" i="14"/>
  <c r="L159" i="14"/>
  <c r="K159" i="14"/>
  <c r="L167" i="14"/>
  <c r="K167" i="14"/>
  <c r="L175" i="14"/>
  <c r="K175" i="14"/>
  <c r="L183" i="14"/>
  <c r="K183" i="14"/>
  <c r="L191" i="14"/>
  <c r="K191" i="14"/>
  <c r="L199" i="14"/>
  <c r="K199" i="14"/>
  <c r="L207" i="14"/>
  <c r="K207" i="14"/>
  <c r="L215" i="14"/>
  <c r="K215" i="14"/>
  <c r="L223" i="14"/>
  <c r="K223" i="14"/>
  <c r="L231" i="14"/>
  <c r="K231" i="14"/>
  <c r="L239" i="14"/>
  <c r="K239" i="14"/>
  <c r="L247" i="14"/>
  <c r="K247" i="14"/>
  <c r="L255" i="14"/>
  <c r="K255" i="14"/>
  <c r="L263" i="14"/>
  <c r="K263" i="14"/>
  <c r="L271" i="14"/>
  <c r="K271" i="14"/>
  <c r="L279" i="14"/>
  <c r="K279" i="14"/>
  <c r="L287" i="14"/>
  <c r="K287" i="14"/>
  <c r="L295" i="14"/>
  <c r="K295" i="14"/>
  <c r="L303" i="14"/>
  <c r="K303" i="14"/>
  <c r="L311" i="14"/>
  <c r="K311" i="14"/>
  <c r="L319" i="14"/>
  <c r="K319" i="14"/>
  <c r="L327" i="14"/>
  <c r="K327" i="14"/>
  <c r="L335" i="14"/>
  <c r="K335" i="14"/>
  <c r="L343" i="14"/>
  <c r="K343" i="14"/>
  <c r="L351" i="14"/>
  <c r="K351" i="14"/>
  <c r="L359" i="14"/>
  <c r="K359" i="14"/>
  <c r="L367" i="14"/>
  <c r="K367" i="14"/>
  <c r="L375" i="14"/>
  <c r="K375" i="14"/>
  <c r="L383" i="14"/>
  <c r="K383" i="14"/>
  <c r="L391" i="14"/>
  <c r="K391" i="14"/>
  <c r="L399" i="14"/>
  <c r="K399" i="14"/>
  <c r="L5" i="15"/>
  <c r="K5" i="15"/>
  <c r="L13" i="15"/>
  <c r="K13" i="15"/>
  <c r="L21" i="15"/>
  <c r="K21" i="15"/>
  <c r="L29" i="15"/>
  <c r="K29" i="15"/>
  <c r="L37" i="15"/>
  <c r="K37" i="15"/>
  <c r="L45" i="15"/>
  <c r="K45" i="15"/>
  <c r="L53" i="15"/>
  <c r="K53" i="15"/>
  <c r="L61" i="15"/>
  <c r="K61" i="15"/>
  <c r="L69" i="15"/>
  <c r="K69" i="15"/>
  <c r="L77" i="15"/>
  <c r="K77" i="15"/>
  <c r="L85" i="15"/>
  <c r="K85" i="15"/>
  <c r="L93" i="15"/>
  <c r="K93" i="15"/>
  <c r="L101" i="15"/>
  <c r="K101" i="15"/>
  <c r="L109" i="15"/>
  <c r="K109" i="15"/>
  <c r="L117" i="15"/>
  <c r="K117" i="15"/>
  <c r="L125" i="15"/>
  <c r="K125" i="15"/>
  <c r="L133" i="15"/>
  <c r="K133" i="15"/>
  <c r="L141" i="15"/>
  <c r="K141" i="15"/>
  <c r="L149" i="15"/>
  <c r="K149" i="15"/>
  <c r="L157" i="15"/>
  <c r="K157" i="15"/>
  <c r="L165" i="15"/>
  <c r="K165" i="15"/>
  <c r="L173" i="15"/>
  <c r="K173" i="15"/>
  <c r="L181" i="15"/>
  <c r="K181" i="15"/>
  <c r="L189" i="15"/>
  <c r="K189" i="15"/>
  <c r="L197" i="15"/>
  <c r="K197" i="15"/>
  <c r="L205" i="15"/>
  <c r="K205" i="15"/>
  <c r="L213" i="15"/>
  <c r="K213" i="15"/>
  <c r="L221" i="15"/>
  <c r="K221" i="15"/>
  <c r="L229" i="15"/>
  <c r="K229" i="15"/>
  <c r="L237" i="15"/>
  <c r="K237" i="15"/>
  <c r="L245" i="15"/>
  <c r="K245" i="15"/>
  <c r="L253" i="15"/>
  <c r="K253" i="15"/>
  <c r="K261" i="15"/>
  <c r="L261" i="15"/>
  <c r="K269" i="15"/>
  <c r="L269" i="15"/>
  <c r="K277" i="15"/>
  <c r="L277" i="15"/>
  <c r="K285" i="15"/>
  <c r="L285" i="15"/>
  <c r="K293" i="15"/>
  <c r="L293" i="15"/>
  <c r="K301" i="15"/>
  <c r="L301" i="15"/>
  <c r="K309" i="15"/>
  <c r="L309" i="15"/>
  <c r="K317" i="15"/>
  <c r="L317" i="15"/>
  <c r="K325" i="15"/>
  <c r="L325" i="15"/>
  <c r="K333" i="15"/>
  <c r="L333" i="15"/>
  <c r="K341" i="15"/>
  <c r="L341" i="15"/>
  <c r="K349" i="15"/>
  <c r="L349" i="15"/>
  <c r="K357" i="15"/>
  <c r="L357" i="15"/>
  <c r="K365" i="15"/>
  <c r="L365" i="15"/>
  <c r="K373" i="15"/>
  <c r="L373" i="15"/>
  <c r="K381" i="15"/>
  <c r="L381" i="15"/>
  <c r="K389" i="15"/>
  <c r="L389" i="15"/>
  <c r="K3" i="16"/>
  <c r="L3" i="16"/>
  <c r="K11" i="16"/>
  <c r="L11" i="16"/>
  <c r="K19" i="16"/>
  <c r="L19" i="16"/>
  <c r="K27" i="16"/>
  <c r="L27" i="16"/>
  <c r="K35" i="16"/>
  <c r="L35" i="16"/>
  <c r="K43" i="16"/>
  <c r="L43" i="16"/>
  <c r="K51" i="16"/>
  <c r="L51" i="16"/>
  <c r="K59" i="16"/>
  <c r="L59" i="16"/>
  <c r="K67" i="16"/>
  <c r="L67" i="16"/>
  <c r="K75" i="16"/>
  <c r="L75" i="16"/>
  <c r="K83" i="16"/>
  <c r="L83" i="16"/>
  <c r="K91" i="16"/>
  <c r="L91" i="16"/>
  <c r="K99" i="16"/>
  <c r="L99" i="16"/>
  <c r="K107" i="16"/>
  <c r="L107" i="16"/>
  <c r="K115" i="16"/>
  <c r="L115" i="16"/>
  <c r="K123" i="16"/>
  <c r="L123" i="16"/>
  <c r="K131" i="16"/>
  <c r="L131" i="16"/>
  <c r="K139" i="16"/>
  <c r="L139" i="16"/>
  <c r="K147" i="16"/>
  <c r="L147" i="16"/>
  <c r="K155" i="16"/>
  <c r="L155" i="16"/>
  <c r="K163" i="16"/>
  <c r="L163" i="16"/>
  <c r="K171" i="16"/>
  <c r="L171" i="16"/>
  <c r="K179" i="16"/>
  <c r="L179" i="16"/>
  <c r="K187" i="16"/>
  <c r="L187" i="16"/>
  <c r="K195" i="16"/>
  <c r="L195" i="16"/>
  <c r="K203" i="16"/>
  <c r="L203" i="16"/>
  <c r="K211" i="16"/>
  <c r="L211" i="16"/>
  <c r="K219" i="16"/>
  <c r="L219" i="16"/>
  <c r="K227" i="16"/>
  <c r="L227" i="16"/>
  <c r="L235" i="16"/>
  <c r="K235" i="16"/>
  <c r="L243" i="16"/>
  <c r="K243" i="16"/>
  <c r="L251" i="16"/>
  <c r="K251" i="16"/>
  <c r="L259" i="16"/>
  <c r="K259" i="16"/>
  <c r="L267" i="16"/>
  <c r="K267" i="16"/>
  <c r="L275" i="16"/>
  <c r="K275" i="16"/>
  <c r="L283" i="16"/>
  <c r="K283" i="16"/>
  <c r="L291" i="16"/>
  <c r="K291" i="16"/>
  <c r="L299" i="16"/>
  <c r="K299" i="16"/>
  <c r="L307" i="16"/>
  <c r="K307" i="16"/>
  <c r="L315" i="16"/>
  <c r="K315" i="16"/>
  <c r="L323" i="16"/>
  <c r="K323" i="16"/>
  <c r="L331" i="16"/>
  <c r="K331" i="16"/>
  <c r="L339" i="16"/>
  <c r="K339" i="16"/>
  <c r="K347" i="16"/>
  <c r="L347" i="16"/>
  <c r="K355" i="16"/>
  <c r="L355" i="16"/>
  <c r="K363" i="16"/>
  <c r="L363" i="16"/>
  <c r="K371" i="16"/>
  <c r="L371" i="16"/>
  <c r="K379" i="16"/>
  <c r="L379" i="16"/>
  <c r="K387" i="16"/>
  <c r="L387" i="16"/>
  <c r="K395" i="16"/>
  <c r="L395" i="16"/>
  <c r="K403" i="16"/>
  <c r="L403" i="16"/>
  <c r="K411" i="16"/>
  <c r="L411" i="16"/>
  <c r="K9" i="17"/>
  <c r="L9" i="17"/>
  <c r="K17" i="17"/>
  <c r="L17" i="17"/>
  <c r="K25" i="17"/>
  <c r="L25" i="17"/>
  <c r="K33" i="17"/>
  <c r="L33" i="17"/>
  <c r="K41" i="17"/>
  <c r="L41" i="17"/>
  <c r="K49" i="17"/>
  <c r="L49" i="17"/>
  <c r="K57" i="17"/>
  <c r="L57" i="17"/>
  <c r="K65" i="17"/>
  <c r="L65" i="17"/>
  <c r="K73" i="17"/>
  <c r="L73" i="17"/>
  <c r="K81" i="17"/>
  <c r="L81" i="17"/>
  <c r="K89" i="17"/>
  <c r="L89" i="17"/>
  <c r="K97" i="17"/>
  <c r="L97" i="17"/>
  <c r="K105" i="17"/>
  <c r="L105" i="17"/>
  <c r="K113" i="17"/>
  <c r="L113" i="17"/>
  <c r="K121" i="17"/>
  <c r="L121" i="17"/>
  <c r="K129" i="17"/>
  <c r="L129" i="17"/>
  <c r="K137" i="17"/>
  <c r="L137" i="17"/>
  <c r="K145" i="17"/>
  <c r="L145" i="17"/>
  <c r="K153" i="17"/>
  <c r="L153" i="17"/>
  <c r="K161" i="17"/>
  <c r="L161" i="17"/>
  <c r="K169" i="17"/>
  <c r="L169" i="17"/>
  <c r="K177" i="17"/>
  <c r="L177" i="17"/>
  <c r="K185" i="17"/>
  <c r="L185" i="17"/>
  <c r="K193" i="17"/>
  <c r="L193" i="17"/>
  <c r="K201" i="17"/>
  <c r="L201" i="17"/>
  <c r="K209" i="17"/>
  <c r="L209" i="17"/>
  <c r="K217" i="17"/>
  <c r="L217" i="17"/>
  <c r="K225" i="17"/>
  <c r="L225" i="17"/>
  <c r="K233" i="17"/>
  <c r="L233" i="17"/>
  <c r="K241" i="17"/>
  <c r="L241" i="17"/>
  <c r="K249" i="17"/>
  <c r="L249" i="17"/>
  <c r="K257" i="17"/>
  <c r="L257" i="17"/>
  <c r="K265" i="17"/>
  <c r="L265" i="17"/>
  <c r="K273" i="17"/>
  <c r="L273" i="17"/>
  <c r="K281" i="17"/>
  <c r="L281" i="17"/>
  <c r="K289" i="17"/>
  <c r="L289" i="17"/>
  <c r="K297" i="17"/>
  <c r="L297" i="17"/>
  <c r="K305" i="17"/>
  <c r="L305" i="17"/>
  <c r="K313" i="17"/>
  <c r="L313" i="17"/>
  <c r="K321" i="17"/>
  <c r="L321" i="17"/>
  <c r="K329" i="17"/>
  <c r="L329" i="17"/>
  <c r="K337" i="17"/>
  <c r="L337" i="17"/>
  <c r="K345" i="17"/>
  <c r="L345" i="17"/>
  <c r="K353" i="17"/>
  <c r="L353" i="17"/>
  <c r="K361" i="17"/>
  <c r="L361" i="17"/>
  <c r="K369" i="17"/>
  <c r="L369" i="17"/>
  <c r="K377" i="17"/>
  <c r="L377" i="17"/>
  <c r="K385" i="17"/>
  <c r="L385" i="17"/>
  <c r="K393" i="17"/>
  <c r="L393" i="17"/>
  <c r="K401" i="17"/>
  <c r="L401" i="17"/>
  <c r="K409" i="17"/>
  <c r="L409" i="17"/>
  <c r="K417" i="17"/>
  <c r="L417" i="17"/>
  <c r="K425" i="17"/>
  <c r="L425" i="17"/>
  <c r="K433" i="17"/>
  <c r="L433" i="17"/>
  <c r="K373" i="18"/>
  <c r="L373" i="18"/>
  <c r="K381" i="18"/>
  <c r="L381" i="18"/>
  <c r="K389" i="18"/>
  <c r="L389" i="18"/>
  <c r="K397" i="18"/>
  <c r="L397" i="18"/>
  <c r="K405" i="18"/>
  <c r="L405" i="18"/>
  <c r="K3" i="19"/>
  <c r="L3" i="19"/>
  <c r="K11" i="19"/>
  <c r="L11" i="19"/>
  <c r="K19" i="19"/>
  <c r="L19" i="19"/>
  <c r="K27" i="19"/>
  <c r="L27" i="19"/>
  <c r="K35" i="19"/>
  <c r="L35" i="19"/>
  <c r="K43" i="19"/>
  <c r="L43" i="19"/>
  <c r="K51" i="19"/>
  <c r="L51" i="19"/>
  <c r="K59" i="19"/>
  <c r="L59" i="19"/>
  <c r="K67" i="19"/>
  <c r="L67" i="19"/>
  <c r="K75" i="19"/>
  <c r="L75" i="19"/>
  <c r="K83" i="19"/>
  <c r="L83" i="19"/>
  <c r="K91" i="19"/>
  <c r="L91" i="19"/>
  <c r="K99" i="19"/>
  <c r="L99" i="19"/>
  <c r="K107" i="19"/>
  <c r="L107" i="19"/>
  <c r="K115" i="19"/>
  <c r="L115" i="19"/>
  <c r="K123" i="19"/>
  <c r="L123" i="19"/>
  <c r="K131" i="19"/>
  <c r="L131" i="19"/>
  <c r="K139" i="19"/>
  <c r="L139" i="19"/>
  <c r="K147" i="19"/>
  <c r="L147" i="19"/>
  <c r="K155" i="19"/>
  <c r="L155" i="19"/>
  <c r="K163" i="19"/>
  <c r="L163" i="19"/>
  <c r="K171" i="19"/>
  <c r="L171" i="19"/>
  <c r="K179" i="19"/>
  <c r="L179" i="19"/>
  <c r="K187" i="19"/>
  <c r="L187" i="19"/>
  <c r="K195" i="19"/>
  <c r="L195" i="19"/>
  <c r="K203" i="19"/>
  <c r="L203" i="19"/>
  <c r="K211" i="19"/>
  <c r="L211" i="19"/>
  <c r="K219" i="19"/>
  <c r="L219" i="19"/>
  <c r="K227" i="19"/>
  <c r="L227" i="19"/>
  <c r="K235" i="19"/>
  <c r="L235" i="19"/>
  <c r="K243" i="19"/>
  <c r="L243" i="19"/>
  <c r="K251" i="19"/>
  <c r="L251" i="19"/>
  <c r="K259" i="19"/>
  <c r="L259" i="19"/>
  <c r="K267" i="19"/>
  <c r="L267" i="19"/>
  <c r="K275" i="19"/>
  <c r="L275" i="19"/>
  <c r="K283" i="19"/>
  <c r="L283" i="19"/>
  <c r="L291" i="19"/>
  <c r="K291" i="19"/>
  <c r="L299" i="19"/>
  <c r="K299" i="19"/>
  <c r="L307" i="19"/>
  <c r="K307" i="19"/>
  <c r="L315" i="19"/>
  <c r="K315" i="19"/>
  <c r="L323" i="19"/>
  <c r="K323" i="19"/>
  <c r="L331" i="19"/>
  <c r="K331" i="19"/>
  <c r="L339" i="19"/>
  <c r="K339" i="19"/>
  <c r="L347" i="19"/>
  <c r="K347" i="19"/>
  <c r="L355" i="19"/>
  <c r="K355" i="19"/>
  <c r="L363" i="19"/>
  <c r="K363" i="19"/>
  <c r="L371" i="19"/>
  <c r="K371" i="19"/>
  <c r="L379" i="19"/>
  <c r="K379" i="19"/>
  <c r="L387" i="19"/>
  <c r="K387" i="19"/>
  <c r="L395" i="19"/>
  <c r="K395" i="19"/>
  <c r="L403" i="19"/>
  <c r="K403" i="19"/>
  <c r="K360" i="18"/>
  <c r="L360" i="18"/>
  <c r="K352" i="18"/>
  <c r="L352" i="18"/>
  <c r="K344" i="18"/>
  <c r="L344" i="18"/>
  <c r="K336" i="18"/>
  <c r="L336" i="18"/>
  <c r="K328" i="18"/>
  <c r="L328" i="18"/>
  <c r="K320" i="18"/>
  <c r="L320" i="18"/>
  <c r="K312" i="18"/>
  <c r="L312" i="18"/>
  <c r="K304" i="18"/>
  <c r="L304" i="18"/>
  <c r="K296" i="18"/>
  <c r="L296" i="18"/>
  <c r="K288" i="18"/>
  <c r="L288" i="18"/>
  <c r="K280" i="18"/>
  <c r="L280" i="18"/>
  <c r="K272" i="18"/>
  <c r="L272" i="18"/>
  <c r="K264" i="18"/>
  <c r="L264" i="18"/>
  <c r="K256" i="18"/>
  <c r="L256" i="18"/>
  <c r="K248" i="18"/>
  <c r="L248" i="18"/>
  <c r="K240" i="18"/>
  <c r="L240" i="18"/>
  <c r="K232" i="18"/>
  <c r="L232" i="18"/>
  <c r="K224" i="18"/>
  <c r="L224" i="18"/>
  <c r="K216" i="18"/>
  <c r="L216" i="18"/>
  <c r="K208" i="18"/>
  <c r="L208" i="18"/>
  <c r="K200" i="18"/>
  <c r="L200" i="18"/>
  <c r="K192" i="18"/>
  <c r="L192" i="18"/>
  <c r="K184" i="18"/>
  <c r="L184" i="18"/>
  <c r="K176" i="18"/>
  <c r="L176" i="18"/>
  <c r="K168" i="18"/>
  <c r="L168" i="18"/>
  <c r="K160" i="18"/>
  <c r="L160" i="18"/>
  <c r="K152" i="18"/>
  <c r="L152" i="18"/>
  <c r="K144" i="18"/>
  <c r="L144" i="18"/>
  <c r="K136" i="18"/>
  <c r="L136" i="18"/>
  <c r="K128" i="18"/>
  <c r="L128" i="18"/>
  <c r="K120" i="18"/>
  <c r="L120" i="18"/>
  <c r="K112" i="18"/>
  <c r="L112" i="18"/>
  <c r="K104" i="18"/>
  <c r="L104" i="18"/>
  <c r="K96" i="18"/>
  <c r="L96" i="18"/>
  <c r="K88" i="18"/>
  <c r="L88" i="18"/>
  <c r="K80" i="18"/>
  <c r="L80" i="18"/>
  <c r="K72" i="18"/>
  <c r="L72" i="18"/>
  <c r="K64" i="18"/>
  <c r="L64" i="18"/>
  <c r="K56" i="18"/>
  <c r="L56" i="18"/>
  <c r="K48" i="18"/>
  <c r="L48" i="18"/>
  <c r="K40" i="18"/>
  <c r="L40" i="18"/>
  <c r="K32" i="18"/>
  <c r="L32" i="18"/>
  <c r="K24" i="18"/>
  <c r="L24" i="18"/>
  <c r="K16" i="18"/>
  <c r="L16" i="18"/>
  <c r="K8" i="18"/>
  <c r="L8" i="18"/>
  <c r="K362" i="10"/>
  <c r="L362" i="10"/>
  <c r="K354" i="10"/>
  <c r="L354" i="10"/>
  <c r="K346" i="10"/>
  <c r="L346" i="10"/>
  <c r="K338" i="10"/>
  <c r="L338" i="10"/>
  <c r="K330" i="10"/>
  <c r="L330" i="10"/>
  <c r="K322" i="10"/>
  <c r="L322" i="10"/>
  <c r="K314" i="10"/>
  <c r="L314" i="10"/>
  <c r="K116" i="11"/>
  <c r="L116" i="11"/>
  <c r="K108" i="11"/>
  <c r="L108" i="11"/>
  <c r="K100" i="11"/>
  <c r="L100" i="11"/>
  <c r="K92" i="11"/>
  <c r="L92" i="11"/>
  <c r="K84" i="11"/>
  <c r="L84" i="11"/>
  <c r="K76" i="11"/>
  <c r="L76" i="11"/>
  <c r="K68" i="11"/>
  <c r="L68" i="11"/>
  <c r="K60" i="11"/>
  <c r="L60" i="11"/>
  <c r="K52" i="11"/>
  <c r="L52" i="11"/>
  <c r="K406" i="10"/>
  <c r="L406" i="10"/>
  <c r="K398" i="10"/>
  <c r="L398" i="10"/>
  <c r="K390" i="10"/>
  <c r="L390" i="10"/>
  <c r="K382" i="10"/>
  <c r="L382" i="10"/>
  <c r="K374" i="10"/>
  <c r="L374" i="10"/>
  <c r="K159" i="7"/>
  <c r="L159" i="7"/>
  <c r="K151" i="7"/>
  <c r="L151" i="7"/>
  <c r="K143" i="7"/>
  <c r="L143" i="7"/>
  <c r="K135" i="7"/>
  <c r="L135" i="7"/>
  <c r="K127" i="7"/>
  <c r="L127" i="7"/>
  <c r="K119" i="7"/>
  <c r="L119" i="7"/>
  <c r="K111" i="7"/>
  <c r="L111" i="7"/>
  <c r="K103" i="7"/>
  <c r="L103" i="7"/>
  <c r="K95" i="7"/>
  <c r="L95" i="7"/>
  <c r="K87" i="7"/>
  <c r="L87" i="7"/>
  <c r="K79" i="7"/>
  <c r="L79" i="7"/>
  <c r="L71" i="7"/>
  <c r="K71" i="7"/>
  <c r="K63" i="7"/>
  <c r="L63" i="7"/>
  <c r="K55" i="7"/>
  <c r="L55" i="7"/>
  <c r="L47" i="7"/>
  <c r="K47" i="7"/>
  <c r="K39" i="7"/>
  <c r="L39" i="7"/>
  <c r="L31" i="7"/>
  <c r="K31" i="7"/>
  <c r="K23" i="7"/>
  <c r="L23" i="7"/>
  <c r="K3" i="12"/>
  <c r="L3" i="12"/>
  <c r="K11" i="12"/>
  <c r="L11" i="12"/>
  <c r="K19" i="12"/>
  <c r="L19" i="12"/>
  <c r="K27" i="12"/>
  <c r="L27" i="12"/>
  <c r="K35" i="12"/>
  <c r="L35" i="12"/>
  <c r="K43" i="12"/>
  <c r="L43" i="12"/>
  <c r="K51" i="12"/>
  <c r="L51" i="12"/>
  <c r="K59" i="12"/>
  <c r="L59" i="12"/>
  <c r="K67" i="12"/>
  <c r="L67" i="12"/>
  <c r="K75" i="12"/>
  <c r="L75" i="12"/>
  <c r="K83" i="12"/>
  <c r="L83" i="12"/>
  <c r="K91" i="12"/>
  <c r="L91" i="12"/>
  <c r="K99" i="12"/>
  <c r="L99" i="12"/>
  <c r="K107" i="12"/>
  <c r="L107" i="12"/>
  <c r="K115" i="12"/>
  <c r="L115" i="12"/>
  <c r="K123" i="12"/>
  <c r="L123" i="12"/>
  <c r="K131" i="12"/>
  <c r="L131" i="12"/>
  <c r="L139" i="12"/>
  <c r="K139" i="12"/>
  <c r="L147" i="12"/>
  <c r="K147" i="12"/>
  <c r="L155" i="12"/>
  <c r="K155" i="12"/>
  <c r="L163" i="12"/>
  <c r="K163" i="12"/>
  <c r="L171" i="12"/>
  <c r="K171" i="12"/>
  <c r="L179" i="12"/>
  <c r="K179" i="12"/>
  <c r="L187" i="12"/>
  <c r="K187" i="12"/>
  <c r="L195" i="12"/>
  <c r="K195" i="12"/>
  <c r="L203" i="12"/>
  <c r="K203" i="12"/>
  <c r="L211" i="12"/>
  <c r="K211" i="12"/>
  <c r="L219" i="12"/>
  <c r="K219" i="12"/>
  <c r="L227" i="12"/>
  <c r="K227" i="12"/>
  <c r="L235" i="12"/>
  <c r="K235" i="12"/>
  <c r="L243" i="12"/>
  <c r="K243" i="12"/>
  <c r="L251" i="12"/>
  <c r="K251" i="12"/>
  <c r="L259" i="12"/>
  <c r="K259" i="12"/>
  <c r="L267" i="12"/>
  <c r="K267" i="12"/>
  <c r="L275" i="12"/>
  <c r="K275" i="12"/>
  <c r="L283" i="12"/>
  <c r="K283" i="12"/>
  <c r="L291" i="12"/>
  <c r="K291" i="12"/>
  <c r="L299" i="12"/>
  <c r="K299" i="12"/>
  <c r="L307" i="12"/>
  <c r="K307" i="12"/>
  <c r="L315" i="12"/>
  <c r="K315" i="12"/>
  <c r="L323" i="12"/>
  <c r="K323" i="12"/>
  <c r="L331" i="12"/>
  <c r="K331" i="12"/>
  <c r="L339" i="12"/>
  <c r="K339" i="12"/>
  <c r="L347" i="12"/>
  <c r="K347" i="12"/>
  <c r="L355" i="12"/>
  <c r="K355" i="12"/>
  <c r="L363" i="12"/>
  <c r="K363" i="12"/>
  <c r="L371" i="12"/>
  <c r="K371" i="12"/>
  <c r="L379" i="12"/>
  <c r="K379" i="12"/>
  <c r="L387" i="12"/>
  <c r="K387" i="12"/>
  <c r="L395" i="12"/>
  <c r="K395" i="12"/>
  <c r="L403" i="12"/>
  <c r="K403" i="12"/>
  <c r="L411" i="12"/>
  <c r="K411" i="12"/>
  <c r="L419" i="12"/>
  <c r="K419" i="12"/>
  <c r="L427" i="12"/>
  <c r="K427" i="12"/>
  <c r="L435" i="12"/>
  <c r="K435" i="12"/>
  <c r="L443" i="12"/>
  <c r="K443" i="12"/>
  <c r="L451" i="12"/>
  <c r="K451" i="12"/>
  <c r="L459" i="12"/>
  <c r="K459" i="12"/>
  <c r="L467" i="12"/>
  <c r="K467" i="12"/>
  <c r="L475" i="12"/>
  <c r="K475" i="12"/>
  <c r="L483" i="12"/>
  <c r="K483" i="12"/>
  <c r="L491" i="12"/>
  <c r="K491" i="12"/>
  <c r="L499" i="12"/>
  <c r="K499" i="12"/>
  <c r="K9" i="14"/>
  <c r="L9" i="14"/>
  <c r="K17" i="14"/>
  <c r="L17" i="14"/>
  <c r="K25" i="14"/>
  <c r="L25" i="14"/>
  <c r="K33" i="14"/>
  <c r="L33" i="14"/>
  <c r="K41" i="14"/>
  <c r="L41" i="14"/>
  <c r="K49" i="14"/>
  <c r="L49" i="14"/>
  <c r="K57" i="14"/>
  <c r="L57" i="14"/>
  <c r="K65" i="14"/>
  <c r="L65" i="14"/>
  <c r="K73" i="14"/>
  <c r="L73" i="14"/>
  <c r="K81" i="14"/>
  <c r="L81" i="14"/>
  <c r="K89" i="14"/>
  <c r="L89" i="14"/>
  <c r="K97" i="14"/>
  <c r="L97" i="14"/>
  <c r="K105" i="14"/>
  <c r="L105" i="14"/>
  <c r="K113" i="14"/>
  <c r="L113" i="14"/>
  <c r="K121" i="14"/>
  <c r="L121" i="14"/>
  <c r="K129" i="14"/>
  <c r="L129" i="14"/>
  <c r="K137" i="14"/>
  <c r="L137" i="14"/>
  <c r="K145" i="14"/>
  <c r="L145" i="14"/>
  <c r="K153" i="14"/>
  <c r="L153" i="14"/>
  <c r="K161" i="14"/>
  <c r="L161" i="14"/>
  <c r="K169" i="14"/>
  <c r="L169" i="14"/>
  <c r="K177" i="14"/>
  <c r="L177" i="14"/>
  <c r="K185" i="14"/>
  <c r="L185" i="14"/>
  <c r="K193" i="14"/>
  <c r="L193" i="14"/>
  <c r="K201" i="14"/>
  <c r="L201" i="14"/>
  <c r="K209" i="14"/>
  <c r="L209" i="14"/>
  <c r="K217" i="14"/>
  <c r="L217" i="14"/>
  <c r="K225" i="14"/>
  <c r="L225" i="14"/>
  <c r="K233" i="14"/>
  <c r="L233" i="14"/>
  <c r="K241" i="14"/>
  <c r="L241" i="14"/>
  <c r="K249" i="14"/>
  <c r="L249" i="14"/>
  <c r="K257" i="14"/>
  <c r="L257" i="14"/>
  <c r="K265" i="14"/>
  <c r="L265" i="14"/>
  <c r="K273" i="14"/>
  <c r="L273" i="14"/>
  <c r="K281" i="14"/>
  <c r="L281" i="14"/>
  <c r="K289" i="14"/>
  <c r="L289" i="14"/>
  <c r="K297" i="14"/>
  <c r="L297" i="14"/>
  <c r="K305" i="14"/>
  <c r="L305" i="14"/>
  <c r="K313" i="14"/>
  <c r="L313" i="14"/>
  <c r="K321" i="14"/>
  <c r="L321" i="14"/>
  <c r="K329" i="14"/>
  <c r="L329" i="14"/>
  <c r="K337" i="14"/>
  <c r="L337" i="14"/>
  <c r="K345" i="14"/>
  <c r="L345" i="14"/>
  <c r="K353" i="14"/>
  <c r="L353" i="14"/>
  <c r="K361" i="14"/>
  <c r="L361" i="14"/>
  <c r="K369" i="14"/>
  <c r="L369" i="14"/>
  <c r="K377" i="14"/>
  <c r="L377" i="14"/>
  <c r="K385" i="14"/>
  <c r="L385" i="14"/>
  <c r="K393" i="14"/>
  <c r="L393" i="14"/>
  <c r="K7" i="15"/>
  <c r="L7" i="15"/>
  <c r="K15" i="15"/>
  <c r="L15" i="15"/>
  <c r="K23" i="15"/>
  <c r="L23" i="15"/>
  <c r="K31" i="15"/>
  <c r="L31" i="15"/>
  <c r="K39" i="15"/>
  <c r="L39" i="15"/>
  <c r="K47" i="15"/>
  <c r="L47" i="15"/>
  <c r="K55" i="15"/>
  <c r="L55" i="15"/>
  <c r="K63" i="15"/>
  <c r="L63" i="15"/>
  <c r="K71" i="15"/>
  <c r="L71" i="15"/>
  <c r="K79" i="15"/>
  <c r="L79" i="15"/>
  <c r="K87" i="15"/>
  <c r="L87" i="15"/>
  <c r="K95" i="15"/>
  <c r="L95" i="15"/>
  <c r="K103" i="15"/>
  <c r="L103" i="15"/>
  <c r="K111" i="15"/>
  <c r="L111" i="15"/>
  <c r="K119" i="15"/>
  <c r="L119" i="15"/>
  <c r="K127" i="15"/>
  <c r="L127" i="15"/>
  <c r="K135" i="15"/>
  <c r="L135" i="15"/>
  <c r="K143" i="15"/>
  <c r="L143" i="15"/>
  <c r="K151" i="15"/>
  <c r="L151" i="15"/>
  <c r="K159" i="15"/>
  <c r="L159" i="15"/>
  <c r="K167" i="15"/>
  <c r="L167" i="15"/>
  <c r="K175" i="15"/>
  <c r="L175" i="15"/>
  <c r="L183" i="15"/>
  <c r="K183" i="15"/>
  <c r="K191" i="15"/>
  <c r="L191" i="15"/>
  <c r="L199" i="15"/>
  <c r="K199" i="15"/>
  <c r="K207" i="15"/>
  <c r="L207" i="15"/>
  <c r="K215" i="15"/>
  <c r="L215" i="15"/>
  <c r="K223" i="15"/>
  <c r="L223" i="15"/>
  <c r="K231" i="15"/>
  <c r="L231" i="15"/>
  <c r="K239" i="15"/>
  <c r="L239" i="15"/>
  <c r="K247" i="15"/>
  <c r="L247" i="15"/>
  <c r="K255" i="15"/>
  <c r="L255" i="15"/>
  <c r="K263" i="15"/>
  <c r="L263" i="15"/>
  <c r="K271" i="15"/>
  <c r="L271" i="15"/>
  <c r="K279" i="15"/>
  <c r="L279" i="15"/>
  <c r="K287" i="15"/>
  <c r="L287" i="15"/>
  <c r="K295" i="15"/>
  <c r="L295" i="15"/>
  <c r="K303" i="15"/>
  <c r="L303" i="15"/>
  <c r="K311" i="15"/>
  <c r="L311" i="15"/>
  <c r="K319" i="15"/>
  <c r="L319" i="15"/>
  <c r="K327" i="15"/>
  <c r="L327" i="15"/>
  <c r="K335" i="15"/>
  <c r="L335" i="15"/>
  <c r="K343" i="15"/>
  <c r="L343" i="15"/>
  <c r="K351" i="15"/>
  <c r="L351" i="15"/>
  <c r="K359" i="15"/>
  <c r="L359" i="15"/>
  <c r="K367" i="15"/>
  <c r="L367" i="15"/>
  <c r="K375" i="15"/>
  <c r="L375" i="15"/>
  <c r="K383" i="15"/>
  <c r="L383" i="15"/>
  <c r="K391" i="15"/>
  <c r="L391" i="15"/>
  <c r="K5" i="16"/>
  <c r="L5" i="16"/>
  <c r="K13" i="16"/>
  <c r="L13" i="16"/>
  <c r="K21" i="16"/>
  <c r="L21" i="16"/>
  <c r="K29" i="16"/>
  <c r="L29" i="16"/>
  <c r="K37" i="16"/>
  <c r="L37" i="16"/>
  <c r="K45" i="16"/>
  <c r="L45" i="16"/>
  <c r="K53" i="16"/>
  <c r="L53" i="16"/>
  <c r="K61" i="16"/>
  <c r="L61" i="16"/>
  <c r="K69" i="16"/>
  <c r="L69" i="16"/>
  <c r="K77" i="16"/>
  <c r="L77" i="16"/>
  <c r="K85" i="16"/>
  <c r="L85" i="16"/>
  <c r="K93" i="16"/>
  <c r="L93" i="16"/>
  <c r="K101" i="16"/>
  <c r="L101" i="16"/>
  <c r="K109" i="16"/>
  <c r="L109" i="16"/>
  <c r="K117" i="16"/>
  <c r="L117" i="16"/>
  <c r="K125" i="16"/>
  <c r="L125" i="16"/>
  <c r="K133" i="16"/>
  <c r="L133" i="16"/>
  <c r="K141" i="16"/>
  <c r="L141" i="16"/>
  <c r="K149" i="16"/>
  <c r="L149" i="16"/>
  <c r="K157" i="16"/>
  <c r="L157" i="16"/>
  <c r="K165" i="16"/>
  <c r="L165" i="16"/>
  <c r="K173" i="16"/>
  <c r="L173" i="16"/>
  <c r="K181" i="16"/>
  <c r="L181" i="16"/>
  <c r="K189" i="16"/>
  <c r="L189" i="16"/>
  <c r="K197" i="16"/>
  <c r="L197" i="16"/>
  <c r="K205" i="16"/>
  <c r="L205" i="16"/>
  <c r="K213" i="16"/>
  <c r="L213" i="16"/>
  <c r="K221" i="16"/>
  <c r="L221" i="16"/>
  <c r="K229" i="16"/>
  <c r="L229" i="16"/>
  <c r="K237" i="16"/>
  <c r="L237" i="16"/>
  <c r="K245" i="16"/>
  <c r="L245" i="16"/>
  <c r="K253" i="16"/>
  <c r="L253" i="16"/>
  <c r="K261" i="16"/>
  <c r="L261" i="16"/>
  <c r="K269" i="16"/>
  <c r="L269" i="16"/>
  <c r="K277" i="16"/>
  <c r="L277" i="16"/>
  <c r="K285" i="16"/>
  <c r="L285" i="16"/>
  <c r="L293" i="16"/>
  <c r="K293" i="16"/>
  <c r="K301" i="16"/>
  <c r="L301" i="16"/>
  <c r="K309" i="16"/>
  <c r="L309" i="16"/>
  <c r="K317" i="16"/>
  <c r="L317" i="16"/>
  <c r="L325" i="16"/>
  <c r="K325" i="16"/>
  <c r="K333" i="16"/>
  <c r="L333" i="16"/>
  <c r="K341" i="16"/>
  <c r="L341" i="16"/>
  <c r="L349" i="16"/>
  <c r="K349" i="16"/>
  <c r="K357" i="16"/>
  <c r="L357" i="16"/>
  <c r="L365" i="16"/>
  <c r="K365" i="16"/>
  <c r="K373" i="16"/>
  <c r="L373" i="16"/>
  <c r="K381" i="16"/>
  <c r="L381" i="16"/>
  <c r="K389" i="16"/>
  <c r="L389" i="16"/>
  <c r="K397" i="16"/>
  <c r="L397" i="16"/>
  <c r="K405" i="16"/>
  <c r="L405" i="16"/>
  <c r="K3" i="17"/>
  <c r="L3" i="17"/>
  <c r="K11" i="17"/>
  <c r="L11" i="17"/>
  <c r="K19" i="17"/>
  <c r="L19" i="17"/>
  <c r="K27" i="17"/>
  <c r="L27" i="17"/>
  <c r="K35" i="17"/>
  <c r="L35" i="17"/>
  <c r="K43" i="17"/>
  <c r="L43" i="17"/>
  <c r="K51" i="17"/>
  <c r="L51" i="17"/>
  <c r="K59" i="17"/>
  <c r="L59" i="17"/>
  <c r="K67" i="17"/>
  <c r="L67" i="17"/>
  <c r="K75" i="17"/>
  <c r="L75" i="17"/>
  <c r="K83" i="17"/>
  <c r="L83" i="17"/>
  <c r="K91" i="17"/>
  <c r="L91" i="17"/>
  <c r="K99" i="17"/>
  <c r="L99" i="17"/>
  <c r="K107" i="17"/>
  <c r="L107" i="17"/>
  <c r="K115" i="17"/>
  <c r="L115" i="17"/>
  <c r="K123" i="17"/>
  <c r="L123" i="17"/>
  <c r="K131" i="17"/>
  <c r="L131" i="17"/>
  <c r="K139" i="17"/>
  <c r="L139" i="17"/>
  <c r="K147" i="17"/>
  <c r="L147" i="17"/>
  <c r="K155" i="17"/>
  <c r="L155" i="17"/>
  <c r="K163" i="17"/>
  <c r="L163" i="17"/>
  <c r="K171" i="17"/>
  <c r="L171" i="17"/>
  <c r="K179" i="17"/>
  <c r="L179" i="17"/>
  <c r="K187" i="17"/>
  <c r="L187" i="17"/>
  <c r="K195" i="17"/>
  <c r="L195" i="17"/>
  <c r="K203" i="17"/>
  <c r="L203" i="17"/>
  <c r="K211" i="17"/>
  <c r="L211" i="17"/>
  <c r="K219" i="17"/>
  <c r="L219" i="17"/>
  <c r="K227" i="17"/>
  <c r="L227" i="17"/>
  <c r="K235" i="17"/>
  <c r="L235" i="17"/>
  <c r="K243" i="17"/>
  <c r="L243" i="17"/>
  <c r="K251" i="17"/>
  <c r="L251" i="17"/>
  <c r="K259" i="17"/>
  <c r="L259" i="17"/>
  <c r="K267" i="17"/>
  <c r="L267" i="17"/>
  <c r="K275" i="17"/>
  <c r="L275" i="17"/>
  <c r="K283" i="17"/>
  <c r="L283" i="17"/>
  <c r="K291" i="17"/>
  <c r="L291" i="17"/>
  <c r="K299" i="17"/>
  <c r="L299" i="17"/>
  <c r="K307" i="17"/>
  <c r="L307" i="17"/>
  <c r="K315" i="17"/>
  <c r="L315" i="17"/>
  <c r="K323" i="17"/>
  <c r="L323" i="17"/>
  <c r="K331" i="17"/>
  <c r="L331" i="17"/>
  <c r="K339" i="17"/>
  <c r="L339" i="17"/>
  <c r="K347" i="17"/>
  <c r="L347" i="17"/>
  <c r="K355" i="17"/>
  <c r="L355" i="17"/>
  <c r="K363" i="17"/>
  <c r="L363" i="17"/>
  <c r="K371" i="17"/>
  <c r="L371" i="17"/>
  <c r="K379" i="17"/>
  <c r="L379" i="17"/>
  <c r="K387" i="17"/>
  <c r="L387" i="17"/>
  <c r="K395" i="17"/>
  <c r="L395" i="17"/>
  <c r="K403" i="17"/>
  <c r="L403" i="17"/>
  <c r="K411" i="17"/>
  <c r="L411" i="17"/>
  <c r="K419" i="17"/>
  <c r="L419" i="17"/>
  <c r="K427" i="17"/>
  <c r="L427" i="17"/>
  <c r="K435" i="17"/>
  <c r="L435" i="17"/>
  <c r="K375" i="18"/>
  <c r="L375" i="18"/>
  <c r="K383" i="18"/>
  <c r="L383" i="18"/>
  <c r="K391" i="18"/>
  <c r="L391" i="18"/>
  <c r="K399" i="18"/>
  <c r="L399" i="18"/>
  <c r="K407" i="18"/>
  <c r="L407" i="18"/>
  <c r="K5" i="19"/>
  <c r="L5" i="19"/>
  <c r="K13" i="19"/>
  <c r="L13" i="19"/>
  <c r="K21" i="19"/>
  <c r="L21" i="19"/>
  <c r="K29" i="19"/>
  <c r="L29" i="19"/>
  <c r="K37" i="19"/>
  <c r="L37" i="19"/>
  <c r="K45" i="19"/>
  <c r="L45" i="19"/>
  <c r="K53" i="19"/>
  <c r="L53" i="19"/>
  <c r="K61" i="19"/>
  <c r="L61" i="19"/>
  <c r="K69" i="19"/>
  <c r="L69" i="19"/>
  <c r="K77" i="19"/>
  <c r="L77" i="19"/>
  <c r="K85" i="19"/>
  <c r="L85" i="19"/>
  <c r="K93" i="19"/>
  <c r="L93" i="19"/>
  <c r="K101" i="19"/>
  <c r="L101" i="19"/>
  <c r="K109" i="19"/>
  <c r="L109" i="19"/>
  <c r="K117" i="19"/>
  <c r="L117" i="19"/>
  <c r="K125" i="19"/>
  <c r="L125" i="19"/>
  <c r="K133" i="19"/>
  <c r="L133" i="19"/>
  <c r="K141" i="19"/>
  <c r="L141" i="19"/>
  <c r="K149" i="19"/>
  <c r="L149" i="19"/>
  <c r="K157" i="19"/>
  <c r="L157" i="19"/>
  <c r="K165" i="19"/>
  <c r="L165" i="19"/>
  <c r="K173" i="19"/>
  <c r="L173" i="19"/>
  <c r="K181" i="19"/>
  <c r="L181" i="19"/>
  <c r="K189" i="19"/>
  <c r="L189" i="19"/>
  <c r="K197" i="19"/>
  <c r="L197" i="19"/>
  <c r="K205" i="19"/>
  <c r="L205" i="19"/>
  <c r="K213" i="19"/>
  <c r="L213" i="19"/>
  <c r="K221" i="19"/>
  <c r="L221" i="19"/>
  <c r="K229" i="19"/>
  <c r="L229" i="19"/>
  <c r="K237" i="19"/>
  <c r="L237" i="19"/>
  <c r="K245" i="19"/>
  <c r="L245" i="19"/>
  <c r="K253" i="19"/>
  <c r="L253" i="19"/>
  <c r="K261" i="19"/>
  <c r="L261" i="19"/>
  <c r="K269" i="19"/>
  <c r="L269" i="19"/>
  <c r="K277" i="19"/>
  <c r="L277" i="19"/>
  <c r="L285" i="19"/>
  <c r="K285" i="19"/>
  <c r="K293" i="19"/>
  <c r="L293" i="19"/>
  <c r="K301" i="19"/>
  <c r="L301" i="19"/>
  <c r="K309" i="19"/>
  <c r="L309" i="19"/>
  <c r="K317" i="19"/>
  <c r="L317" i="19"/>
  <c r="K325" i="19"/>
  <c r="L325" i="19"/>
  <c r="K333" i="19"/>
  <c r="L333" i="19"/>
  <c r="K341" i="19"/>
  <c r="L341" i="19"/>
  <c r="K349" i="19"/>
  <c r="L349" i="19"/>
  <c r="K357" i="19"/>
  <c r="L357" i="19"/>
  <c r="K365" i="19"/>
  <c r="L365" i="19"/>
  <c r="K373" i="19"/>
  <c r="L373" i="19"/>
  <c r="K381" i="19"/>
  <c r="L381" i="19"/>
  <c r="K389" i="19"/>
  <c r="L389" i="19"/>
  <c r="K397" i="19"/>
  <c r="L397" i="19"/>
  <c r="K366" i="18"/>
  <c r="L366" i="18"/>
  <c r="K358" i="18"/>
  <c r="L358" i="18"/>
  <c r="K350" i="18"/>
  <c r="L350" i="18"/>
  <c r="K342" i="18"/>
  <c r="L342" i="18"/>
  <c r="K334" i="18"/>
  <c r="L334" i="18"/>
  <c r="K326" i="18"/>
  <c r="L326" i="18"/>
  <c r="K318" i="18"/>
  <c r="L318" i="18"/>
  <c r="K310" i="18"/>
  <c r="L310" i="18"/>
  <c r="K302" i="18"/>
  <c r="L302" i="18"/>
  <c r="K294" i="18"/>
  <c r="L294" i="18"/>
  <c r="K286" i="18"/>
  <c r="L286" i="18"/>
  <c r="K278" i="18"/>
  <c r="L278" i="18"/>
  <c r="K270" i="18"/>
  <c r="L270" i="18"/>
  <c r="K262" i="18"/>
  <c r="L262" i="18"/>
  <c r="K254" i="18"/>
  <c r="L254" i="18"/>
  <c r="K246" i="18"/>
  <c r="L246" i="18"/>
  <c r="K238" i="18"/>
  <c r="L238" i="18"/>
  <c r="K230" i="18"/>
  <c r="L230" i="18"/>
  <c r="K222" i="18"/>
  <c r="L222" i="18"/>
  <c r="K214" i="18"/>
  <c r="L214" i="18"/>
  <c r="K206" i="18"/>
  <c r="L206" i="18"/>
  <c r="K198" i="18"/>
  <c r="L198" i="18"/>
  <c r="K190" i="18"/>
  <c r="L190" i="18"/>
  <c r="L182" i="18"/>
  <c r="K182" i="18"/>
  <c r="K174" i="18"/>
  <c r="L174" i="18"/>
  <c r="K166" i="18"/>
  <c r="L166" i="18"/>
  <c r="K158" i="18"/>
  <c r="L158" i="18"/>
  <c r="L150" i="18"/>
  <c r="K150" i="18"/>
  <c r="K142" i="18"/>
  <c r="L142" i="18"/>
  <c r="K134" i="18"/>
  <c r="L134" i="18"/>
  <c r="K126" i="18"/>
  <c r="L126" i="18"/>
  <c r="L118" i="18"/>
  <c r="K118" i="18"/>
  <c r="K110" i="18"/>
  <c r="L110" i="18"/>
  <c r="K102" i="18"/>
  <c r="L102" i="18"/>
  <c r="K94" i="18"/>
  <c r="L94" i="18"/>
  <c r="L86" i="18"/>
  <c r="K86" i="18"/>
  <c r="K78" i="18"/>
  <c r="L78" i="18"/>
  <c r="K70" i="18"/>
  <c r="L70" i="18"/>
  <c r="K62" i="18"/>
  <c r="L62" i="18"/>
  <c r="L54" i="18"/>
  <c r="K54" i="18"/>
  <c r="K46" i="18"/>
  <c r="L46" i="18"/>
  <c r="K38" i="18"/>
  <c r="L38" i="18"/>
  <c r="K30" i="18"/>
  <c r="L30" i="18"/>
  <c r="K22" i="18"/>
  <c r="L22" i="18"/>
  <c r="K14" i="18"/>
  <c r="L14" i="18"/>
  <c r="K6" i="18"/>
  <c r="L6" i="18"/>
  <c r="L360" i="10"/>
  <c r="K360" i="10"/>
  <c r="L352" i="10"/>
  <c r="K352" i="10"/>
  <c r="L344" i="10"/>
  <c r="K344" i="10"/>
  <c r="L336" i="10"/>
  <c r="K336" i="10"/>
  <c r="L328" i="10"/>
  <c r="K328" i="10"/>
  <c r="L320" i="10"/>
  <c r="K320" i="10"/>
  <c r="K312" i="10"/>
  <c r="L312" i="10"/>
  <c r="K304" i="10"/>
  <c r="L304" i="10"/>
  <c r="L296" i="10"/>
  <c r="K296" i="10"/>
  <c r="K288" i="10"/>
  <c r="L288" i="10"/>
  <c r="K280" i="10"/>
  <c r="L280" i="10"/>
  <c r="K272" i="10"/>
  <c r="L272" i="10"/>
  <c r="K264" i="10"/>
  <c r="L264" i="10"/>
  <c r="K256" i="10"/>
  <c r="L256" i="10"/>
  <c r="K248" i="10"/>
  <c r="L248" i="10"/>
  <c r="K240" i="10"/>
  <c r="L240" i="10"/>
  <c r="K232" i="10"/>
  <c r="L232" i="10"/>
  <c r="K224" i="10"/>
  <c r="L224" i="10"/>
  <c r="K216" i="10"/>
  <c r="L216" i="10"/>
  <c r="K208" i="10"/>
  <c r="L208" i="10"/>
  <c r="K200" i="10"/>
  <c r="L200" i="10"/>
  <c r="K192" i="10"/>
  <c r="L192" i="10"/>
  <c r="K184" i="10"/>
  <c r="L184" i="10"/>
  <c r="K176" i="10"/>
  <c r="L176" i="10"/>
  <c r="K168" i="10"/>
  <c r="L168" i="10"/>
  <c r="K160" i="10"/>
  <c r="L160" i="10"/>
  <c r="K152" i="10"/>
  <c r="L152" i="10"/>
  <c r="K144" i="10"/>
  <c r="L144" i="10"/>
  <c r="K136" i="10"/>
  <c r="L136" i="10"/>
  <c r="K128" i="10"/>
  <c r="L128" i="10"/>
  <c r="K120" i="10"/>
  <c r="L120" i="10"/>
  <c r="L112" i="10"/>
  <c r="K112" i="10"/>
  <c r="K104" i="10"/>
  <c r="L104" i="10"/>
  <c r="L96" i="10"/>
  <c r="K96" i="10"/>
  <c r="L88" i="10"/>
  <c r="K88" i="10"/>
  <c r="L80" i="10"/>
  <c r="K80" i="10"/>
  <c r="K72" i="10"/>
  <c r="L72" i="10"/>
  <c r="K64" i="10"/>
  <c r="L64" i="10"/>
  <c r="L56" i="10"/>
  <c r="K56" i="10"/>
  <c r="K48" i="10"/>
  <c r="L48" i="10"/>
  <c r="K40" i="10"/>
  <c r="L40" i="10"/>
  <c r="K32" i="10"/>
  <c r="L32" i="10"/>
  <c r="K24" i="10"/>
  <c r="L24" i="10"/>
  <c r="K16" i="10"/>
  <c r="L16" i="10"/>
  <c r="K8" i="10"/>
  <c r="L8" i="10"/>
  <c r="K250" i="17"/>
  <c r="L250" i="17"/>
  <c r="K258" i="17"/>
  <c r="L258" i="17"/>
  <c r="K266" i="17"/>
  <c r="L266" i="17"/>
  <c r="K274" i="17"/>
  <c r="L274" i="17"/>
  <c r="K282" i="17"/>
  <c r="L282" i="17"/>
  <c r="K290" i="17"/>
  <c r="L290" i="17"/>
  <c r="K298" i="17"/>
  <c r="L298" i="17"/>
  <c r="K306" i="17"/>
  <c r="L306" i="17"/>
  <c r="K314" i="17"/>
  <c r="L314" i="17"/>
  <c r="K322" i="17"/>
  <c r="L322" i="17"/>
  <c r="K330" i="17"/>
  <c r="L330" i="17"/>
  <c r="K338" i="17"/>
  <c r="L338" i="17"/>
  <c r="K346" i="17"/>
  <c r="L346" i="17"/>
  <c r="K354" i="17"/>
  <c r="L354" i="17"/>
  <c r="K362" i="17"/>
  <c r="L362" i="17"/>
  <c r="K370" i="17"/>
  <c r="L370" i="17"/>
  <c r="K378" i="17"/>
  <c r="L378" i="17"/>
  <c r="K386" i="17"/>
  <c r="L386" i="17"/>
  <c r="K394" i="17"/>
  <c r="L394" i="17"/>
  <c r="K402" i="17"/>
  <c r="L402" i="17"/>
  <c r="K410" i="17"/>
  <c r="L410" i="17"/>
  <c r="K418" i="17"/>
  <c r="L418" i="17"/>
  <c r="K426" i="17"/>
  <c r="L426" i="17"/>
  <c r="K434" i="17"/>
  <c r="L434" i="17"/>
  <c r="K374" i="18"/>
  <c r="L374" i="18"/>
  <c r="K382" i="18"/>
  <c r="L382" i="18"/>
  <c r="K390" i="18"/>
  <c r="L390" i="18"/>
  <c r="K398" i="18"/>
  <c r="L398" i="18"/>
  <c r="K406" i="18"/>
  <c r="L406" i="18"/>
  <c r="K4" i="19"/>
  <c r="L4" i="19"/>
  <c r="K12" i="19"/>
  <c r="L12" i="19"/>
  <c r="K20" i="19"/>
  <c r="L20" i="19"/>
  <c r="K28" i="19"/>
  <c r="L28" i="19"/>
  <c r="K36" i="19"/>
  <c r="L36" i="19"/>
  <c r="K44" i="19"/>
  <c r="L44" i="19"/>
  <c r="K52" i="19"/>
  <c r="L52" i="19"/>
  <c r="K60" i="19"/>
  <c r="L60" i="19"/>
  <c r="K68" i="19"/>
  <c r="L68" i="19"/>
  <c r="K76" i="19"/>
  <c r="L76" i="19"/>
  <c r="K84" i="19"/>
  <c r="L84" i="19"/>
  <c r="K92" i="19"/>
  <c r="L92" i="19"/>
  <c r="K100" i="19"/>
  <c r="L100" i="19"/>
  <c r="K108" i="19"/>
  <c r="L108" i="19"/>
  <c r="K116" i="19"/>
  <c r="L116" i="19"/>
  <c r="K124" i="19"/>
  <c r="L124" i="19"/>
  <c r="K132" i="19"/>
  <c r="L132" i="19"/>
  <c r="K140" i="19"/>
  <c r="L140" i="19"/>
  <c r="K148" i="19"/>
  <c r="L148" i="19"/>
  <c r="K156" i="19"/>
  <c r="L156" i="19"/>
  <c r="K367" i="18"/>
  <c r="L367" i="18"/>
  <c r="K359" i="18"/>
  <c r="L359" i="18"/>
  <c r="K351" i="18"/>
  <c r="L351" i="18"/>
  <c r="K343" i="18"/>
  <c r="L343" i="18"/>
  <c r="K335" i="18"/>
  <c r="L335" i="18"/>
  <c r="K327" i="18"/>
  <c r="L327" i="18"/>
  <c r="K319" i="18"/>
  <c r="L319" i="18"/>
  <c r="K311" i="18"/>
  <c r="L311" i="18"/>
  <c r="K303" i="18"/>
  <c r="L303" i="18"/>
  <c r="K295" i="18"/>
  <c r="L295" i="18"/>
  <c r="K287" i="18"/>
  <c r="L287" i="18"/>
  <c r="K279" i="18"/>
  <c r="L279" i="18"/>
  <c r="K271" i="18"/>
  <c r="L271" i="18"/>
  <c r="K263" i="18"/>
  <c r="L263" i="18"/>
  <c r="K255" i="18"/>
  <c r="L255" i="18"/>
  <c r="K247" i="18"/>
  <c r="L247" i="18"/>
  <c r="K239" i="18"/>
  <c r="L239" i="18"/>
  <c r="K231" i="18"/>
  <c r="L231" i="18"/>
  <c r="K223" i="18"/>
  <c r="L223" i="18"/>
  <c r="K215" i="18"/>
  <c r="L215" i="18"/>
  <c r="K207" i="18"/>
  <c r="L207" i="18"/>
  <c r="K199" i="18"/>
  <c r="L199" i="18"/>
  <c r="K183" i="18"/>
  <c r="L183" i="18"/>
  <c r="K175" i="18"/>
  <c r="L175" i="18"/>
  <c r="K167" i="18"/>
  <c r="L167" i="18"/>
  <c r="K151" i="18"/>
  <c r="L151" i="18"/>
  <c r="K143" i="18"/>
  <c r="L143" i="18"/>
  <c r="K135" i="18"/>
  <c r="L135" i="18"/>
  <c r="K119" i="18"/>
  <c r="L119" i="18"/>
  <c r="K111" i="18"/>
  <c r="L111" i="18"/>
  <c r="K103" i="18"/>
  <c r="L103" i="18"/>
  <c r="K87" i="18"/>
  <c r="L87" i="18"/>
  <c r="K79" i="18"/>
  <c r="L79" i="18"/>
  <c r="K71" i="18"/>
  <c r="L71" i="18"/>
  <c r="K55" i="18"/>
  <c r="L55" i="18"/>
  <c r="K47" i="18"/>
  <c r="L47" i="18"/>
  <c r="K39" i="18"/>
  <c r="L39" i="18"/>
  <c r="K31" i="18"/>
  <c r="L31" i="18"/>
  <c r="K15" i="18"/>
  <c r="L15" i="18"/>
  <c r="K7" i="18"/>
  <c r="L7" i="18"/>
  <c r="K365" i="10"/>
  <c r="L365" i="10"/>
  <c r="K357" i="10"/>
  <c r="L357" i="10"/>
  <c r="K349" i="10"/>
  <c r="L349" i="10"/>
  <c r="K341" i="10"/>
  <c r="L341" i="10"/>
  <c r="K333" i="10"/>
  <c r="L333" i="10"/>
  <c r="K325" i="10"/>
  <c r="L325" i="10"/>
  <c r="K317" i="10"/>
  <c r="L317" i="10"/>
  <c r="L309" i="10"/>
  <c r="K309" i="10"/>
  <c r="L301" i="10"/>
  <c r="K301" i="10"/>
  <c r="L293" i="10"/>
  <c r="K293" i="10"/>
  <c r="L285" i="10"/>
  <c r="K285" i="10"/>
  <c r="L277" i="10"/>
  <c r="K277" i="10"/>
  <c r="L269" i="10"/>
  <c r="K269" i="10"/>
  <c r="L261" i="10"/>
  <c r="K261" i="10"/>
  <c r="L253" i="10"/>
  <c r="K253" i="10"/>
  <c r="L245" i="10"/>
  <c r="K245" i="10"/>
  <c r="L237" i="10"/>
  <c r="K237" i="10"/>
  <c r="L229" i="10"/>
  <c r="K229" i="10"/>
  <c r="L221" i="10"/>
  <c r="K221" i="10"/>
  <c r="K213" i="10"/>
  <c r="L213" i="10"/>
  <c r="K205" i="10"/>
  <c r="L205" i="10"/>
  <c r="K197" i="10"/>
  <c r="L197" i="10"/>
  <c r="K189" i="10"/>
  <c r="L189" i="10"/>
  <c r="K181" i="10"/>
  <c r="L181" i="10"/>
  <c r="K173" i="10"/>
  <c r="L173" i="10"/>
  <c r="K165" i="10"/>
  <c r="L165" i="10"/>
  <c r="K157" i="10"/>
  <c r="L157" i="10"/>
  <c r="K149" i="10"/>
  <c r="L149" i="10"/>
  <c r="K141" i="10"/>
  <c r="L141" i="10"/>
  <c r="K133" i="10"/>
  <c r="L133" i="10"/>
  <c r="K125" i="10"/>
  <c r="L125" i="10"/>
  <c r="K117" i="10"/>
  <c r="L117" i="10"/>
  <c r="L109" i="10"/>
  <c r="K109" i="10"/>
  <c r="L101" i="10"/>
  <c r="K101" i="10"/>
  <c r="L93" i="10"/>
  <c r="K93" i="10"/>
  <c r="L85" i="10"/>
  <c r="K85" i="10"/>
  <c r="L77" i="10"/>
  <c r="K77" i="10"/>
  <c r="L69" i="10"/>
  <c r="K69" i="10"/>
  <c r="L61" i="10"/>
  <c r="K61" i="10"/>
  <c r="L53" i="10"/>
  <c r="K53" i="10"/>
  <c r="K45" i="10"/>
  <c r="L45" i="10"/>
  <c r="K37" i="10"/>
  <c r="L37" i="10"/>
  <c r="K29" i="10"/>
  <c r="L29" i="10"/>
  <c r="K21" i="10"/>
  <c r="L21" i="10"/>
  <c r="K13" i="10"/>
  <c r="L13" i="10"/>
  <c r="K5" i="10"/>
  <c r="L5" i="10"/>
  <c r="K290" i="19"/>
  <c r="L396" i="18"/>
  <c r="L131" i="18"/>
  <c r="K95" i="18"/>
  <c r="K316" i="17"/>
  <c r="K188" i="17"/>
  <c r="K60" i="17"/>
  <c r="L402" i="19"/>
  <c r="L398" i="19"/>
  <c r="L394" i="19"/>
  <c r="L390" i="19"/>
  <c r="L386" i="19"/>
  <c r="L382" i="19"/>
  <c r="L378" i="19"/>
  <c r="L374" i="19"/>
  <c r="L370" i="19"/>
  <c r="L366" i="19"/>
  <c r="L362" i="19"/>
  <c r="L358" i="19"/>
  <c r="L354" i="19"/>
  <c r="L350" i="19"/>
  <c r="L346" i="19"/>
  <c r="L342" i="19"/>
  <c r="L338" i="19"/>
  <c r="L334" i="19"/>
  <c r="L330" i="19"/>
  <c r="L326" i="19"/>
  <c r="L322" i="19"/>
  <c r="L318" i="19"/>
  <c r="L314" i="19"/>
  <c r="L310" i="19"/>
  <c r="L306" i="19"/>
  <c r="L302" i="19"/>
  <c r="L298" i="19"/>
  <c r="L294" i="19"/>
  <c r="L284" i="19"/>
  <c r="L276" i="19"/>
  <c r="L268" i="19"/>
  <c r="L260" i="19"/>
  <c r="L252" i="19"/>
  <c r="L244" i="19"/>
  <c r="L236" i="19"/>
  <c r="L228" i="19"/>
  <c r="L220" i="19"/>
  <c r="L212" i="19"/>
  <c r="L204" i="19"/>
  <c r="L196" i="19"/>
  <c r="L188" i="19"/>
  <c r="L180" i="19"/>
  <c r="L172" i="19"/>
  <c r="L164" i="19"/>
  <c r="L392" i="18"/>
  <c r="L163" i="18"/>
  <c r="K127" i="18"/>
  <c r="K420" i="17"/>
  <c r="K300" i="17"/>
  <c r="K172" i="17"/>
  <c r="K44" i="17"/>
  <c r="K204" i="12"/>
  <c r="L204" i="12"/>
  <c r="K212" i="12"/>
  <c r="L212" i="12"/>
  <c r="K220" i="12"/>
  <c r="L220" i="12"/>
  <c r="K228" i="12"/>
  <c r="L228" i="12"/>
  <c r="K236" i="12"/>
  <c r="L236" i="12"/>
  <c r="K244" i="12"/>
  <c r="L244" i="12"/>
  <c r="K252" i="12"/>
  <c r="L252" i="12"/>
  <c r="K260" i="12"/>
  <c r="L260" i="12"/>
  <c r="K268" i="12"/>
  <c r="L268" i="12"/>
  <c r="K276" i="12"/>
  <c r="L276" i="12"/>
  <c r="K284" i="12"/>
  <c r="L284" i="12"/>
  <c r="K292" i="12"/>
  <c r="L292" i="12"/>
  <c r="K300" i="12"/>
  <c r="L300" i="12"/>
  <c r="K308" i="12"/>
  <c r="L308" i="12"/>
  <c r="K316" i="12"/>
  <c r="L316" i="12"/>
  <c r="K324" i="12"/>
  <c r="L324" i="12"/>
  <c r="K332" i="12"/>
  <c r="L332" i="12"/>
  <c r="K340" i="12"/>
  <c r="L340" i="12"/>
  <c r="K348" i="12"/>
  <c r="L348" i="12"/>
  <c r="K356" i="12"/>
  <c r="L356" i="12"/>
  <c r="K364" i="12"/>
  <c r="L364" i="12"/>
  <c r="K372" i="12"/>
  <c r="L372" i="12"/>
  <c r="K380" i="12"/>
  <c r="L380" i="12"/>
  <c r="K388" i="12"/>
  <c r="L388" i="12"/>
  <c r="K396" i="12"/>
  <c r="L396" i="12"/>
  <c r="K404" i="12"/>
  <c r="L404" i="12"/>
  <c r="K412" i="12"/>
  <c r="L412" i="12"/>
  <c r="K420" i="12"/>
  <c r="L420" i="12"/>
  <c r="K428" i="12"/>
  <c r="L428" i="12"/>
  <c r="K436" i="12"/>
  <c r="L436" i="12"/>
  <c r="K444" i="12"/>
  <c r="L444" i="12"/>
  <c r="K452" i="12"/>
  <c r="L452" i="12"/>
  <c r="K460" i="12"/>
  <c r="L460" i="12"/>
  <c r="K468" i="12"/>
  <c r="L468" i="12"/>
  <c r="K476" i="12"/>
  <c r="L476" i="12"/>
  <c r="K484" i="12"/>
  <c r="L484" i="12"/>
  <c r="K492" i="12"/>
  <c r="L492" i="12"/>
  <c r="K500" i="12"/>
  <c r="L500" i="12"/>
  <c r="L2" i="14"/>
  <c r="K2" i="14"/>
  <c r="K10" i="14"/>
  <c r="L10" i="14"/>
  <c r="K18" i="14"/>
  <c r="L18" i="14"/>
  <c r="L26" i="14"/>
  <c r="K26" i="14"/>
  <c r="L34" i="14"/>
  <c r="K34" i="14"/>
  <c r="L42" i="14"/>
  <c r="K42" i="14"/>
  <c r="L50" i="14"/>
  <c r="K50" i="14"/>
  <c r="L58" i="14"/>
  <c r="K58" i="14"/>
  <c r="L66" i="14"/>
  <c r="K66" i="14"/>
  <c r="L74" i="14"/>
  <c r="K74" i="14"/>
  <c r="L82" i="14"/>
  <c r="K82" i="14"/>
  <c r="L90" i="14"/>
  <c r="K90" i="14"/>
  <c r="L98" i="14"/>
  <c r="K98" i="14"/>
  <c r="L106" i="14"/>
  <c r="K106" i="14"/>
  <c r="L114" i="14"/>
  <c r="K114" i="14"/>
  <c r="K122" i="14"/>
  <c r="L122" i="14"/>
  <c r="K130" i="14"/>
  <c r="L130" i="14"/>
  <c r="K138" i="14"/>
  <c r="L138" i="14"/>
  <c r="K146" i="14"/>
  <c r="L146" i="14"/>
  <c r="K154" i="14"/>
  <c r="L154" i="14"/>
  <c r="K162" i="14"/>
  <c r="L162" i="14"/>
  <c r="K170" i="14"/>
  <c r="L170" i="14"/>
  <c r="K178" i="14"/>
  <c r="L178" i="14"/>
  <c r="K186" i="14"/>
  <c r="L186" i="14"/>
  <c r="K194" i="14"/>
  <c r="L194" i="14"/>
  <c r="K202" i="14"/>
  <c r="L202" i="14"/>
  <c r="K210" i="14"/>
  <c r="L210" i="14"/>
  <c r="K218" i="14"/>
  <c r="L218" i="14"/>
  <c r="K226" i="14"/>
  <c r="L226" i="14"/>
  <c r="K234" i="14"/>
  <c r="L234" i="14"/>
  <c r="K242" i="14"/>
  <c r="L242" i="14"/>
  <c r="K250" i="14"/>
  <c r="L250" i="14"/>
  <c r="K258" i="14"/>
  <c r="L258" i="14"/>
  <c r="K266" i="14"/>
  <c r="L266" i="14"/>
  <c r="K274" i="14"/>
  <c r="L274" i="14"/>
  <c r="K282" i="14"/>
  <c r="L282" i="14"/>
  <c r="K290" i="14"/>
  <c r="L290" i="14"/>
  <c r="K298" i="14"/>
  <c r="L298" i="14"/>
  <c r="K306" i="14"/>
  <c r="L306" i="14"/>
  <c r="K314" i="14"/>
  <c r="L314" i="14"/>
  <c r="K322" i="14"/>
  <c r="L322" i="14"/>
  <c r="K330" i="14"/>
  <c r="L330" i="14"/>
  <c r="K338" i="14"/>
  <c r="L338" i="14"/>
  <c r="K346" i="14"/>
  <c r="L346" i="14"/>
  <c r="K354" i="14"/>
  <c r="L354" i="14"/>
  <c r="K362" i="14"/>
  <c r="L362" i="14"/>
  <c r="K370" i="14"/>
  <c r="L370" i="14"/>
  <c r="K378" i="14"/>
  <c r="L378" i="14"/>
  <c r="K386" i="14"/>
  <c r="L386" i="14"/>
  <c r="K394" i="14"/>
  <c r="L394" i="14"/>
  <c r="L8" i="15"/>
  <c r="K8" i="15"/>
  <c r="L16" i="15"/>
  <c r="K16" i="15"/>
  <c r="L24" i="15"/>
  <c r="K24" i="15"/>
  <c r="L32" i="15"/>
  <c r="K32" i="15"/>
  <c r="L40" i="15"/>
  <c r="K40" i="15"/>
  <c r="L48" i="15"/>
  <c r="K48" i="15"/>
  <c r="L56" i="15"/>
  <c r="K56" i="15"/>
  <c r="L64" i="15"/>
  <c r="K64" i="15"/>
  <c r="L72" i="15"/>
  <c r="K72" i="15"/>
  <c r="L80" i="15"/>
  <c r="K80" i="15"/>
  <c r="K88" i="15"/>
  <c r="L88" i="15"/>
  <c r="K96" i="15"/>
  <c r="L96" i="15"/>
  <c r="K104" i="15"/>
  <c r="L104" i="15"/>
  <c r="K112" i="15"/>
  <c r="L112" i="15"/>
  <c r="K120" i="15"/>
  <c r="L120" i="15"/>
  <c r="K128" i="15"/>
  <c r="L128" i="15"/>
  <c r="K136" i="15"/>
  <c r="L136" i="15"/>
  <c r="K144" i="15"/>
  <c r="L144" i="15"/>
  <c r="K152" i="15"/>
  <c r="L152" i="15"/>
  <c r="K160" i="15"/>
  <c r="L160" i="15"/>
  <c r="K168" i="15"/>
  <c r="L168" i="15"/>
  <c r="K176" i="15"/>
  <c r="L176" i="15"/>
  <c r="K184" i="15"/>
  <c r="L184" i="15"/>
  <c r="K192" i="15"/>
  <c r="L192" i="15"/>
  <c r="K200" i="15"/>
  <c r="L200" i="15"/>
  <c r="K208" i="15"/>
  <c r="L208" i="15"/>
  <c r="K216" i="15"/>
  <c r="L216" i="15"/>
  <c r="K224" i="15"/>
  <c r="L224" i="15"/>
  <c r="K232" i="15"/>
  <c r="L232" i="15"/>
  <c r="K240" i="15"/>
  <c r="L240" i="15"/>
  <c r="K248" i="15"/>
  <c r="L248" i="15"/>
  <c r="K256" i="15"/>
  <c r="L256" i="15"/>
  <c r="K264" i="15"/>
  <c r="L264" i="15"/>
  <c r="K272" i="15"/>
  <c r="L272" i="15"/>
  <c r="K280" i="15"/>
  <c r="L280" i="15"/>
  <c r="K288" i="15"/>
  <c r="L288" i="15"/>
  <c r="K296" i="15"/>
  <c r="L296" i="15"/>
  <c r="K304" i="15"/>
  <c r="L304" i="15"/>
  <c r="K312" i="15"/>
  <c r="L312" i="15"/>
  <c r="K320" i="15"/>
  <c r="L320" i="15"/>
  <c r="K328" i="15"/>
  <c r="L328" i="15"/>
  <c r="K336" i="15"/>
  <c r="L336" i="15"/>
  <c r="K344" i="15"/>
  <c r="L344" i="15"/>
  <c r="K352" i="15"/>
  <c r="L352" i="15"/>
  <c r="K360" i="15"/>
  <c r="L360" i="15"/>
  <c r="K368" i="15"/>
  <c r="L368" i="15"/>
  <c r="K376" i="15"/>
  <c r="L376" i="15"/>
  <c r="K384" i="15"/>
  <c r="L384" i="15"/>
  <c r="K6" i="16"/>
  <c r="L6" i="16"/>
  <c r="K14" i="16"/>
  <c r="L14" i="16"/>
  <c r="K22" i="16"/>
  <c r="L22" i="16"/>
  <c r="K30" i="16"/>
  <c r="L30" i="16"/>
  <c r="K38" i="16"/>
  <c r="L38" i="16"/>
  <c r="K46" i="16"/>
  <c r="L46" i="16"/>
  <c r="K54" i="16"/>
  <c r="L54" i="16"/>
  <c r="K62" i="16"/>
  <c r="L62" i="16"/>
  <c r="K70" i="16"/>
  <c r="L70" i="16"/>
  <c r="K78" i="16"/>
  <c r="L78" i="16"/>
  <c r="K86" i="16"/>
  <c r="L86" i="16"/>
  <c r="K94" i="16"/>
  <c r="L94" i="16"/>
  <c r="K102" i="16"/>
  <c r="L102" i="16"/>
  <c r="K110" i="16"/>
  <c r="L110" i="16"/>
  <c r="K118" i="16"/>
  <c r="L118" i="16"/>
  <c r="K126" i="16"/>
  <c r="L126" i="16"/>
  <c r="K134" i="16"/>
  <c r="L134" i="16"/>
  <c r="K142" i="16"/>
  <c r="L142" i="16"/>
  <c r="K150" i="16"/>
  <c r="L150" i="16"/>
  <c r="K158" i="16"/>
  <c r="L158" i="16"/>
  <c r="K166" i="16"/>
  <c r="L166" i="16"/>
  <c r="K174" i="16"/>
  <c r="L174" i="16"/>
  <c r="K182" i="16"/>
  <c r="L182" i="16"/>
  <c r="K190" i="16"/>
  <c r="L190" i="16"/>
  <c r="K198" i="16"/>
  <c r="L198" i="16"/>
  <c r="K206" i="16"/>
  <c r="L206" i="16"/>
  <c r="K214" i="16"/>
  <c r="L214" i="16"/>
  <c r="K222" i="16"/>
  <c r="L222" i="16"/>
  <c r="L230" i="16"/>
  <c r="K230" i="16"/>
  <c r="L238" i="16"/>
  <c r="K238" i="16"/>
  <c r="L246" i="16"/>
  <c r="K246" i="16"/>
  <c r="L254" i="16"/>
  <c r="K254" i="16"/>
  <c r="L262" i="16"/>
  <c r="K262" i="16"/>
  <c r="L270" i="16"/>
  <c r="K270" i="16"/>
  <c r="L278" i="16"/>
  <c r="K278" i="16"/>
  <c r="L286" i="16"/>
  <c r="K286" i="16"/>
  <c r="L294" i="16"/>
  <c r="K294" i="16"/>
  <c r="L302" i="16"/>
  <c r="K302" i="16"/>
  <c r="L310" i="16"/>
  <c r="K310" i="16"/>
  <c r="L318" i="16"/>
  <c r="K318" i="16"/>
  <c r="L326" i="16"/>
  <c r="K326" i="16"/>
  <c r="L334" i="16"/>
  <c r="K334" i="16"/>
  <c r="L342" i="16"/>
  <c r="K342" i="16"/>
  <c r="L350" i="16"/>
  <c r="K350" i="16"/>
  <c r="L358" i="16"/>
  <c r="K358" i="16"/>
  <c r="L366" i="16"/>
  <c r="K366" i="16"/>
  <c r="K374" i="16"/>
  <c r="L374" i="16"/>
  <c r="K382" i="16"/>
  <c r="L382" i="16"/>
  <c r="K390" i="16"/>
  <c r="L390" i="16"/>
  <c r="K398" i="16"/>
  <c r="L398" i="16"/>
  <c r="K406" i="16"/>
  <c r="L406" i="16"/>
  <c r="K12" i="17"/>
  <c r="L12" i="17"/>
  <c r="K20" i="17"/>
  <c r="L20" i="17"/>
  <c r="K36" i="17"/>
  <c r="L36" i="17"/>
  <c r="K52" i="17"/>
  <c r="L52" i="17"/>
  <c r="K68" i="17"/>
  <c r="L68" i="17"/>
  <c r="K84" i="17"/>
  <c r="L84" i="17"/>
  <c r="K100" i="17"/>
  <c r="L100" i="17"/>
  <c r="K116" i="17"/>
  <c r="L116" i="17"/>
  <c r="K132" i="17"/>
  <c r="L132" i="17"/>
  <c r="K148" i="17"/>
  <c r="L148" i="17"/>
  <c r="K164" i="17"/>
  <c r="L164" i="17"/>
  <c r="K180" i="17"/>
  <c r="L180" i="17"/>
  <c r="K196" i="17"/>
  <c r="L196" i="17"/>
  <c r="K212" i="17"/>
  <c r="L212" i="17"/>
  <c r="K228" i="17"/>
  <c r="L228" i="17"/>
  <c r="K244" i="17"/>
  <c r="L244" i="17"/>
  <c r="K260" i="17"/>
  <c r="L260" i="17"/>
  <c r="K276" i="17"/>
  <c r="L276" i="17"/>
  <c r="K292" i="17"/>
  <c r="L292" i="17"/>
  <c r="K308" i="17"/>
  <c r="L308" i="17"/>
  <c r="K324" i="17"/>
  <c r="L324" i="17"/>
  <c r="K340" i="17"/>
  <c r="L340" i="17"/>
  <c r="K356" i="17"/>
  <c r="L356" i="17"/>
  <c r="K372" i="17"/>
  <c r="L372" i="17"/>
  <c r="K388" i="17"/>
  <c r="L388" i="17"/>
  <c r="K404" i="17"/>
  <c r="L404" i="17"/>
  <c r="K412" i="17"/>
  <c r="L412" i="17"/>
  <c r="K428" i="17"/>
  <c r="L428" i="17"/>
  <c r="K436" i="17"/>
  <c r="L436" i="17"/>
  <c r="K6" i="19"/>
  <c r="L6" i="19"/>
  <c r="K14" i="19"/>
  <c r="L14" i="19"/>
  <c r="K22" i="19"/>
  <c r="L22" i="19"/>
  <c r="K30" i="19"/>
  <c r="L30" i="19"/>
  <c r="K38" i="19"/>
  <c r="L38" i="19"/>
  <c r="K46" i="19"/>
  <c r="L46" i="19"/>
  <c r="K54" i="19"/>
  <c r="L54" i="19"/>
  <c r="K62" i="19"/>
  <c r="L62" i="19"/>
  <c r="K70" i="19"/>
  <c r="L70" i="19"/>
  <c r="K78" i="19"/>
  <c r="L78" i="19"/>
  <c r="K86" i="19"/>
  <c r="L86" i="19"/>
  <c r="K94" i="19"/>
  <c r="L94" i="19"/>
  <c r="K102" i="19"/>
  <c r="L102" i="19"/>
  <c r="K110" i="19"/>
  <c r="L110" i="19"/>
  <c r="K118" i="19"/>
  <c r="L118" i="19"/>
  <c r="K126" i="19"/>
  <c r="L126" i="19"/>
  <c r="K134" i="19"/>
  <c r="L134" i="19"/>
  <c r="K142" i="19"/>
  <c r="L142" i="19"/>
  <c r="K150" i="19"/>
  <c r="L150" i="19"/>
  <c r="L214" i="19"/>
  <c r="K365" i="18"/>
  <c r="L365" i="18"/>
  <c r="K357" i="18"/>
  <c r="L357" i="18"/>
  <c r="K349" i="18"/>
  <c r="L349" i="18"/>
  <c r="K341" i="18"/>
  <c r="L341" i="18"/>
  <c r="K333" i="18"/>
  <c r="L333" i="18"/>
  <c r="K325" i="18"/>
  <c r="L325" i="18"/>
  <c r="K317" i="18"/>
  <c r="L317" i="18"/>
  <c r="K309" i="18"/>
  <c r="L309" i="18"/>
  <c r="K301" i="18"/>
  <c r="L301" i="18"/>
  <c r="K293" i="18"/>
  <c r="L293" i="18"/>
  <c r="K285" i="18"/>
  <c r="L285" i="18"/>
  <c r="K277" i="18"/>
  <c r="L277" i="18"/>
  <c r="K269" i="18"/>
  <c r="L269" i="18"/>
  <c r="K261" i="18"/>
  <c r="L261" i="18"/>
  <c r="K253" i="18"/>
  <c r="L253" i="18"/>
  <c r="K245" i="18"/>
  <c r="L245" i="18"/>
  <c r="K237" i="18"/>
  <c r="L237" i="18"/>
  <c r="K229" i="18"/>
  <c r="L229" i="18"/>
  <c r="K221" i="18"/>
  <c r="L221" i="18"/>
  <c r="K213" i="18"/>
  <c r="L213" i="18"/>
  <c r="K205" i="18"/>
  <c r="L205" i="18"/>
  <c r="K197" i="18"/>
  <c r="L197" i="18"/>
  <c r="K189" i="18"/>
  <c r="L189" i="18"/>
  <c r="K181" i="18"/>
  <c r="L181" i="18"/>
  <c r="K165" i="18"/>
  <c r="L165" i="18"/>
  <c r="K157" i="18"/>
  <c r="L157" i="18"/>
  <c r="K149" i="18"/>
  <c r="L149" i="18"/>
  <c r="K133" i="18"/>
  <c r="L133" i="18"/>
  <c r="K125" i="18"/>
  <c r="L125" i="18"/>
  <c r="K117" i="18"/>
  <c r="L117" i="18"/>
  <c r="K101" i="18"/>
  <c r="L101" i="18"/>
  <c r="K93" i="18"/>
  <c r="L93" i="18"/>
  <c r="K85" i="18"/>
  <c r="L85" i="18"/>
  <c r="K69" i="18"/>
  <c r="L69" i="18"/>
  <c r="K61" i="18"/>
  <c r="L61" i="18"/>
  <c r="K53" i="18"/>
  <c r="L53" i="18"/>
  <c r="K45" i="18"/>
  <c r="L45" i="18"/>
  <c r="K37" i="18"/>
  <c r="L37" i="18"/>
  <c r="K29" i="18"/>
  <c r="L29" i="18"/>
  <c r="K21" i="18"/>
  <c r="L21" i="18"/>
  <c r="K13" i="18"/>
  <c r="L13" i="18"/>
  <c r="K5" i="18"/>
  <c r="L5" i="18"/>
  <c r="L363" i="10"/>
  <c r="K363" i="10"/>
  <c r="L355" i="10"/>
  <c r="K355" i="10"/>
  <c r="L347" i="10"/>
  <c r="K347" i="10"/>
  <c r="L339" i="10"/>
  <c r="K339" i="10"/>
  <c r="L331" i="10"/>
  <c r="K331" i="10"/>
  <c r="L323" i="10"/>
  <c r="K323" i="10"/>
  <c r="L315" i="10"/>
  <c r="K315" i="10"/>
  <c r="L307" i="10"/>
  <c r="K307" i="10"/>
  <c r="K299" i="10"/>
  <c r="L299" i="10"/>
  <c r="K291" i="10"/>
  <c r="L291" i="10"/>
  <c r="L283" i="10"/>
  <c r="K283" i="10"/>
  <c r="L275" i="10"/>
  <c r="K275" i="10"/>
  <c r="K267" i="10"/>
  <c r="L267" i="10"/>
  <c r="K259" i="10"/>
  <c r="L259" i="10"/>
  <c r="L251" i="10"/>
  <c r="K251" i="10"/>
  <c r="L243" i="10"/>
  <c r="K243" i="10"/>
  <c r="K235" i="10"/>
  <c r="L235" i="10"/>
  <c r="L227" i="10"/>
  <c r="K227" i="10"/>
  <c r="K219" i="10"/>
  <c r="L219" i="10"/>
  <c r="K211" i="10"/>
  <c r="L211" i="10"/>
  <c r="L203" i="10"/>
  <c r="K203" i="10"/>
  <c r="L195" i="10"/>
  <c r="K195" i="10"/>
  <c r="K187" i="10"/>
  <c r="L187" i="10"/>
  <c r="K179" i="10"/>
  <c r="L179" i="10"/>
  <c r="L171" i="10"/>
  <c r="K171" i="10"/>
  <c r="L163" i="10"/>
  <c r="K163" i="10"/>
  <c r="K155" i="10"/>
  <c r="L155" i="10"/>
  <c r="K147" i="10"/>
  <c r="L147" i="10"/>
  <c r="L139" i="10"/>
  <c r="K139" i="10"/>
  <c r="K131" i="10"/>
  <c r="L131" i="10"/>
  <c r="K123" i="10"/>
  <c r="L123" i="10"/>
  <c r="K115" i="10"/>
  <c r="L115" i="10"/>
  <c r="K107" i="10"/>
  <c r="L107" i="10"/>
  <c r="K99" i="10"/>
  <c r="L99" i="10"/>
  <c r="K91" i="10"/>
  <c r="L91" i="10"/>
  <c r="K83" i="10"/>
  <c r="L83" i="10"/>
  <c r="K75" i="10"/>
  <c r="L75" i="10"/>
  <c r="K67" i="10"/>
  <c r="L67" i="10"/>
  <c r="K59" i="10"/>
  <c r="L59" i="10"/>
  <c r="K51" i="10"/>
  <c r="L51" i="10"/>
  <c r="K43" i="10"/>
  <c r="L43" i="10"/>
  <c r="L35" i="10"/>
  <c r="K35" i="10"/>
  <c r="L27" i="10"/>
  <c r="K27" i="10"/>
  <c r="K19" i="10"/>
  <c r="L19" i="10"/>
  <c r="L11" i="10"/>
  <c r="K11" i="10"/>
  <c r="L3" i="10"/>
  <c r="K3" i="10"/>
  <c r="L388" i="18"/>
  <c r="L195" i="18"/>
  <c r="K159" i="18"/>
  <c r="L408" i="17"/>
  <c r="K284" i="17"/>
  <c r="K156" i="17"/>
  <c r="K28" i="17"/>
  <c r="L306" i="10"/>
  <c r="K306" i="10"/>
  <c r="L298" i="10"/>
  <c r="K298" i="10"/>
  <c r="K290" i="10"/>
  <c r="L290" i="10"/>
  <c r="K282" i="10"/>
  <c r="L282" i="10"/>
  <c r="L274" i="10"/>
  <c r="K274" i="10"/>
  <c r="L266" i="10"/>
  <c r="K266" i="10"/>
  <c r="K258" i="10"/>
  <c r="L258" i="10"/>
  <c r="K250" i="10"/>
  <c r="L250" i="10"/>
  <c r="L242" i="10"/>
  <c r="K242" i="10"/>
  <c r="K234" i="10"/>
  <c r="L234" i="10"/>
  <c r="L226" i="10"/>
  <c r="K226" i="10"/>
  <c r="K218" i="10"/>
  <c r="L218" i="10"/>
  <c r="L210" i="10"/>
  <c r="K210" i="10"/>
  <c r="L202" i="10"/>
  <c r="K202" i="10"/>
  <c r="K194" i="10"/>
  <c r="L194" i="10"/>
  <c r="K186" i="10"/>
  <c r="L186" i="10"/>
  <c r="L178" i="10"/>
  <c r="K178" i="10"/>
  <c r="L170" i="10"/>
  <c r="K170" i="10"/>
  <c r="K162" i="10"/>
  <c r="L162" i="10"/>
  <c r="K154" i="10"/>
  <c r="L154" i="10"/>
  <c r="L146" i="10"/>
  <c r="K146" i="10"/>
  <c r="L138" i="10"/>
  <c r="K138" i="10"/>
  <c r="K130" i="10"/>
  <c r="L130" i="10"/>
  <c r="K122" i="10"/>
  <c r="L122" i="10"/>
  <c r="L114" i="10"/>
  <c r="K114" i="10"/>
  <c r="L106" i="10"/>
  <c r="K106" i="10"/>
  <c r="K98" i="10"/>
  <c r="L98" i="10"/>
  <c r="K90" i="10"/>
  <c r="L90" i="10"/>
  <c r="L82" i="10"/>
  <c r="K82" i="10"/>
  <c r="L74" i="10"/>
  <c r="K74" i="10"/>
  <c r="K66" i="10"/>
  <c r="L66" i="10"/>
  <c r="K58" i="10"/>
  <c r="L58" i="10"/>
  <c r="K50" i="10"/>
  <c r="L50" i="10"/>
  <c r="K42" i="10"/>
  <c r="L42" i="10"/>
  <c r="K34" i="10"/>
  <c r="L34" i="10"/>
  <c r="L26" i="10"/>
  <c r="K26" i="10"/>
  <c r="K18" i="10"/>
  <c r="L18" i="10"/>
  <c r="K10" i="10"/>
  <c r="L10" i="10"/>
  <c r="K2" i="10"/>
  <c r="L2" i="10"/>
  <c r="L288" i="19"/>
  <c r="K282" i="19"/>
  <c r="K274" i="19"/>
  <c r="K266" i="19"/>
  <c r="K258" i="19"/>
  <c r="K250" i="19"/>
  <c r="K242" i="19"/>
  <c r="K234" i="19"/>
  <c r="K226" i="19"/>
  <c r="K218" i="19"/>
  <c r="K210" i="19"/>
  <c r="K202" i="19"/>
  <c r="K194" i="19"/>
  <c r="K186" i="19"/>
  <c r="K178" i="19"/>
  <c r="K170" i="19"/>
  <c r="K162" i="19"/>
  <c r="L384" i="18"/>
  <c r="K191" i="18"/>
  <c r="L81" i="18"/>
  <c r="K35" i="18"/>
  <c r="K396" i="17"/>
  <c r="K268" i="17"/>
  <c r="K140" i="17"/>
  <c r="K8" i="16"/>
  <c r="L8" i="16"/>
  <c r="K16" i="16"/>
  <c r="L16" i="16"/>
  <c r="K24" i="16"/>
  <c r="L24" i="16"/>
  <c r="K32" i="16"/>
  <c r="L32" i="16"/>
  <c r="K40" i="16"/>
  <c r="L40" i="16"/>
  <c r="K48" i="16"/>
  <c r="L48" i="16"/>
  <c r="K56" i="16"/>
  <c r="L56" i="16"/>
  <c r="K64" i="16"/>
  <c r="L64" i="16"/>
  <c r="K72" i="16"/>
  <c r="L72" i="16"/>
  <c r="K80" i="16"/>
  <c r="L80" i="16"/>
  <c r="K88" i="16"/>
  <c r="L88" i="16"/>
  <c r="K96" i="16"/>
  <c r="L96" i="16"/>
  <c r="K104" i="16"/>
  <c r="L104" i="16"/>
  <c r="K112" i="16"/>
  <c r="L112" i="16"/>
  <c r="K120" i="16"/>
  <c r="L120" i="16"/>
  <c r="K128" i="16"/>
  <c r="L128" i="16"/>
  <c r="K136" i="16"/>
  <c r="L136" i="16"/>
  <c r="K144" i="16"/>
  <c r="L144" i="16"/>
  <c r="K152" i="16"/>
  <c r="L152" i="16"/>
  <c r="K160" i="16"/>
  <c r="L160" i="16"/>
  <c r="K168" i="16"/>
  <c r="L168" i="16"/>
  <c r="K176" i="16"/>
  <c r="L176" i="16"/>
  <c r="K184" i="16"/>
  <c r="L184" i="16"/>
  <c r="K192" i="16"/>
  <c r="L192" i="16"/>
  <c r="K200" i="16"/>
  <c r="L200" i="16"/>
  <c r="K208" i="16"/>
  <c r="L208" i="16"/>
  <c r="K216" i="16"/>
  <c r="L216" i="16"/>
  <c r="K224" i="16"/>
  <c r="L224" i="16"/>
  <c r="K232" i="16"/>
  <c r="L232" i="16"/>
  <c r="K240" i="16"/>
  <c r="L240" i="16"/>
  <c r="K248" i="16"/>
  <c r="L248" i="16"/>
  <c r="K256" i="16"/>
  <c r="L256" i="16"/>
  <c r="K264" i="16"/>
  <c r="L264" i="16"/>
  <c r="K272" i="16"/>
  <c r="L272" i="16"/>
  <c r="K280" i="16"/>
  <c r="L280" i="16"/>
  <c r="K288" i="16"/>
  <c r="L288" i="16"/>
  <c r="K296" i="16"/>
  <c r="L296" i="16"/>
  <c r="K304" i="16"/>
  <c r="L304" i="16"/>
  <c r="K312" i="16"/>
  <c r="L312" i="16"/>
  <c r="K320" i="16"/>
  <c r="L320" i="16"/>
  <c r="K328" i="16"/>
  <c r="L328" i="16"/>
  <c r="K336" i="16"/>
  <c r="L336" i="16"/>
  <c r="K344" i="16"/>
  <c r="L344" i="16"/>
  <c r="K352" i="16"/>
  <c r="L352" i="16"/>
  <c r="K360" i="16"/>
  <c r="L360" i="16"/>
  <c r="K368" i="16"/>
  <c r="L368" i="16"/>
  <c r="K376" i="16"/>
  <c r="L376" i="16"/>
  <c r="K384" i="16"/>
  <c r="L384" i="16"/>
  <c r="K392" i="16"/>
  <c r="L392" i="16"/>
  <c r="K400" i="16"/>
  <c r="L400" i="16"/>
  <c r="K408" i="16"/>
  <c r="L408" i="16"/>
  <c r="K6" i="17"/>
  <c r="L6" i="17"/>
  <c r="K14" i="17"/>
  <c r="L14" i="17"/>
  <c r="K22" i="17"/>
  <c r="L22" i="17"/>
  <c r="K30" i="17"/>
  <c r="L30" i="17"/>
  <c r="K38" i="17"/>
  <c r="L38" i="17"/>
  <c r="K46" i="17"/>
  <c r="L46" i="17"/>
  <c r="K54" i="17"/>
  <c r="L54" i="17"/>
  <c r="K62" i="17"/>
  <c r="L62" i="17"/>
  <c r="K70" i="17"/>
  <c r="L70" i="17"/>
  <c r="K78" i="17"/>
  <c r="L78" i="17"/>
  <c r="K86" i="17"/>
  <c r="L86" i="17"/>
  <c r="K94" i="17"/>
  <c r="L94" i="17"/>
  <c r="K102" i="17"/>
  <c r="L102" i="17"/>
  <c r="K110" i="17"/>
  <c r="L110" i="17"/>
  <c r="K118" i="17"/>
  <c r="L118" i="17"/>
  <c r="K126" i="17"/>
  <c r="L126" i="17"/>
  <c r="K134" i="17"/>
  <c r="L134" i="17"/>
  <c r="K142" i="17"/>
  <c r="L142" i="17"/>
  <c r="K150" i="17"/>
  <c r="L150" i="17"/>
  <c r="K158" i="17"/>
  <c r="L158" i="17"/>
  <c r="K166" i="17"/>
  <c r="L166" i="17"/>
  <c r="K174" i="17"/>
  <c r="L174" i="17"/>
  <c r="K182" i="17"/>
  <c r="L182" i="17"/>
  <c r="K190" i="17"/>
  <c r="L190" i="17"/>
  <c r="K198" i="17"/>
  <c r="L198" i="17"/>
  <c r="K206" i="17"/>
  <c r="L206" i="17"/>
  <c r="K214" i="17"/>
  <c r="L214" i="17"/>
  <c r="K222" i="17"/>
  <c r="L222" i="17"/>
  <c r="K230" i="17"/>
  <c r="L230" i="17"/>
  <c r="K238" i="17"/>
  <c r="L238" i="17"/>
  <c r="K246" i="17"/>
  <c r="L246" i="17"/>
  <c r="K254" i="17"/>
  <c r="L254" i="17"/>
  <c r="K262" i="17"/>
  <c r="L262" i="17"/>
  <c r="K270" i="17"/>
  <c r="L270" i="17"/>
  <c r="K278" i="17"/>
  <c r="L278" i="17"/>
  <c r="K286" i="17"/>
  <c r="L286" i="17"/>
  <c r="K294" i="17"/>
  <c r="L294" i="17"/>
  <c r="K302" i="17"/>
  <c r="L302" i="17"/>
  <c r="K310" i="17"/>
  <c r="L310" i="17"/>
  <c r="K318" i="17"/>
  <c r="L318" i="17"/>
  <c r="K326" i="17"/>
  <c r="L326" i="17"/>
  <c r="K334" i="17"/>
  <c r="L334" i="17"/>
  <c r="K342" i="17"/>
  <c r="L342" i="17"/>
  <c r="K350" i="17"/>
  <c r="L350" i="17"/>
  <c r="K358" i="17"/>
  <c r="L358" i="17"/>
  <c r="K366" i="17"/>
  <c r="L366" i="17"/>
  <c r="K374" i="17"/>
  <c r="L374" i="17"/>
  <c r="K382" i="17"/>
  <c r="L382" i="17"/>
  <c r="K390" i="17"/>
  <c r="L390" i="17"/>
  <c r="K398" i="17"/>
  <c r="L398" i="17"/>
  <c r="K406" i="17"/>
  <c r="L406" i="17"/>
  <c r="K414" i="17"/>
  <c r="L414" i="17"/>
  <c r="K422" i="17"/>
  <c r="L422" i="17"/>
  <c r="K430" i="17"/>
  <c r="L430" i="17"/>
  <c r="K438" i="17"/>
  <c r="L438" i="17"/>
  <c r="K370" i="18"/>
  <c r="L370" i="18"/>
  <c r="K378" i="18"/>
  <c r="L378" i="18"/>
  <c r="K386" i="18"/>
  <c r="L386" i="18"/>
  <c r="K394" i="18"/>
  <c r="L394" i="18"/>
  <c r="K402" i="18"/>
  <c r="L402" i="18"/>
  <c r="K8" i="19"/>
  <c r="L8" i="19"/>
  <c r="K16" i="19"/>
  <c r="L16" i="19"/>
  <c r="K24" i="19"/>
  <c r="L24" i="19"/>
  <c r="K32" i="19"/>
  <c r="L32" i="19"/>
  <c r="K40" i="19"/>
  <c r="L40" i="19"/>
  <c r="K48" i="19"/>
  <c r="L48" i="19"/>
  <c r="K56" i="19"/>
  <c r="L56" i="19"/>
  <c r="K64" i="19"/>
  <c r="L64" i="19"/>
  <c r="K72" i="19"/>
  <c r="L72" i="19"/>
  <c r="K80" i="19"/>
  <c r="L80" i="19"/>
  <c r="K88" i="19"/>
  <c r="L88" i="19"/>
  <c r="K96" i="19"/>
  <c r="L96" i="19"/>
  <c r="K104" i="19"/>
  <c r="L104" i="19"/>
  <c r="K112" i="19"/>
  <c r="L112" i="19"/>
  <c r="K120" i="19"/>
  <c r="L120" i="19"/>
  <c r="K128" i="19"/>
  <c r="L128" i="19"/>
  <c r="K136" i="19"/>
  <c r="L136" i="19"/>
  <c r="K144" i="19"/>
  <c r="L144" i="19"/>
  <c r="K152" i="19"/>
  <c r="L152" i="19"/>
  <c r="K160" i="19"/>
  <c r="L160" i="19"/>
  <c r="K363" i="18"/>
  <c r="L363" i="18"/>
  <c r="K355" i="18"/>
  <c r="L355" i="18"/>
  <c r="K347" i="18"/>
  <c r="L347" i="18"/>
  <c r="K339" i="18"/>
  <c r="L339" i="18"/>
  <c r="K331" i="18"/>
  <c r="L331" i="18"/>
  <c r="K323" i="18"/>
  <c r="L323" i="18"/>
  <c r="K315" i="18"/>
  <c r="L315" i="18"/>
  <c r="K307" i="18"/>
  <c r="L307" i="18"/>
  <c r="K299" i="18"/>
  <c r="L299" i="18"/>
  <c r="K291" i="18"/>
  <c r="L291" i="18"/>
  <c r="K283" i="18"/>
  <c r="L283" i="18"/>
  <c r="K275" i="18"/>
  <c r="L275" i="18"/>
  <c r="K267" i="18"/>
  <c r="L267" i="18"/>
  <c r="K259" i="18"/>
  <c r="L259" i="18"/>
  <c r="K251" i="18"/>
  <c r="L251" i="18"/>
  <c r="K243" i="18"/>
  <c r="L243" i="18"/>
  <c r="K235" i="18"/>
  <c r="L235" i="18"/>
  <c r="K227" i="18"/>
  <c r="L227" i="18"/>
  <c r="K219" i="18"/>
  <c r="L219" i="18"/>
  <c r="K211" i="18"/>
  <c r="L211" i="18"/>
  <c r="K203" i="18"/>
  <c r="L203" i="18"/>
  <c r="K187" i="18"/>
  <c r="L187" i="18"/>
  <c r="K179" i="18"/>
  <c r="L179" i="18"/>
  <c r="K171" i="18"/>
  <c r="L171" i="18"/>
  <c r="K155" i="18"/>
  <c r="L155" i="18"/>
  <c r="K147" i="18"/>
  <c r="L147" i="18"/>
  <c r="K139" i="18"/>
  <c r="L139" i="18"/>
  <c r="K123" i="18"/>
  <c r="L123" i="18"/>
  <c r="K115" i="18"/>
  <c r="L115" i="18"/>
  <c r="K107" i="18"/>
  <c r="L107" i="18"/>
  <c r="K91" i="18"/>
  <c r="L91" i="18"/>
  <c r="K83" i="18"/>
  <c r="L83" i="18"/>
  <c r="K75" i="18"/>
  <c r="L75" i="18"/>
  <c r="K59" i="18"/>
  <c r="L59" i="18"/>
  <c r="K51" i="18"/>
  <c r="L51" i="18"/>
  <c r="K43" i="18"/>
  <c r="L43" i="18"/>
  <c r="K27" i="18"/>
  <c r="L27" i="18"/>
  <c r="K19" i="18"/>
  <c r="L19" i="18"/>
  <c r="K11" i="18"/>
  <c r="L11" i="18"/>
  <c r="K361" i="10"/>
  <c r="L361" i="10"/>
  <c r="K353" i="10"/>
  <c r="L353" i="10"/>
  <c r="K345" i="10"/>
  <c r="L345" i="10"/>
  <c r="K337" i="10"/>
  <c r="L337" i="10"/>
  <c r="K329" i="10"/>
  <c r="L329" i="10"/>
  <c r="K321" i="10"/>
  <c r="L321" i="10"/>
  <c r="L313" i="10"/>
  <c r="K313" i="10"/>
  <c r="L305" i="10"/>
  <c r="K305" i="10"/>
  <c r="L297" i="10"/>
  <c r="K297" i="10"/>
  <c r="L289" i="10"/>
  <c r="K289" i="10"/>
  <c r="L281" i="10"/>
  <c r="K281" i="10"/>
  <c r="L273" i="10"/>
  <c r="K273" i="10"/>
  <c r="L265" i="10"/>
  <c r="K265" i="10"/>
  <c r="L257" i="10"/>
  <c r="K257" i="10"/>
  <c r="L249" i="10"/>
  <c r="K249" i="10"/>
  <c r="L241" i="10"/>
  <c r="K241" i="10"/>
  <c r="L233" i="10"/>
  <c r="K233" i="10"/>
  <c r="L225" i="10"/>
  <c r="K225" i="10"/>
  <c r="K217" i="10"/>
  <c r="L217" i="10"/>
  <c r="K209" i="10"/>
  <c r="L209" i="10"/>
  <c r="K201" i="10"/>
  <c r="L201" i="10"/>
  <c r="K193" i="10"/>
  <c r="L193" i="10"/>
  <c r="K185" i="10"/>
  <c r="L185" i="10"/>
  <c r="K177" i="10"/>
  <c r="L177" i="10"/>
  <c r="K169" i="10"/>
  <c r="L169" i="10"/>
  <c r="K161" i="10"/>
  <c r="L161" i="10"/>
  <c r="K153" i="10"/>
  <c r="L153" i="10"/>
  <c r="K145" i="10"/>
  <c r="L145" i="10"/>
  <c r="K137" i="10"/>
  <c r="L137" i="10"/>
  <c r="K129" i="10"/>
  <c r="L129" i="10"/>
  <c r="K121" i="10"/>
  <c r="L121" i="10"/>
  <c r="L113" i="10"/>
  <c r="K113" i="10"/>
  <c r="L105" i="10"/>
  <c r="K105" i="10"/>
  <c r="L97" i="10"/>
  <c r="K97" i="10"/>
  <c r="L89" i="10"/>
  <c r="K89" i="10"/>
  <c r="L81" i="10"/>
  <c r="K81" i="10"/>
  <c r="L73" i="10"/>
  <c r="K73" i="10"/>
  <c r="L65" i="10"/>
  <c r="K65" i="10"/>
  <c r="L57" i="10"/>
  <c r="K57" i="10"/>
  <c r="L49" i="10"/>
  <c r="K49" i="10"/>
  <c r="L41" i="10"/>
  <c r="K41" i="10"/>
  <c r="K33" i="10"/>
  <c r="L33" i="10"/>
  <c r="L25" i="10"/>
  <c r="K25" i="10"/>
  <c r="L17" i="10"/>
  <c r="K17" i="10"/>
  <c r="K9" i="10"/>
  <c r="L9" i="10"/>
  <c r="L380" i="18"/>
  <c r="L113" i="18"/>
  <c r="K77" i="18"/>
  <c r="L23" i="18"/>
  <c r="K380" i="17"/>
  <c r="K252" i="17"/>
  <c r="K124" i="17"/>
  <c r="L400" i="19"/>
  <c r="L396" i="19"/>
  <c r="L392" i="19"/>
  <c r="L388" i="19"/>
  <c r="L384" i="19"/>
  <c r="L380" i="19"/>
  <c r="L376" i="19"/>
  <c r="L372" i="19"/>
  <c r="L368" i="19"/>
  <c r="L364" i="19"/>
  <c r="L360" i="19"/>
  <c r="L356" i="19"/>
  <c r="L352" i="19"/>
  <c r="L348" i="19"/>
  <c r="L344" i="19"/>
  <c r="L340" i="19"/>
  <c r="L336" i="19"/>
  <c r="L332" i="19"/>
  <c r="L328" i="19"/>
  <c r="L324" i="19"/>
  <c r="L320" i="19"/>
  <c r="L316" i="19"/>
  <c r="L312" i="19"/>
  <c r="L308" i="19"/>
  <c r="L304" i="19"/>
  <c r="L300" i="19"/>
  <c r="L296" i="19"/>
  <c r="L292" i="19"/>
  <c r="L280" i="19"/>
  <c r="L272" i="19"/>
  <c r="L264" i="19"/>
  <c r="L256" i="19"/>
  <c r="L248" i="19"/>
  <c r="L240" i="19"/>
  <c r="L232" i="19"/>
  <c r="L224" i="19"/>
  <c r="L216" i="19"/>
  <c r="L208" i="19"/>
  <c r="L200" i="19"/>
  <c r="L192" i="19"/>
  <c r="L184" i="19"/>
  <c r="L176" i="19"/>
  <c r="L168" i="19"/>
  <c r="K158" i="19"/>
  <c r="L408" i="18"/>
  <c r="L376" i="18"/>
  <c r="L145" i="18"/>
  <c r="K109" i="18"/>
  <c r="K364" i="17"/>
  <c r="K236" i="17"/>
  <c r="K108" i="17"/>
  <c r="K8" i="17"/>
  <c r="L8" i="17"/>
  <c r="K16" i="17"/>
  <c r="L16" i="17"/>
  <c r="K24" i="17"/>
  <c r="L24" i="17"/>
  <c r="K32" i="17"/>
  <c r="L32" i="17"/>
  <c r="K40" i="17"/>
  <c r="L40" i="17"/>
  <c r="K48" i="17"/>
  <c r="L48" i="17"/>
  <c r="K56" i="17"/>
  <c r="L56" i="17"/>
  <c r="K64" i="17"/>
  <c r="L64" i="17"/>
  <c r="K72" i="17"/>
  <c r="L72" i="17"/>
  <c r="K80" i="17"/>
  <c r="L80" i="17"/>
  <c r="K88" i="17"/>
  <c r="L88" i="17"/>
  <c r="K96" i="17"/>
  <c r="L96" i="17"/>
  <c r="K104" i="17"/>
  <c r="L104" i="17"/>
  <c r="K112" i="17"/>
  <c r="L112" i="17"/>
  <c r="K120" i="17"/>
  <c r="L120" i="17"/>
  <c r="K128" i="17"/>
  <c r="L128" i="17"/>
  <c r="K136" i="17"/>
  <c r="L136" i="17"/>
  <c r="K144" i="17"/>
  <c r="L144" i="17"/>
  <c r="K152" i="17"/>
  <c r="L152" i="17"/>
  <c r="K160" i="17"/>
  <c r="L160" i="17"/>
  <c r="K168" i="17"/>
  <c r="L168" i="17"/>
  <c r="K176" i="17"/>
  <c r="L176" i="17"/>
  <c r="K184" i="17"/>
  <c r="L184" i="17"/>
  <c r="K192" i="17"/>
  <c r="L192" i="17"/>
  <c r="K200" i="17"/>
  <c r="L200" i="17"/>
  <c r="K208" i="17"/>
  <c r="L208" i="17"/>
  <c r="K216" i="17"/>
  <c r="L216" i="17"/>
  <c r="K224" i="17"/>
  <c r="L224" i="17"/>
  <c r="K232" i="17"/>
  <c r="L232" i="17"/>
  <c r="K240" i="17"/>
  <c r="L240" i="17"/>
  <c r="K248" i="17"/>
  <c r="L248" i="17"/>
  <c r="K256" i="17"/>
  <c r="L256" i="17"/>
  <c r="K264" i="17"/>
  <c r="L264" i="17"/>
  <c r="K272" i="17"/>
  <c r="L272" i="17"/>
  <c r="K280" i="17"/>
  <c r="L280" i="17"/>
  <c r="K288" i="17"/>
  <c r="L288" i="17"/>
  <c r="K296" i="17"/>
  <c r="L296" i="17"/>
  <c r="K304" i="17"/>
  <c r="L304" i="17"/>
  <c r="K312" i="17"/>
  <c r="L312" i="17"/>
  <c r="K320" i="17"/>
  <c r="L320" i="17"/>
  <c r="K328" i="17"/>
  <c r="L328" i="17"/>
  <c r="K336" i="17"/>
  <c r="L336" i="17"/>
  <c r="K344" i="17"/>
  <c r="L344" i="17"/>
  <c r="K352" i="17"/>
  <c r="L352" i="17"/>
  <c r="K360" i="17"/>
  <c r="L360" i="17"/>
  <c r="K368" i="17"/>
  <c r="L368" i="17"/>
  <c r="K376" i="17"/>
  <c r="L376" i="17"/>
  <c r="K384" i="17"/>
  <c r="L384" i="17"/>
  <c r="K392" i="17"/>
  <c r="L392" i="17"/>
  <c r="K400" i="17"/>
  <c r="L400" i="17"/>
  <c r="K416" i="17"/>
  <c r="L416" i="17"/>
  <c r="K424" i="17"/>
  <c r="L424" i="17"/>
  <c r="K432" i="17"/>
  <c r="L432" i="17"/>
  <c r="K10" i="19"/>
  <c r="L10" i="19"/>
  <c r="K18" i="19"/>
  <c r="L18" i="19"/>
  <c r="K26" i="19"/>
  <c r="L26" i="19"/>
  <c r="K34" i="19"/>
  <c r="L34" i="19"/>
  <c r="K42" i="19"/>
  <c r="L42" i="19"/>
  <c r="K50" i="19"/>
  <c r="L50" i="19"/>
  <c r="K58" i="19"/>
  <c r="L58" i="19"/>
  <c r="K66" i="19"/>
  <c r="L66" i="19"/>
  <c r="K74" i="19"/>
  <c r="L74" i="19"/>
  <c r="K82" i="19"/>
  <c r="L82" i="19"/>
  <c r="K90" i="19"/>
  <c r="L90" i="19"/>
  <c r="K98" i="19"/>
  <c r="L98" i="19"/>
  <c r="K106" i="19"/>
  <c r="L106" i="19"/>
  <c r="K114" i="19"/>
  <c r="L114" i="19"/>
  <c r="K122" i="19"/>
  <c r="L122" i="19"/>
  <c r="K130" i="19"/>
  <c r="L130" i="19"/>
  <c r="K138" i="19"/>
  <c r="L138" i="19"/>
  <c r="K146" i="19"/>
  <c r="L146" i="19"/>
  <c r="K154" i="19"/>
  <c r="L154" i="19"/>
  <c r="K361" i="18"/>
  <c r="L361" i="18"/>
  <c r="K353" i="18"/>
  <c r="L353" i="18"/>
  <c r="K345" i="18"/>
  <c r="L345" i="18"/>
  <c r="K337" i="18"/>
  <c r="L337" i="18"/>
  <c r="K329" i="18"/>
  <c r="L329" i="18"/>
  <c r="K321" i="18"/>
  <c r="L321" i="18"/>
  <c r="K313" i="18"/>
  <c r="L313" i="18"/>
  <c r="K305" i="18"/>
  <c r="L305" i="18"/>
  <c r="K297" i="18"/>
  <c r="L297" i="18"/>
  <c r="K289" i="18"/>
  <c r="L289" i="18"/>
  <c r="K281" i="18"/>
  <c r="L281" i="18"/>
  <c r="K273" i="18"/>
  <c r="L273" i="18"/>
  <c r="K265" i="18"/>
  <c r="L265" i="18"/>
  <c r="K257" i="18"/>
  <c r="L257" i="18"/>
  <c r="K249" i="18"/>
  <c r="L249" i="18"/>
  <c r="K241" i="18"/>
  <c r="L241" i="18"/>
  <c r="K233" i="18"/>
  <c r="L233" i="18"/>
  <c r="K225" i="18"/>
  <c r="L225" i="18"/>
  <c r="K217" i="18"/>
  <c r="L217" i="18"/>
  <c r="K209" i="18"/>
  <c r="L209" i="18"/>
  <c r="K201" i="18"/>
  <c r="L201" i="18"/>
  <c r="K193" i="18"/>
  <c r="L193" i="18"/>
  <c r="K185" i="18"/>
  <c r="L185" i="18"/>
  <c r="K169" i="18"/>
  <c r="L169" i="18"/>
  <c r="K161" i="18"/>
  <c r="L161" i="18"/>
  <c r="K153" i="18"/>
  <c r="L153" i="18"/>
  <c r="K137" i="18"/>
  <c r="L137" i="18"/>
  <c r="K129" i="18"/>
  <c r="L129" i="18"/>
  <c r="K121" i="18"/>
  <c r="L121" i="18"/>
  <c r="K105" i="18"/>
  <c r="L105" i="18"/>
  <c r="K97" i="18"/>
  <c r="L97" i="18"/>
  <c r="K89" i="18"/>
  <c r="L89" i="18"/>
  <c r="K73" i="18"/>
  <c r="L73" i="18"/>
  <c r="K65" i="18"/>
  <c r="L65" i="18"/>
  <c r="K57" i="18"/>
  <c r="L57" i="18"/>
  <c r="K49" i="18"/>
  <c r="L49" i="18"/>
  <c r="K41" i="18"/>
  <c r="L41" i="18"/>
  <c r="K33" i="18"/>
  <c r="L33" i="18"/>
  <c r="K25" i="18"/>
  <c r="L25" i="18"/>
  <c r="K17" i="18"/>
  <c r="L17" i="18"/>
  <c r="K9" i="18"/>
  <c r="L9" i="18"/>
  <c r="L367" i="10"/>
  <c r="K367" i="10"/>
  <c r="L359" i="10"/>
  <c r="K359" i="10"/>
  <c r="L351" i="10"/>
  <c r="K351" i="10"/>
  <c r="L343" i="10"/>
  <c r="K343" i="10"/>
  <c r="L335" i="10"/>
  <c r="K335" i="10"/>
  <c r="L327" i="10"/>
  <c r="K327" i="10"/>
  <c r="L319" i="10"/>
  <c r="K319" i="10"/>
  <c r="K311" i="10"/>
  <c r="L311" i="10"/>
  <c r="K303" i="10"/>
  <c r="L303" i="10"/>
  <c r="K295" i="10"/>
  <c r="L295" i="10"/>
  <c r="K287" i="10"/>
  <c r="L287" i="10"/>
  <c r="K279" i="10"/>
  <c r="L279" i="10"/>
  <c r="K271" i="10"/>
  <c r="L271" i="10"/>
  <c r="K263" i="10"/>
  <c r="L263" i="10"/>
  <c r="K255" i="10"/>
  <c r="L255" i="10"/>
  <c r="K247" i="10"/>
  <c r="L247" i="10"/>
  <c r="K239" i="10"/>
  <c r="L239" i="10"/>
  <c r="L231" i="10"/>
  <c r="K231" i="10"/>
  <c r="K223" i="10"/>
  <c r="L223" i="10"/>
  <c r="K215" i="10"/>
  <c r="L215" i="10"/>
  <c r="K207" i="10"/>
  <c r="L207" i="10"/>
  <c r="K199" i="10"/>
  <c r="L199" i="10"/>
  <c r="K191" i="10"/>
  <c r="L191" i="10"/>
  <c r="K183" i="10"/>
  <c r="L183" i="10"/>
  <c r="K175" i="10"/>
  <c r="L175" i="10"/>
  <c r="K167" i="10"/>
  <c r="L167" i="10"/>
  <c r="K159" i="10"/>
  <c r="L159" i="10"/>
  <c r="K151" i="10"/>
  <c r="L151" i="10"/>
  <c r="K143" i="10"/>
  <c r="L143" i="10"/>
  <c r="K135" i="10"/>
  <c r="L135" i="10"/>
  <c r="K127" i="10"/>
  <c r="L127" i="10"/>
  <c r="K119" i="10"/>
  <c r="L119" i="10"/>
  <c r="L111" i="10"/>
  <c r="K111" i="10"/>
  <c r="L103" i="10"/>
  <c r="K103" i="10"/>
  <c r="K95" i="10"/>
  <c r="L95" i="10"/>
  <c r="K87" i="10"/>
  <c r="L87" i="10"/>
  <c r="L79" i="10"/>
  <c r="K79" i="10"/>
  <c r="L71" i="10"/>
  <c r="K71" i="10"/>
  <c r="K63" i="10"/>
  <c r="L63" i="10"/>
  <c r="L55" i="10"/>
  <c r="K55" i="10"/>
  <c r="K47" i="10"/>
  <c r="L47" i="10"/>
  <c r="K39" i="10"/>
  <c r="L39" i="10"/>
  <c r="K31" i="10"/>
  <c r="L31" i="10"/>
  <c r="K23" i="10"/>
  <c r="L23" i="10"/>
  <c r="K15" i="10"/>
  <c r="L15" i="10"/>
  <c r="K7" i="10"/>
  <c r="L7" i="10"/>
  <c r="L2" i="19"/>
  <c r="K336" i="19"/>
  <c r="K286" i="19"/>
  <c r="K184" i="19"/>
  <c r="L404" i="18"/>
  <c r="L372" i="18"/>
  <c r="L177" i="18"/>
  <c r="K141" i="18"/>
  <c r="L67" i="18"/>
  <c r="K3" i="18"/>
  <c r="K348" i="17"/>
  <c r="K220" i="17"/>
  <c r="K92" i="17"/>
  <c r="L2" i="7"/>
  <c r="K2" i="7"/>
  <c r="K278" i="19"/>
  <c r="K270" i="19"/>
  <c r="K262" i="19"/>
  <c r="K254" i="19"/>
  <c r="K246" i="19"/>
  <c r="K238" i="19"/>
  <c r="K230" i="19"/>
  <c r="K222" i="19"/>
  <c r="K214" i="19"/>
  <c r="K206" i="19"/>
  <c r="K198" i="19"/>
  <c r="K190" i="19"/>
  <c r="K182" i="19"/>
  <c r="K174" i="19"/>
  <c r="K166" i="19"/>
  <c r="L400" i="18"/>
  <c r="L368" i="18"/>
  <c r="K173" i="18"/>
  <c r="L99" i="18"/>
  <c r="K63" i="18"/>
  <c r="L4" i="17"/>
  <c r="K332" i="17"/>
  <c r="K204" i="17"/>
  <c r="K76" i="17"/>
</calcChain>
</file>

<file path=xl/sharedStrings.xml><?xml version="1.0" encoding="utf-8"?>
<sst xmlns="http://schemas.openxmlformats.org/spreadsheetml/2006/main" count="12238" uniqueCount="150">
  <si>
    <t>Year</t>
    <phoneticPr fontId="1"/>
  </si>
  <si>
    <t>Month</t>
    <phoneticPr fontId="1"/>
  </si>
  <si>
    <t>Day</t>
    <phoneticPr fontId="1"/>
  </si>
  <si>
    <t>Group</t>
    <phoneticPr fontId="1"/>
  </si>
  <si>
    <t>Spot</t>
    <phoneticPr fontId="1"/>
  </si>
  <si>
    <t>LS</t>
    <phoneticPr fontId="1"/>
  </si>
  <si>
    <t>Observer</t>
    <phoneticPr fontId="1"/>
  </si>
  <si>
    <t>Ref</t>
    <phoneticPr fontId="1"/>
  </si>
  <si>
    <t>Vol</t>
    <phoneticPr fontId="1"/>
  </si>
  <si>
    <t>Page</t>
    <phoneticPr fontId="1"/>
  </si>
  <si>
    <t>photo #</t>
    <phoneticPr fontId="1"/>
  </si>
  <si>
    <t>Kwasan Bulletin</t>
    <phoneticPr fontId="1"/>
  </si>
  <si>
    <t>1922-01-11</t>
    <phoneticPr fontId="1"/>
  </si>
  <si>
    <t>Kwasan Bulletin</t>
    <phoneticPr fontId="1"/>
  </si>
  <si>
    <t>Misawa</t>
    <phoneticPr fontId="1"/>
  </si>
  <si>
    <t>?</t>
    <phoneticPr fontId="1"/>
  </si>
  <si>
    <t>Misawa</t>
    <phoneticPr fontId="1"/>
  </si>
  <si>
    <t>Kwasan Bulletin</t>
    <phoneticPr fontId="1"/>
  </si>
  <si>
    <t>Yamaoka</t>
    <phoneticPr fontId="1"/>
  </si>
  <si>
    <t>Year</t>
  </si>
  <si>
    <t>Month</t>
  </si>
  <si>
    <t>Day</t>
  </si>
  <si>
    <t>Group</t>
  </si>
  <si>
    <t>Spot</t>
  </si>
  <si>
    <t>LS</t>
  </si>
  <si>
    <t>Observer</t>
  </si>
  <si>
    <t>Ref</t>
  </si>
  <si>
    <t>Vol</t>
  </si>
  <si>
    <t>Page</t>
  </si>
  <si>
    <t>photo #</t>
  </si>
  <si>
    <t>Misawa</t>
  </si>
  <si>
    <t>Kwasan Bulletin</t>
  </si>
  <si>
    <t>1922-01-11</t>
  </si>
  <si>
    <t>?</t>
  </si>
  <si>
    <t>1922-02-08</t>
  </si>
  <si>
    <t>Yamaoka</t>
  </si>
  <si>
    <t>1922-03-02</t>
  </si>
  <si>
    <t>1922-04-06</t>
  </si>
  <si>
    <t>Kasai</t>
  </si>
  <si>
    <t>1922-05-07</t>
  </si>
  <si>
    <t>1922-06-07</t>
  </si>
  <si>
    <t>1922-07-15</t>
  </si>
  <si>
    <t>1922-08-01</t>
  </si>
  <si>
    <t>1922-09-15</t>
  </si>
  <si>
    <t>1922-10-15</t>
  </si>
  <si>
    <t>1922-11-15</t>
  </si>
  <si>
    <t>1922-12-01</t>
  </si>
  <si>
    <t>1923-01-01</t>
  </si>
  <si>
    <t>1923-02-10</t>
  </si>
  <si>
    <t>1923-03-20</t>
  </si>
  <si>
    <t>1923-04-20</t>
  </si>
  <si>
    <t>1923-05-20</t>
  </si>
  <si>
    <t>1923-06-20</t>
  </si>
  <si>
    <t>1923-07-20</t>
  </si>
  <si>
    <t>1923-08-20</t>
  </si>
  <si>
    <t>1923-09-20</t>
  </si>
  <si>
    <t>Tenkai</t>
  </si>
  <si>
    <t>Iijima</t>
  </si>
  <si>
    <t>1925-10-10</t>
  </si>
  <si>
    <t>N-Group</t>
  </si>
  <si>
    <t>N-Spot</t>
  </si>
  <si>
    <t>S-Group</t>
  </si>
  <si>
    <t>S-Spot</t>
  </si>
  <si>
    <t>1925-11-10</t>
  </si>
  <si>
    <t>1925-12-10</t>
  </si>
  <si>
    <t>1926-01-10</t>
  </si>
  <si>
    <t>1926-02-10</t>
  </si>
  <si>
    <t>1926-03-02</t>
  </si>
  <si>
    <t>1926-04-03</t>
  </si>
  <si>
    <t>1926-05-03</t>
  </si>
  <si>
    <t>1926-06-03</t>
  </si>
  <si>
    <t>1926-07-03</t>
  </si>
  <si>
    <t>1926-08-10</t>
  </si>
  <si>
    <t>1926-09-03</t>
  </si>
  <si>
    <t>1926-10-02</t>
  </si>
  <si>
    <t>1926-11-02</t>
  </si>
  <si>
    <t>1926-12-10</t>
  </si>
  <si>
    <t>1927-01-15</t>
  </si>
  <si>
    <t>1927-02-05</t>
  </si>
  <si>
    <t>1927-03-10</t>
  </si>
  <si>
    <t>1927-04-05</t>
  </si>
  <si>
    <t>1927-05-07</t>
  </si>
  <si>
    <t>1927-06-05</t>
  </si>
  <si>
    <t>1927-07-05</t>
  </si>
  <si>
    <t>1927-08-05</t>
  </si>
  <si>
    <t>1927-09-05</t>
  </si>
  <si>
    <t>1927-10-05</t>
  </si>
  <si>
    <t>1927-11-10</t>
  </si>
  <si>
    <t>1927-12-07</t>
  </si>
  <si>
    <t>1928-01-10</t>
  </si>
  <si>
    <t>Furubata</t>
  </si>
  <si>
    <t>1929-02-05</t>
  </si>
  <si>
    <t>1929-03-05</t>
  </si>
  <si>
    <t>1929-04-05</t>
  </si>
  <si>
    <t>Huruhata</t>
  </si>
  <si>
    <t>1929-05-05</t>
  </si>
  <si>
    <t>1929-06-05</t>
  </si>
  <si>
    <t>1929-07-03</t>
  </si>
  <si>
    <t>1929-08-11</t>
  </si>
  <si>
    <t>1929-09-05</t>
  </si>
  <si>
    <t>1929-10-05</t>
  </si>
  <si>
    <t>1929-11-07</t>
  </si>
  <si>
    <t>Hama</t>
  </si>
  <si>
    <t>1929-12-05</t>
  </si>
  <si>
    <t>1930-01-05</t>
  </si>
  <si>
    <t>1930-02-05</t>
  </si>
  <si>
    <t>1930-03-05</t>
  </si>
  <si>
    <t>1930-04-05</t>
  </si>
  <si>
    <t>1930-05-05</t>
  </si>
  <si>
    <t>1930-06-05</t>
  </si>
  <si>
    <t>1930-07-05</t>
  </si>
  <si>
    <t>1930-08-10</t>
  </si>
  <si>
    <t>1930-09-10</t>
  </si>
  <si>
    <t>1930-10-05</t>
  </si>
  <si>
    <t>1930-11-05</t>
  </si>
  <si>
    <t>1930-12-05</t>
  </si>
  <si>
    <t>1931-01-05</t>
  </si>
  <si>
    <t>Gomi</t>
  </si>
  <si>
    <t>1932-02-05</t>
  </si>
  <si>
    <t>1932-03-05</t>
  </si>
  <si>
    <t>1932-04-05</t>
  </si>
  <si>
    <t>1932-05-05</t>
  </si>
  <si>
    <t>1932-06-05</t>
  </si>
  <si>
    <t>1932-07-05</t>
  </si>
  <si>
    <t>1932-08-05</t>
  </si>
  <si>
    <t>1932-09-05</t>
  </si>
  <si>
    <t>1932-10-05</t>
  </si>
  <si>
    <t>1932-11-05</t>
  </si>
  <si>
    <t>1932-12-05</t>
  </si>
  <si>
    <t>1933-01-05</t>
  </si>
  <si>
    <t>1934-02-05</t>
  </si>
  <si>
    <t>1934-03-05</t>
  </si>
  <si>
    <t>1934-04-05</t>
  </si>
  <si>
    <t>1934-05-05</t>
  </si>
  <si>
    <t>1934-06-05</t>
  </si>
  <si>
    <t>1934-07-05</t>
  </si>
  <si>
    <t>1934-08-05</t>
  </si>
  <si>
    <t>1934-09-05</t>
  </si>
  <si>
    <t>1934-10-05</t>
  </si>
  <si>
    <t>1934-11-05</t>
  </si>
  <si>
    <t>1934-12-05</t>
  </si>
  <si>
    <t>1935-01-05</t>
  </si>
  <si>
    <t>RSN</t>
    <phoneticPr fontId="1"/>
  </si>
  <si>
    <t>N-RSN</t>
    <phoneticPr fontId="1"/>
  </si>
  <si>
    <t>S-RSN</t>
    <phoneticPr fontId="1"/>
  </si>
  <si>
    <t>page/ID</t>
    <phoneticPr fontId="1"/>
  </si>
  <si>
    <t>Page/ID</t>
    <phoneticPr fontId="1"/>
  </si>
  <si>
    <t>Page/ID</t>
    <phoneticPr fontId="1"/>
  </si>
  <si>
    <t>Page/ID</t>
    <phoneticPr fontId="1"/>
  </si>
  <si>
    <t>Hurubata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</si>
</sst>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Times New Roman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/>
    <xf numFmtId="14" fontId="2" fillId="0" borderId="0" xfId="0" applyNumberFormat="1" applyFo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3"/>
  <sheetViews>
    <sheetView tabSelected="1" topLeftCell="A57" workbookViewId="0">
      <selection activeCell="E70" sqref="E70:F70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7" width="5.83203125" style="1" customWidth="1"/>
    <col min="8" max="8" width="8.83203125" style="1" customWidth="1"/>
    <col min="9" max="9" width="15.83203125" style="1" customWidth="1"/>
    <col min="10" max="10" width="5.83203125" style="1" customWidth="1"/>
    <col min="11" max="11" width="7.83203125" style="1" customWidth="1"/>
    <col min="12" max="12" width="5.83203125" style="1" customWidth="1"/>
    <col min="13" max="13" width="12.83203125" style="1"/>
    <col min="14" max="14" width="10.83203125" style="1" customWidth="1"/>
    <col min="15" max="16384" width="12.83203125" style="1"/>
  </cols>
  <sheetData>
    <row r="1" spans="1:14">
      <c r="A1" s="1" t="s">
        <v>0</v>
      </c>
      <c r="B1" s="1" t="s">
        <v>1</v>
      </c>
      <c r="C1" s="1" t="s">
        <v>2</v>
      </c>
      <c r="D1" s="2" t="s">
        <v>142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145</v>
      </c>
      <c r="L1" s="1" t="s">
        <v>10</v>
      </c>
      <c r="N1" s="1" t="s">
        <v>9</v>
      </c>
    </row>
    <row r="2" spans="1:14">
      <c r="A2" s="3">
        <v>1921</v>
      </c>
      <c r="B2" s="3">
        <v>10</v>
      </c>
      <c r="C2" s="3">
        <v>1</v>
      </c>
      <c r="D2" s="4" t="str">
        <f>IF(E2="","",E2*10+F2+G2)</f>
        <v/>
      </c>
      <c r="E2" s="3"/>
      <c r="F2" s="3"/>
      <c r="G2" s="3"/>
      <c r="I2" s="1" t="s">
        <v>11</v>
      </c>
      <c r="J2" s="1">
        <v>1922</v>
      </c>
      <c r="K2" s="1">
        <v>5</v>
      </c>
      <c r="L2" s="3">
        <v>4071</v>
      </c>
      <c r="N2" s="5" t="s">
        <v>12</v>
      </c>
    </row>
    <row r="3" spans="1:14">
      <c r="A3" s="3">
        <v>1921</v>
      </c>
      <c r="B3" s="3">
        <v>10</v>
      </c>
      <c r="C3" s="3">
        <v>2</v>
      </c>
      <c r="D3" s="4" t="str">
        <f t="shared" ref="D3:D66" si="0">IF(E3="","",E3*10+F3+G3)</f>
        <v/>
      </c>
      <c r="E3" s="3"/>
      <c r="F3" s="3"/>
      <c r="G3" s="3"/>
      <c r="I3" s="1" t="s">
        <v>13</v>
      </c>
      <c r="J3" s="1">
        <v>1922</v>
      </c>
      <c r="K3" s="1">
        <v>5</v>
      </c>
      <c r="L3" s="3">
        <v>4071</v>
      </c>
      <c r="N3" s="5" t="s">
        <v>12</v>
      </c>
    </row>
    <row r="4" spans="1:14">
      <c r="A4" s="3">
        <v>1921</v>
      </c>
      <c r="B4" s="3">
        <v>10</v>
      </c>
      <c r="C4" s="3">
        <v>3</v>
      </c>
      <c r="D4" s="4">
        <f t="shared" si="0"/>
        <v>0</v>
      </c>
      <c r="E4" s="3">
        <v>0</v>
      </c>
      <c r="F4" s="3">
        <v>0</v>
      </c>
      <c r="G4" s="3">
        <v>0</v>
      </c>
      <c r="H4" s="1" t="s">
        <v>14</v>
      </c>
      <c r="I4" s="1" t="s">
        <v>13</v>
      </c>
      <c r="J4" s="1">
        <v>1922</v>
      </c>
      <c r="K4" s="1">
        <v>5</v>
      </c>
      <c r="L4" s="3">
        <v>4071</v>
      </c>
      <c r="N4" s="5" t="s">
        <v>12</v>
      </c>
    </row>
    <row r="5" spans="1:14">
      <c r="A5" s="3">
        <v>1921</v>
      </c>
      <c r="B5" s="3">
        <v>10</v>
      </c>
      <c r="C5" s="3">
        <v>4</v>
      </c>
      <c r="D5" s="4" t="str">
        <f t="shared" si="0"/>
        <v/>
      </c>
      <c r="E5" s="3"/>
      <c r="F5" s="3"/>
      <c r="G5" s="3"/>
      <c r="I5" s="1" t="s">
        <v>13</v>
      </c>
      <c r="J5" s="1">
        <v>1922</v>
      </c>
      <c r="K5" s="1">
        <v>5</v>
      </c>
      <c r="L5" s="3">
        <v>4071</v>
      </c>
      <c r="N5" s="5" t="s">
        <v>12</v>
      </c>
    </row>
    <row r="6" spans="1:14">
      <c r="A6" s="3">
        <v>1921</v>
      </c>
      <c r="B6" s="3">
        <v>10</v>
      </c>
      <c r="C6" s="3">
        <v>5</v>
      </c>
      <c r="D6" s="4">
        <f t="shared" si="0"/>
        <v>0</v>
      </c>
      <c r="E6" s="3">
        <v>0</v>
      </c>
      <c r="F6" s="3">
        <v>0</v>
      </c>
      <c r="G6" s="3">
        <v>0</v>
      </c>
      <c r="H6" s="1" t="s">
        <v>14</v>
      </c>
      <c r="I6" s="1" t="s">
        <v>13</v>
      </c>
      <c r="J6" s="1">
        <v>1922</v>
      </c>
      <c r="K6" s="1">
        <v>5</v>
      </c>
      <c r="L6" s="3">
        <v>4071</v>
      </c>
      <c r="N6" s="5" t="s">
        <v>12</v>
      </c>
    </row>
    <row r="7" spans="1:14">
      <c r="A7" s="3">
        <v>1921</v>
      </c>
      <c r="B7" s="3">
        <v>10</v>
      </c>
      <c r="C7" s="3">
        <v>6</v>
      </c>
      <c r="D7" s="4" t="str">
        <f t="shared" si="0"/>
        <v/>
      </c>
      <c r="E7" s="3"/>
      <c r="F7" s="3"/>
      <c r="G7" s="3"/>
      <c r="I7" s="1" t="s">
        <v>13</v>
      </c>
      <c r="J7" s="1">
        <v>1922</v>
      </c>
      <c r="K7" s="1">
        <v>5</v>
      </c>
      <c r="L7" s="3">
        <v>4071</v>
      </c>
      <c r="N7" s="5" t="s">
        <v>12</v>
      </c>
    </row>
    <row r="8" spans="1:14">
      <c r="A8" s="3">
        <v>1921</v>
      </c>
      <c r="B8" s="3">
        <v>10</v>
      </c>
      <c r="C8" s="3">
        <v>7</v>
      </c>
      <c r="D8" s="4" t="str">
        <f t="shared" si="0"/>
        <v/>
      </c>
      <c r="E8" s="3"/>
      <c r="F8" s="3"/>
      <c r="G8" s="3"/>
      <c r="I8" s="1" t="s">
        <v>13</v>
      </c>
      <c r="J8" s="1">
        <v>1922</v>
      </c>
      <c r="K8" s="1">
        <v>5</v>
      </c>
      <c r="L8" s="3">
        <v>4071</v>
      </c>
      <c r="N8" s="5" t="s">
        <v>12</v>
      </c>
    </row>
    <row r="9" spans="1:14">
      <c r="A9" s="3">
        <v>1921</v>
      </c>
      <c r="B9" s="3">
        <v>10</v>
      </c>
      <c r="C9" s="3">
        <v>8</v>
      </c>
      <c r="D9" s="4"/>
      <c r="E9" s="3" t="s">
        <v>15</v>
      </c>
      <c r="F9" s="3" t="s">
        <v>15</v>
      </c>
      <c r="G9" s="3">
        <v>0</v>
      </c>
      <c r="H9" s="1" t="s">
        <v>16</v>
      </c>
      <c r="I9" s="1" t="s">
        <v>17</v>
      </c>
      <c r="J9" s="1">
        <v>1922</v>
      </c>
      <c r="K9" s="1">
        <v>5</v>
      </c>
      <c r="L9" s="3">
        <v>4071</v>
      </c>
      <c r="N9" s="5" t="s">
        <v>12</v>
      </c>
    </row>
    <row r="10" spans="1:14">
      <c r="A10" s="3">
        <v>1921</v>
      </c>
      <c r="B10" s="3">
        <v>10</v>
      </c>
      <c r="C10" s="3">
        <v>9</v>
      </c>
      <c r="D10" s="4" t="str">
        <f t="shared" si="0"/>
        <v/>
      </c>
      <c r="E10" s="3"/>
      <c r="F10" s="3"/>
      <c r="G10" s="3"/>
      <c r="I10" s="1" t="s">
        <v>17</v>
      </c>
      <c r="J10" s="1">
        <v>1922</v>
      </c>
      <c r="K10" s="1">
        <v>5</v>
      </c>
      <c r="L10" s="3">
        <v>4071</v>
      </c>
      <c r="N10" s="5" t="s">
        <v>12</v>
      </c>
    </row>
    <row r="11" spans="1:14">
      <c r="A11" s="3">
        <v>1921</v>
      </c>
      <c r="B11" s="3">
        <v>10</v>
      </c>
      <c r="C11" s="3">
        <v>10</v>
      </c>
      <c r="D11" s="4" t="str">
        <f t="shared" si="0"/>
        <v/>
      </c>
      <c r="E11" s="3"/>
      <c r="F11" s="3"/>
      <c r="G11" s="3"/>
      <c r="I11" s="1" t="s">
        <v>17</v>
      </c>
      <c r="J11" s="1">
        <v>1922</v>
      </c>
      <c r="K11" s="1">
        <v>5</v>
      </c>
      <c r="L11" s="3">
        <v>4071</v>
      </c>
      <c r="N11" s="5" t="s">
        <v>12</v>
      </c>
    </row>
    <row r="12" spans="1:14">
      <c r="A12" s="3">
        <v>1921</v>
      </c>
      <c r="B12" s="3">
        <v>10</v>
      </c>
      <c r="C12" s="3">
        <v>11</v>
      </c>
      <c r="D12" s="4">
        <f t="shared" si="0"/>
        <v>11</v>
      </c>
      <c r="E12" s="3">
        <v>1</v>
      </c>
      <c r="F12" s="3">
        <v>1</v>
      </c>
      <c r="G12" s="3">
        <v>0</v>
      </c>
      <c r="H12" s="1" t="s">
        <v>16</v>
      </c>
      <c r="I12" s="1" t="s">
        <v>17</v>
      </c>
      <c r="J12" s="1">
        <v>1922</v>
      </c>
      <c r="K12" s="1">
        <v>5</v>
      </c>
      <c r="L12" s="3">
        <v>4071</v>
      </c>
      <c r="N12" s="5" t="s">
        <v>12</v>
      </c>
    </row>
    <row r="13" spans="1:14">
      <c r="A13" s="3">
        <v>1921</v>
      </c>
      <c r="B13" s="3">
        <v>10</v>
      </c>
      <c r="C13" s="3">
        <v>12</v>
      </c>
      <c r="D13" s="4">
        <f t="shared" si="0"/>
        <v>25</v>
      </c>
      <c r="E13" s="3">
        <v>2</v>
      </c>
      <c r="F13" s="3">
        <v>5</v>
      </c>
      <c r="G13" s="3">
        <v>0</v>
      </c>
      <c r="H13" s="1" t="s">
        <v>16</v>
      </c>
      <c r="I13" s="1" t="s">
        <v>17</v>
      </c>
      <c r="J13" s="1">
        <v>1922</v>
      </c>
      <c r="K13" s="1">
        <v>5</v>
      </c>
      <c r="L13" s="3">
        <v>4071</v>
      </c>
      <c r="N13" s="5" t="s">
        <v>12</v>
      </c>
    </row>
    <row r="14" spans="1:14">
      <c r="A14" s="3">
        <v>1921</v>
      </c>
      <c r="B14" s="3">
        <v>10</v>
      </c>
      <c r="C14" s="3">
        <v>13</v>
      </c>
      <c r="D14" s="4" t="str">
        <f t="shared" si="0"/>
        <v/>
      </c>
      <c r="E14" s="3"/>
      <c r="F14" s="3"/>
      <c r="G14" s="3"/>
      <c r="I14" s="1" t="s">
        <v>17</v>
      </c>
      <c r="J14" s="1">
        <v>1922</v>
      </c>
      <c r="K14" s="1">
        <v>5</v>
      </c>
      <c r="L14" s="3">
        <v>4071</v>
      </c>
      <c r="N14" s="5" t="s">
        <v>12</v>
      </c>
    </row>
    <row r="15" spans="1:14">
      <c r="A15" s="3">
        <v>1921</v>
      </c>
      <c r="B15" s="3">
        <v>10</v>
      </c>
      <c r="C15" s="3">
        <v>14</v>
      </c>
      <c r="D15" s="4">
        <f t="shared" si="0"/>
        <v>12</v>
      </c>
      <c r="E15" s="3">
        <v>1</v>
      </c>
      <c r="F15" s="3">
        <v>1</v>
      </c>
      <c r="G15" s="3">
        <v>1</v>
      </c>
      <c r="H15" s="1" t="s">
        <v>16</v>
      </c>
      <c r="I15" s="1" t="s">
        <v>17</v>
      </c>
      <c r="J15" s="1">
        <v>1922</v>
      </c>
      <c r="K15" s="1">
        <v>5</v>
      </c>
      <c r="L15" s="3">
        <v>4071</v>
      </c>
      <c r="N15" s="5" t="s">
        <v>12</v>
      </c>
    </row>
    <row r="16" spans="1:14">
      <c r="A16" s="3">
        <v>1921</v>
      </c>
      <c r="B16" s="3">
        <v>10</v>
      </c>
      <c r="C16" s="3">
        <v>15</v>
      </c>
      <c r="D16" s="4" t="str">
        <f t="shared" si="0"/>
        <v/>
      </c>
      <c r="E16" s="3"/>
      <c r="F16" s="3"/>
      <c r="G16" s="3"/>
      <c r="I16" s="1" t="s">
        <v>17</v>
      </c>
      <c r="J16" s="1">
        <v>1922</v>
      </c>
      <c r="K16" s="1">
        <v>5</v>
      </c>
      <c r="L16" s="3">
        <v>4071</v>
      </c>
      <c r="N16" s="5" t="s">
        <v>12</v>
      </c>
    </row>
    <row r="17" spans="1:14">
      <c r="A17" s="3">
        <v>1921</v>
      </c>
      <c r="B17" s="3">
        <v>10</v>
      </c>
      <c r="C17" s="3">
        <v>16</v>
      </c>
      <c r="D17" s="4">
        <f t="shared" si="0"/>
        <v>12</v>
      </c>
      <c r="E17" s="3">
        <v>1</v>
      </c>
      <c r="F17" s="3">
        <v>1</v>
      </c>
      <c r="G17" s="3">
        <v>1</v>
      </c>
      <c r="H17" s="1" t="s">
        <v>16</v>
      </c>
      <c r="I17" s="1" t="s">
        <v>17</v>
      </c>
      <c r="J17" s="1">
        <v>1922</v>
      </c>
      <c r="K17" s="1">
        <v>5</v>
      </c>
      <c r="L17" s="3">
        <v>4071</v>
      </c>
      <c r="N17" s="5" t="s">
        <v>12</v>
      </c>
    </row>
    <row r="18" spans="1:14">
      <c r="A18" s="3">
        <v>1921</v>
      </c>
      <c r="B18" s="3">
        <v>10</v>
      </c>
      <c r="C18" s="3">
        <v>17</v>
      </c>
      <c r="D18" s="4" t="str">
        <f t="shared" si="0"/>
        <v/>
      </c>
      <c r="E18" s="3"/>
      <c r="F18" s="3"/>
      <c r="G18" s="3"/>
      <c r="I18" s="1" t="s">
        <v>17</v>
      </c>
      <c r="J18" s="1">
        <v>1922</v>
      </c>
      <c r="K18" s="1">
        <v>5</v>
      </c>
      <c r="L18" s="3">
        <v>4071</v>
      </c>
      <c r="N18" s="5" t="s">
        <v>12</v>
      </c>
    </row>
    <row r="19" spans="1:14">
      <c r="A19" s="3">
        <v>1921</v>
      </c>
      <c r="B19" s="3">
        <v>10</v>
      </c>
      <c r="C19" s="3">
        <v>18</v>
      </c>
      <c r="D19" s="4">
        <f t="shared" si="0"/>
        <v>12</v>
      </c>
      <c r="E19" s="3">
        <v>1</v>
      </c>
      <c r="F19" s="3">
        <v>1</v>
      </c>
      <c r="G19" s="3">
        <v>1</v>
      </c>
      <c r="H19" s="1" t="s">
        <v>16</v>
      </c>
      <c r="I19" s="1" t="s">
        <v>17</v>
      </c>
      <c r="J19" s="1">
        <v>1922</v>
      </c>
      <c r="K19" s="1">
        <v>5</v>
      </c>
      <c r="L19" s="3">
        <v>4071</v>
      </c>
      <c r="N19" s="5" t="s">
        <v>12</v>
      </c>
    </row>
    <row r="20" spans="1:14">
      <c r="A20" s="3">
        <v>1921</v>
      </c>
      <c r="B20" s="3">
        <v>10</v>
      </c>
      <c r="C20" s="3">
        <v>19</v>
      </c>
      <c r="D20" s="4">
        <f t="shared" si="0"/>
        <v>12</v>
      </c>
      <c r="E20" s="3">
        <v>1</v>
      </c>
      <c r="F20" s="3">
        <v>1</v>
      </c>
      <c r="G20" s="3">
        <v>1</v>
      </c>
      <c r="H20" s="1" t="s">
        <v>16</v>
      </c>
      <c r="I20" s="1" t="s">
        <v>17</v>
      </c>
      <c r="J20" s="1">
        <v>1922</v>
      </c>
      <c r="K20" s="1">
        <v>5</v>
      </c>
      <c r="L20" s="3">
        <v>4071</v>
      </c>
      <c r="N20" s="5" t="s">
        <v>12</v>
      </c>
    </row>
    <row r="21" spans="1:14">
      <c r="A21" s="3">
        <v>1921</v>
      </c>
      <c r="B21" s="3">
        <v>10</v>
      </c>
      <c r="C21" s="3">
        <v>20</v>
      </c>
      <c r="D21" s="4" t="str">
        <f t="shared" si="0"/>
        <v/>
      </c>
      <c r="E21" s="3"/>
      <c r="F21" s="3"/>
      <c r="G21" s="3"/>
      <c r="I21" s="1" t="s">
        <v>17</v>
      </c>
      <c r="J21" s="1">
        <v>1922</v>
      </c>
      <c r="K21" s="1">
        <v>5</v>
      </c>
      <c r="L21" s="3">
        <v>4071</v>
      </c>
      <c r="N21" s="5" t="s">
        <v>12</v>
      </c>
    </row>
    <row r="22" spans="1:14">
      <c r="A22" s="3">
        <v>1921</v>
      </c>
      <c r="B22" s="3">
        <v>10</v>
      </c>
      <c r="C22" s="3">
        <v>21</v>
      </c>
      <c r="D22" s="4" t="str">
        <f t="shared" si="0"/>
        <v/>
      </c>
      <c r="E22" s="3"/>
      <c r="F22" s="3"/>
      <c r="G22" s="3"/>
      <c r="I22" s="1" t="s">
        <v>17</v>
      </c>
      <c r="J22" s="1">
        <v>1922</v>
      </c>
      <c r="K22" s="1">
        <v>5</v>
      </c>
      <c r="L22" s="3">
        <v>4071</v>
      </c>
      <c r="N22" s="5" t="s">
        <v>12</v>
      </c>
    </row>
    <row r="23" spans="1:14">
      <c r="A23" s="3">
        <v>1921</v>
      </c>
      <c r="B23" s="3">
        <v>10</v>
      </c>
      <c r="C23" s="3">
        <v>22</v>
      </c>
      <c r="D23" s="4">
        <f t="shared" si="0"/>
        <v>12</v>
      </c>
      <c r="E23" s="3">
        <v>1</v>
      </c>
      <c r="F23" s="3">
        <v>1</v>
      </c>
      <c r="G23" s="3">
        <v>1</v>
      </c>
      <c r="H23" s="1" t="s">
        <v>16</v>
      </c>
      <c r="I23" s="1" t="s">
        <v>17</v>
      </c>
      <c r="J23" s="1">
        <v>1922</v>
      </c>
      <c r="K23" s="1">
        <v>5</v>
      </c>
      <c r="L23" s="3">
        <v>4071</v>
      </c>
      <c r="N23" s="5" t="s">
        <v>12</v>
      </c>
    </row>
    <row r="24" spans="1:14">
      <c r="A24" s="3">
        <v>1921</v>
      </c>
      <c r="B24" s="3">
        <v>10</v>
      </c>
      <c r="C24" s="3">
        <v>23</v>
      </c>
      <c r="D24" s="4">
        <f t="shared" si="0"/>
        <v>32</v>
      </c>
      <c r="E24" s="3">
        <v>2</v>
      </c>
      <c r="F24" s="3">
        <v>9</v>
      </c>
      <c r="G24" s="3">
        <v>3</v>
      </c>
      <c r="H24" s="1" t="s">
        <v>16</v>
      </c>
      <c r="I24" s="1" t="s">
        <v>17</v>
      </c>
      <c r="J24" s="1">
        <v>1922</v>
      </c>
      <c r="K24" s="1">
        <v>5</v>
      </c>
      <c r="L24" s="3">
        <v>4071</v>
      </c>
      <c r="N24" s="5" t="s">
        <v>12</v>
      </c>
    </row>
    <row r="25" spans="1:14">
      <c r="A25" s="3">
        <v>1921</v>
      </c>
      <c r="B25" s="3">
        <v>10</v>
      </c>
      <c r="C25" s="3">
        <v>24</v>
      </c>
      <c r="D25" s="4" t="str">
        <f t="shared" si="0"/>
        <v/>
      </c>
      <c r="E25" s="3"/>
      <c r="F25" s="3"/>
      <c r="G25" s="3"/>
      <c r="I25" s="1" t="s">
        <v>17</v>
      </c>
      <c r="J25" s="1">
        <v>1922</v>
      </c>
      <c r="K25" s="1">
        <v>5</v>
      </c>
      <c r="L25" s="3">
        <v>4071</v>
      </c>
      <c r="N25" s="5" t="s">
        <v>12</v>
      </c>
    </row>
    <row r="26" spans="1:14">
      <c r="A26" s="3">
        <v>1921</v>
      </c>
      <c r="B26" s="3">
        <v>10</v>
      </c>
      <c r="C26" s="3">
        <v>25</v>
      </c>
      <c r="D26" s="4">
        <f t="shared" si="0"/>
        <v>41</v>
      </c>
      <c r="E26" s="3">
        <v>2</v>
      </c>
      <c r="F26" s="3">
        <v>14</v>
      </c>
      <c r="G26" s="3">
        <v>7</v>
      </c>
      <c r="H26" s="1" t="s">
        <v>16</v>
      </c>
      <c r="I26" s="1" t="s">
        <v>17</v>
      </c>
      <c r="J26" s="1">
        <v>1922</v>
      </c>
      <c r="K26" s="1">
        <v>5</v>
      </c>
      <c r="L26" s="3">
        <v>4071</v>
      </c>
      <c r="N26" s="5" t="s">
        <v>12</v>
      </c>
    </row>
    <row r="27" spans="1:14">
      <c r="A27" s="3">
        <v>1921</v>
      </c>
      <c r="B27" s="3">
        <v>10</v>
      </c>
      <c r="C27" s="3">
        <v>26</v>
      </c>
      <c r="D27" s="4" t="str">
        <f t="shared" si="0"/>
        <v/>
      </c>
      <c r="E27" s="3"/>
      <c r="F27" s="3"/>
      <c r="G27" s="3"/>
      <c r="I27" s="1" t="s">
        <v>17</v>
      </c>
      <c r="J27" s="1">
        <v>1922</v>
      </c>
      <c r="K27" s="1">
        <v>5</v>
      </c>
      <c r="L27" s="3">
        <v>4071</v>
      </c>
      <c r="N27" s="5" t="s">
        <v>12</v>
      </c>
    </row>
    <row r="28" spans="1:14">
      <c r="A28" s="3">
        <v>1921</v>
      </c>
      <c r="B28" s="3">
        <v>10</v>
      </c>
      <c r="C28" s="3">
        <v>27</v>
      </c>
      <c r="D28" s="4">
        <f t="shared" si="0"/>
        <v>46</v>
      </c>
      <c r="E28" s="3">
        <v>2</v>
      </c>
      <c r="F28" s="3">
        <v>18</v>
      </c>
      <c r="G28" s="3">
        <v>8</v>
      </c>
      <c r="H28" s="1" t="s">
        <v>16</v>
      </c>
      <c r="I28" s="1" t="s">
        <v>17</v>
      </c>
      <c r="J28" s="1">
        <v>1922</v>
      </c>
      <c r="K28" s="1">
        <v>5</v>
      </c>
      <c r="L28" s="3">
        <v>4071</v>
      </c>
      <c r="N28" s="5" t="s">
        <v>12</v>
      </c>
    </row>
    <row r="29" spans="1:14">
      <c r="A29" s="3">
        <v>1921</v>
      </c>
      <c r="B29" s="3">
        <v>10</v>
      </c>
      <c r="C29" s="3">
        <v>28</v>
      </c>
      <c r="D29" s="4">
        <f t="shared" si="0"/>
        <v>44</v>
      </c>
      <c r="E29" s="3">
        <v>2</v>
      </c>
      <c r="F29" s="3">
        <v>15</v>
      </c>
      <c r="G29" s="3">
        <v>9</v>
      </c>
      <c r="H29" s="1" t="s">
        <v>16</v>
      </c>
      <c r="I29" s="1" t="s">
        <v>17</v>
      </c>
      <c r="J29" s="1">
        <v>1922</v>
      </c>
      <c r="K29" s="1">
        <v>5</v>
      </c>
      <c r="L29" s="3">
        <v>4071</v>
      </c>
      <c r="N29" s="5" t="s">
        <v>12</v>
      </c>
    </row>
    <row r="30" spans="1:14">
      <c r="A30" s="3">
        <v>1921</v>
      </c>
      <c r="B30" s="3">
        <v>10</v>
      </c>
      <c r="C30" s="3">
        <v>29</v>
      </c>
      <c r="D30" s="4">
        <f t="shared" si="0"/>
        <v>49</v>
      </c>
      <c r="E30" s="3">
        <v>3</v>
      </c>
      <c r="F30" s="3">
        <v>13</v>
      </c>
      <c r="G30" s="3">
        <v>6</v>
      </c>
      <c r="H30" s="1" t="s">
        <v>16</v>
      </c>
      <c r="I30" s="1" t="s">
        <v>17</v>
      </c>
      <c r="J30" s="1">
        <v>1922</v>
      </c>
      <c r="K30" s="1">
        <v>5</v>
      </c>
      <c r="L30" s="3">
        <v>4071</v>
      </c>
      <c r="N30" s="5" t="s">
        <v>12</v>
      </c>
    </row>
    <row r="31" spans="1:14">
      <c r="A31" s="3">
        <v>1921</v>
      </c>
      <c r="B31" s="3">
        <v>10</v>
      </c>
      <c r="C31" s="3">
        <v>30</v>
      </c>
      <c r="D31" s="4">
        <f t="shared" si="0"/>
        <v>18</v>
      </c>
      <c r="E31" s="3">
        <v>1</v>
      </c>
      <c r="F31" s="3">
        <v>6</v>
      </c>
      <c r="G31" s="3">
        <v>2</v>
      </c>
      <c r="H31" s="1" t="s">
        <v>18</v>
      </c>
      <c r="I31" s="1" t="s">
        <v>13</v>
      </c>
      <c r="J31" s="1">
        <v>1922</v>
      </c>
      <c r="K31" s="1">
        <v>5</v>
      </c>
      <c r="L31" s="3">
        <v>4071</v>
      </c>
      <c r="N31" s="5" t="s">
        <v>12</v>
      </c>
    </row>
    <row r="32" spans="1:14">
      <c r="A32" s="3">
        <v>1921</v>
      </c>
      <c r="B32" s="3">
        <v>10</v>
      </c>
      <c r="C32" s="3">
        <v>31</v>
      </c>
      <c r="D32" s="4">
        <f t="shared" si="0"/>
        <v>15</v>
      </c>
      <c r="E32" s="3">
        <v>1</v>
      </c>
      <c r="F32" s="3">
        <v>3</v>
      </c>
      <c r="G32" s="3">
        <v>2</v>
      </c>
      <c r="H32" s="1" t="s">
        <v>14</v>
      </c>
      <c r="I32" s="1" t="s">
        <v>13</v>
      </c>
      <c r="J32" s="1">
        <v>1922</v>
      </c>
      <c r="K32" s="1">
        <v>5</v>
      </c>
      <c r="L32" s="3">
        <v>4071</v>
      </c>
      <c r="N32" s="5" t="s">
        <v>12</v>
      </c>
    </row>
    <row r="33" spans="1:14">
      <c r="A33" s="1">
        <v>1921</v>
      </c>
      <c r="B33" s="1">
        <v>11</v>
      </c>
      <c r="C33" s="1">
        <v>1</v>
      </c>
      <c r="D33" s="4">
        <f t="shared" si="0"/>
        <v>13</v>
      </c>
      <c r="E33" s="1">
        <v>1</v>
      </c>
      <c r="F33" s="1">
        <v>2</v>
      </c>
      <c r="G33" s="1">
        <v>1</v>
      </c>
      <c r="H33" s="1" t="s">
        <v>30</v>
      </c>
      <c r="I33" s="1" t="s">
        <v>31</v>
      </c>
      <c r="J33" s="1">
        <v>1922</v>
      </c>
      <c r="K33" s="1">
        <v>5</v>
      </c>
      <c r="L33" s="1">
        <v>4071</v>
      </c>
      <c r="N33" s="1" t="s">
        <v>32</v>
      </c>
    </row>
    <row r="34" spans="1:14">
      <c r="A34" s="1">
        <v>1921</v>
      </c>
      <c r="B34" s="1">
        <v>11</v>
      </c>
      <c r="C34" s="1">
        <v>2</v>
      </c>
      <c r="D34" s="4">
        <f t="shared" si="0"/>
        <v>12</v>
      </c>
      <c r="E34" s="1">
        <v>1</v>
      </c>
      <c r="F34" s="1">
        <v>1</v>
      </c>
      <c r="G34" s="1">
        <v>1</v>
      </c>
      <c r="H34" s="1" t="s">
        <v>30</v>
      </c>
      <c r="I34" s="1" t="s">
        <v>31</v>
      </c>
      <c r="J34" s="1">
        <v>1922</v>
      </c>
      <c r="K34" s="1">
        <v>5</v>
      </c>
      <c r="L34" s="1">
        <v>4071</v>
      </c>
      <c r="N34" s="1" t="s">
        <v>32</v>
      </c>
    </row>
    <row r="35" spans="1:14">
      <c r="A35" s="1">
        <v>1921</v>
      </c>
      <c r="B35" s="1">
        <v>11</v>
      </c>
      <c r="C35" s="1">
        <v>3</v>
      </c>
      <c r="D35" s="4">
        <f t="shared" si="0"/>
        <v>12</v>
      </c>
      <c r="E35" s="1">
        <v>1</v>
      </c>
      <c r="F35" s="1">
        <v>1</v>
      </c>
      <c r="G35" s="1">
        <v>1</v>
      </c>
      <c r="H35" s="1" t="s">
        <v>30</v>
      </c>
      <c r="I35" s="1" t="s">
        <v>31</v>
      </c>
      <c r="J35" s="1">
        <v>1922</v>
      </c>
      <c r="K35" s="1">
        <v>5</v>
      </c>
      <c r="L35" s="1">
        <v>4071</v>
      </c>
      <c r="N35" s="1" t="s">
        <v>32</v>
      </c>
    </row>
    <row r="36" spans="1:14">
      <c r="A36" s="1">
        <v>1921</v>
      </c>
      <c r="B36" s="1">
        <v>11</v>
      </c>
      <c r="C36" s="1">
        <v>4</v>
      </c>
      <c r="D36" s="4">
        <f t="shared" si="0"/>
        <v>0</v>
      </c>
      <c r="E36" s="1">
        <v>0</v>
      </c>
      <c r="F36" s="1">
        <v>0</v>
      </c>
      <c r="G36" s="1">
        <v>0</v>
      </c>
      <c r="H36" s="1" t="s">
        <v>30</v>
      </c>
      <c r="I36" s="1" t="s">
        <v>31</v>
      </c>
      <c r="J36" s="1">
        <v>1922</v>
      </c>
      <c r="K36" s="1">
        <v>5</v>
      </c>
      <c r="L36" s="1">
        <v>4071</v>
      </c>
      <c r="N36" s="1" t="s">
        <v>32</v>
      </c>
    </row>
    <row r="37" spans="1:14">
      <c r="A37" s="1">
        <v>1921</v>
      </c>
      <c r="B37" s="1">
        <v>11</v>
      </c>
      <c r="C37" s="1">
        <v>5</v>
      </c>
      <c r="D37" s="4">
        <f t="shared" si="0"/>
        <v>0</v>
      </c>
      <c r="E37" s="1">
        <v>0</v>
      </c>
      <c r="F37" s="1">
        <v>0</v>
      </c>
      <c r="G37" s="1">
        <v>0</v>
      </c>
      <c r="H37" s="1" t="s">
        <v>30</v>
      </c>
      <c r="I37" s="1" t="s">
        <v>31</v>
      </c>
      <c r="J37" s="1">
        <v>1922</v>
      </c>
      <c r="K37" s="1">
        <v>5</v>
      </c>
      <c r="L37" s="1">
        <v>4071</v>
      </c>
      <c r="N37" s="1" t="s">
        <v>32</v>
      </c>
    </row>
    <row r="38" spans="1:14">
      <c r="A38" s="1">
        <v>1921</v>
      </c>
      <c r="B38" s="1">
        <v>11</v>
      </c>
      <c r="C38" s="1">
        <v>6</v>
      </c>
      <c r="D38" s="4">
        <f t="shared" si="0"/>
        <v>0</v>
      </c>
      <c r="E38" s="1">
        <v>0</v>
      </c>
      <c r="F38" s="1">
        <v>0</v>
      </c>
      <c r="G38" s="1">
        <v>0</v>
      </c>
      <c r="H38" s="1" t="s">
        <v>30</v>
      </c>
      <c r="I38" s="1" t="s">
        <v>31</v>
      </c>
      <c r="J38" s="1">
        <v>1922</v>
      </c>
      <c r="K38" s="1">
        <v>5</v>
      </c>
      <c r="L38" s="1">
        <v>4071</v>
      </c>
      <c r="N38" s="1" t="s">
        <v>32</v>
      </c>
    </row>
    <row r="39" spans="1:14">
      <c r="A39" s="1">
        <v>1921</v>
      </c>
      <c r="B39" s="1">
        <v>11</v>
      </c>
      <c r="C39" s="1">
        <v>7</v>
      </c>
      <c r="D39" s="4">
        <f t="shared" si="0"/>
        <v>0</v>
      </c>
      <c r="E39" s="1">
        <v>0</v>
      </c>
      <c r="F39" s="1">
        <v>0</v>
      </c>
      <c r="G39" s="1">
        <v>0</v>
      </c>
      <c r="H39" s="1" t="s">
        <v>30</v>
      </c>
      <c r="I39" s="1" t="s">
        <v>31</v>
      </c>
      <c r="J39" s="1">
        <v>1922</v>
      </c>
      <c r="K39" s="1">
        <v>5</v>
      </c>
      <c r="L39" s="1">
        <v>4071</v>
      </c>
      <c r="N39" s="1" t="s">
        <v>32</v>
      </c>
    </row>
    <row r="40" spans="1:14">
      <c r="A40" s="1">
        <v>1921</v>
      </c>
      <c r="B40" s="1">
        <v>11</v>
      </c>
      <c r="C40" s="1">
        <v>8</v>
      </c>
      <c r="D40" s="4">
        <f t="shared" si="0"/>
        <v>0</v>
      </c>
      <c r="E40" s="1">
        <v>0</v>
      </c>
      <c r="F40" s="1">
        <v>0</v>
      </c>
      <c r="G40" s="1">
        <v>0</v>
      </c>
      <c r="H40" s="1" t="s">
        <v>30</v>
      </c>
      <c r="I40" s="1" t="s">
        <v>31</v>
      </c>
      <c r="J40" s="1">
        <v>1922</v>
      </c>
      <c r="K40" s="1">
        <v>5</v>
      </c>
      <c r="L40" s="1">
        <v>4071</v>
      </c>
      <c r="N40" s="1" t="s">
        <v>32</v>
      </c>
    </row>
    <row r="41" spans="1:14">
      <c r="A41" s="1">
        <v>1921</v>
      </c>
      <c r="B41" s="1">
        <v>11</v>
      </c>
      <c r="C41" s="1">
        <v>9</v>
      </c>
      <c r="D41" s="4"/>
      <c r="E41" s="1" t="s">
        <v>33</v>
      </c>
      <c r="F41" s="1" t="s">
        <v>33</v>
      </c>
      <c r="G41" s="1" t="s">
        <v>33</v>
      </c>
      <c r="H41" s="1" t="s">
        <v>30</v>
      </c>
      <c r="I41" s="1" t="s">
        <v>31</v>
      </c>
      <c r="J41" s="1">
        <v>1922</v>
      </c>
      <c r="K41" s="1">
        <v>5</v>
      </c>
      <c r="L41" s="1">
        <v>4071</v>
      </c>
      <c r="N41" s="1" t="s">
        <v>32</v>
      </c>
    </row>
    <row r="42" spans="1:14">
      <c r="A42" s="1">
        <v>1921</v>
      </c>
      <c r="B42" s="1">
        <v>11</v>
      </c>
      <c r="C42" s="1">
        <v>10</v>
      </c>
      <c r="D42" s="4">
        <f t="shared" si="0"/>
        <v>0</v>
      </c>
      <c r="E42" s="1">
        <v>0</v>
      </c>
      <c r="F42" s="1">
        <v>0</v>
      </c>
      <c r="G42" s="1">
        <v>0</v>
      </c>
      <c r="H42" s="1" t="s">
        <v>30</v>
      </c>
      <c r="I42" s="1" t="s">
        <v>31</v>
      </c>
      <c r="J42" s="1">
        <v>1922</v>
      </c>
      <c r="K42" s="1">
        <v>5</v>
      </c>
      <c r="L42" s="1">
        <v>4071</v>
      </c>
      <c r="N42" s="1" t="s">
        <v>32</v>
      </c>
    </row>
    <row r="43" spans="1:14">
      <c r="A43" s="1">
        <v>1921</v>
      </c>
      <c r="B43" s="1">
        <v>11</v>
      </c>
      <c r="C43" s="1">
        <v>11</v>
      </c>
      <c r="D43" s="4">
        <f t="shared" si="0"/>
        <v>0</v>
      </c>
      <c r="E43" s="1">
        <v>0</v>
      </c>
      <c r="F43" s="1">
        <v>0</v>
      </c>
      <c r="G43" s="1">
        <v>0</v>
      </c>
      <c r="H43" s="1" t="s">
        <v>30</v>
      </c>
      <c r="I43" s="1" t="s">
        <v>31</v>
      </c>
      <c r="J43" s="1">
        <v>1922</v>
      </c>
      <c r="K43" s="1">
        <v>5</v>
      </c>
      <c r="L43" s="1">
        <v>4071</v>
      </c>
      <c r="N43" s="1" t="s">
        <v>32</v>
      </c>
    </row>
    <row r="44" spans="1:14">
      <c r="A44" s="1">
        <v>1921</v>
      </c>
      <c r="B44" s="1">
        <v>11</v>
      </c>
      <c r="C44" s="1">
        <v>12</v>
      </c>
      <c r="D44" s="4">
        <f t="shared" si="0"/>
        <v>12</v>
      </c>
      <c r="E44" s="1">
        <v>1</v>
      </c>
      <c r="F44" s="1">
        <v>1</v>
      </c>
      <c r="G44" s="1">
        <v>1</v>
      </c>
      <c r="H44" s="1" t="s">
        <v>30</v>
      </c>
      <c r="I44" s="1" t="s">
        <v>31</v>
      </c>
      <c r="J44" s="1">
        <v>1922</v>
      </c>
      <c r="K44" s="1">
        <v>5</v>
      </c>
      <c r="L44" s="1">
        <v>4071</v>
      </c>
      <c r="N44" s="1" t="s">
        <v>32</v>
      </c>
    </row>
    <row r="45" spans="1:14">
      <c r="A45" s="1">
        <v>1921</v>
      </c>
      <c r="B45" s="1">
        <v>11</v>
      </c>
      <c r="C45" s="1">
        <v>13</v>
      </c>
      <c r="D45" s="4">
        <f t="shared" si="0"/>
        <v>12</v>
      </c>
      <c r="E45" s="1">
        <v>1</v>
      </c>
      <c r="F45" s="1">
        <v>1</v>
      </c>
      <c r="G45" s="1">
        <v>1</v>
      </c>
      <c r="H45" s="1" t="s">
        <v>30</v>
      </c>
      <c r="I45" s="1" t="s">
        <v>31</v>
      </c>
      <c r="J45" s="1">
        <v>1922</v>
      </c>
      <c r="K45" s="1">
        <v>5</v>
      </c>
      <c r="L45" s="1">
        <v>4071</v>
      </c>
      <c r="N45" s="1" t="s">
        <v>32</v>
      </c>
    </row>
    <row r="46" spans="1:14">
      <c r="A46" s="1">
        <v>1921</v>
      </c>
      <c r="B46" s="1">
        <v>11</v>
      </c>
      <c r="C46" s="1">
        <v>14</v>
      </c>
      <c r="D46" s="4">
        <f t="shared" si="0"/>
        <v>13</v>
      </c>
      <c r="E46" s="1">
        <v>1</v>
      </c>
      <c r="F46" s="1">
        <v>2</v>
      </c>
      <c r="G46" s="1">
        <v>1</v>
      </c>
      <c r="H46" s="1" t="s">
        <v>30</v>
      </c>
      <c r="I46" s="1" t="s">
        <v>31</v>
      </c>
      <c r="J46" s="1">
        <v>1922</v>
      </c>
      <c r="K46" s="1">
        <v>5</v>
      </c>
      <c r="L46" s="1">
        <v>4071</v>
      </c>
      <c r="N46" s="1" t="s">
        <v>32</v>
      </c>
    </row>
    <row r="47" spans="1:14">
      <c r="A47" s="1">
        <v>1921</v>
      </c>
      <c r="B47" s="1">
        <v>11</v>
      </c>
      <c r="C47" s="1">
        <v>15</v>
      </c>
      <c r="D47" s="4">
        <f t="shared" si="0"/>
        <v>15</v>
      </c>
      <c r="E47" s="1">
        <v>1</v>
      </c>
      <c r="F47" s="1">
        <v>4</v>
      </c>
      <c r="G47" s="1">
        <v>1</v>
      </c>
      <c r="H47" s="1" t="s">
        <v>30</v>
      </c>
      <c r="I47" s="1" t="s">
        <v>31</v>
      </c>
      <c r="J47" s="1">
        <v>1922</v>
      </c>
      <c r="K47" s="1">
        <v>5</v>
      </c>
      <c r="L47" s="1">
        <v>4071</v>
      </c>
      <c r="N47" s="1" t="s">
        <v>32</v>
      </c>
    </row>
    <row r="48" spans="1:14">
      <c r="A48" s="1">
        <v>1921</v>
      </c>
      <c r="B48" s="1">
        <v>11</v>
      </c>
      <c r="C48" s="1">
        <v>16</v>
      </c>
      <c r="D48" s="4">
        <f t="shared" si="0"/>
        <v>15</v>
      </c>
      <c r="E48" s="1">
        <v>1</v>
      </c>
      <c r="F48" s="1">
        <v>4</v>
      </c>
      <c r="G48" s="1">
        <v>1</v>
      </c>
      <c r="H48" s="1" t="s">
        <v>30</v>
      </c>
      <c r="I48" s="1" t="s">
        <v>31</v>
      </c>
      <c r="J48" s="1">
        <v>1922</v>
      </c>
      <c r="K48" s="1">
        <v>5</v>
      </c>
      <c r="L48" s="1">
        <v>4071</v>
      </c>
      <c r="N48" s="1" t="s">
        <v>32</v>
      </c>
    </row>
    <row r="49" spans="1:14">
      <c r="A49" s="1">
        <v>1921</v>
      </c>
      <c r="B49" s="1">
        <v>11</v>
      </c>
      <c r="C49" s="1">
        <v>17</v>
      </c>
      <c r="D49" s="4">
        <f t="shared" si="0"/>
        <v>17</v>
      </c>
      <c r="E49" s="1">
        <v>1</v>
      </c>
      <c r="F49" s="1">
        <v>6</v>
      </c>
      <c r="G49" s="1">
        <v>1</v>
      </c>
      <c r="H49" s="1" t="s">
        <v>30</v>
      </c>
      <c r="I49" s="1" t="s">
        <v>31</v>
      </c>
      <c r="J49" s="1">
        <v>1922</v>
      </c>
      <c r="K49" s="1">
        <v>5</v>
      </c>
      <c r="L49" s="1">
        <v>4071</v>
      </c>
      <c r="N49" s="1" t="s">
        <v>32</v>
      </c>
    </row>
    <row r="50" spans="1:14">
      <c r="A50" s="1">
        <v>1921</v>
      </c>
      <c r="B50" s="1">
        <v>11</v>
      </c>
      <c r="C50" s="1">
        <v>18</v>
      </c>
      <c r="D50" s="4"/>
      <c r="E50" s="1">
        <v>1</v>
      </c>
      <c r="F50" s="1" t="s">
        <v>33</v>
      </c>
      <c r="G50" s="1">
        <v>1</v>
      </c>
      <c r="H50" s="1" t="s">
        <v>30</v>
      </c>
      <c r="I50" s="1" t="s">
        <v>31</v>
      </c>
      <c r="J50" s="1">
        <v>1922</v>
      </c>
      <c r="K50" s="1">
        <v>5</v>
      </c>
      <c r="L50" s="1">
        <v>4071</v>
      </c>
      <c r="N50" s="1" t="s">
        <v>32</v>
      </c>
    </row>
    <row r="51" spans="1:14">
      <c r="A51" s="1">
        <v>1921</v>
      </c>
      <c r="B51" s="1">
        <v>11</v>
      </c>
      <c r="C51" s="1">
        <v>19</v>
      </c>
      <c r="D51" s="4">
        <f t="shared" si="0"/>
        <v>40</v>
      </c>
      <c r="E51" s="1">
        <v>3</v>
      </c>
      <c r="F51" s="1">
        <v>7</v>
      </c>
      <c r="G51" s="1">
        <v>3</v>
      </c>
      <c r="H51" s="1" t="s">
        <v>30</v>
      </c>
      <c r="I51" s="1" t="s">
        <v>31</v>
      </c>
      <c r="J51" s="1">
        <v>1922</v>
      </c>
      <c r="K51" s="1">
        <v>5</v>
      </c>
      <c r="L51" s="1">
        <v>4071</v>
      </c>
      <c r="N51" s="1" t="s">
        <v>32</v>
      </c>
    </row>
    <row r="52" spans="1:14">
      <c r="A52" s="1">
        <v>1921</v>
      </c>
      <c r="B52" s="1">
        <v>11</v>
      </c>
      <c r="C52" s="1">
        <v>20</v>
      </c>
      <c r="D52" s="4">
        <f t="shared" si="0"/>
        <v>44</v>
      </c>
      <c r="E52" s="1">
        <v>3</v>
      </c>
      <c r="F52" s="1">
        <v>11</v>
      </c>
      <c r="G52" s="1">
        <v>3</v>
      </c>
      <c r="H52" s="1" t="s">
        <v>30</v>
      </c>
      <c r="I52" s="1" t="s">
        <v>31</v>
      </c>
      <c r="J52" s="1">
        <v>1922</v>
      </c>
      <c r="K52" s="1">
        <v>5</v>
      </c>
      <c r="L52" s="1">
        <v>4071</v>
      </c>
      <c r="N52" s="1" t="s">
        <v>32</v>
      </c>
    </row>
    <row r="53" spans="1:14">
      <c r="A53" s="1">
        <v>1921</v>
      </c>
      <c r="B53" s="1">
        <v>11</v>
      </c>
      <c r="C53" s="1">
        <v>21</v>
      </c>
      <c r="D53" s="4" t="str">
        <f t="shared" si="0"/>
        <v/>
      </c>
      <c r="I53" s="1" t="s">
        <v>31</v>
      </c>
      <c r="J53" s="1">
        <v>1922</v>
      </c>
      <c r="K53" s="1">
        <v>5</v>
      </c>
      <c r="L53" s="1">
        <v>4071</v>
      </c>
      <c r="N53" s="1" t="s">
        <v>32</v>
      </c>
    </row>
    <row r="54" spans="1:14">
      <c r="A54" s="1">
        <v>1921</v>
      </c>
      <c r="B54" s="1">
        <v>11</v>
      </c>
      <c r="C54" s="1">
        <v>22</v>
      </c>
      <c r="D54" s="4">
        <f t="shared" si="0"/>
        <v>42</v>
      </c>
      <c r="E54" s="1">
        <v>3</v>
      </c>
      <c r="F54" s="1">
        <v>9</v>
      </c>
      <c r="G54" s="1">
        <v>3</v>
      </c>
      <c r="H54" s="1" t="s">
        <v>30</v>
      </c>
      <c r="I54" s="1" t="s">
        <v>31</v>
      </c>
      <c r="J54" s="1">
        <v>1922</v>
      </c>
      <c r="K54" s="1">
        <v>5</v>
      </c>
      <c r="L54" s="1">
        <v>4071</v>
      </c>
      <c r="N54" s="1" t="s">
        <v>32</v>
      </c>
    </row>
    <row r="55" spans="1:14">
      <c r="A55" s="1">
        <v>1921</v>
      </c>
      <c r="B55" s="1">
        <v>11</v>
      </c>
      <c r="C55" s="1">
        <v>23</v>
      </c>
      <c r="D55" s="4">
        <f t="shared" si="0"/>
        <v>43</v>
      </c>
      <c r="E55" s="1">
        <v>3</v>
      </c>
      <c r="F55" s="1">
        <v>10</v>
      </c>
      <c r="G55" s="1">
        <v>3</v>
      </c>
      <c r="H55" s="1" t="s">
        <v>30</v>
      </c>
      <c r="I55" s="1" t="s">
        <v>31</v>
      </c>
      <c r="J55" s="1">
        <v>1922</v>
      </c>
      <c r="K55" s="1">
        <v>5</v>
      </c>
      <c r="L55" s="1">
        <v>4071</v>
      </c>
      <c r="N55" s="1" t="s">
        <v>32</v>
      </c>
    </row>
    <row r="56" spans="1:14">
      <c r="A56" s="1">
        <v>1921</v>
      </c>
      <c r="B56" s="1">
        <v>11</v>
      </c>
      <c r="C56" s="1">
        <v>24</v>
      </c>
      <c r="D56" s="4">
        <f t="shared" si="0"/>
        <v>47</v>
      </c>
      <c r="E56" s="1">
        <v>3</v>
      </c>
      <c r="F56" s="1">
        <v>14</v>
      </c>
      <c r="G56" s="1">
        <v>3</v>
      </c>
      <c r="H56" s="1" t="s">
        <v>30</v>
      </c>
      <c r="I56" s="1" t="s">
        <v>31</v>
      </c>
      <c r="J56" s="1">
        <v>1922</v>
      </c>
      <c r="K56" s="1">
        <v>5</v>
      </c>
      <c r="L56" s="1">
        <v>4071</v>
      </c>
      <c r="N56" s="1" t="s">
        <v>32</v>
      </c>
    </row>
    <row r="57" spans="1:14">
      <c r="A57" s="1">
        <v>1921</v>
      </c>
      <c r="B57" s="1">
        <v>11</v>
      </c>
      <c r="C57" s="1">
        <v>25</v>
      </c>
      <c r="D57" s="4">
        <f t="shared" si="0"/>
        <v>29</v>
      </c>
      <c r="E57" s="1">
        <v>2</v>
      </c>
      <c r="F57" s="1">
        <v>7</v>
      </c>
      <c r="G57" s="1">
        <v>2</v>
      </c>
      <c r="H57" s="1" t="s">
        <v>30</v>
      </c>
      <c r="I57" s="1" t="s">
        <v>31</v>
      </c>
      <c r="J57" s="1">
        <v>1922</v>
      </c>
      <c r="K57" s="1">
        <v>5</v>
      </c>
      <c r="L57" s="1">
        <v>4071</v>
      </c>
      <c r="N57" s="1" t="s">
        <v>32</v>
      </c>
    </row>
    <row r="58" spans="1:14">
      <c r="A58" s="1">
        <v>1921</v>
      </c>
      <c r="B58" s="1">
        <v>11</v>
      </c>
      <c r="C58" s="1">
        <v>26</v>
      </c>
      <c r="D58" s="4">
        <f t="shared" si="0"/>
        <v>29</v>
      </c>
      <c r="E58" s="1">
        <v>2</v>
      </c>
      <c r="F58" s="1">
        <v>7</v>
      </c>
      <c r="G58" s="1">
        <v>2</v>
      </c>
      <c r="H58" s="1" t="s">
        <v>30</v>
      </c>
      <c r="I58" s="1" t="s">
        <v>31</v>
      </c>
      <c r="J58" s="1">
        <v>1922</v>
      </c>
      <c r="K58" s="1">
        <v>5</v>
      </c>
      <c r="L58" s="1">
        <v>4071</v>
      </c>
      <c r="N58" s="1" t="s">
        <v>32</v>
      </c>
    </row>
    <row r="59" spans="1:14">
      <c r="A59" s="1">
        <v>1921</v>
      </c>
      <c r="B59" s="1">
        <v>11</v>
      </c>
      <c r="C59" s="1">
        <v>27</v>
      </c>
      <c r="D59" s="4">
        <f t="shared" si="0"/>
        <v>24</v>
      </c>
      <c r="E59" s="1">
        <v>2</v>
      </c>
      <c r="F59" s="1">
        <v>2</v>
      </c>
      <c r="G59" s="1">
        <v>2</v>
      </c>
      <c r="H59" s="1" t="s">
        <v>30</v>
      </c>
      <c r="I59" s="1" t="s">
        <v>31</v>
      </c>
      <c r="J59" s="1">
        <v>1922</v>
      </c>
      <c r="K59" s="1">
        <v>5</v>
      </c>
      <c r="L59" s="1">
        <v>4071</v>
      </c>
      <c r="N59" s="1" t="s">
        <v>32</v>
      </c>
    </row>
    <row r="60" spans="1:14">
      <c r="A60" s="1">
        <v>1921</v>
      </c>
      <c r="B60" s="1">
        <v>11</v>
      </c>
      <c r="C60" s="1">
        <v>28</v>
      </c>
      <c r="D60" s="4">
        <f t="shared" si="0"/>
        <v>24</v>
      </c>
      <c r="E60" s="1">
        <v>2</v>
      </c>
      <c r="F60" s="1">
        <v>2</v>
      </c>
      <c r="G60" s="1">
        <v>2</v>
      </c>
      <c r="H60" s="1" t="s">
        <v>30</v>
      </c>
      <c r="I60" s="1" t="s">
        <v>31</v>
      </c>
      <c r="J60" s="1">
        <v>1922</v>
      </c>
      <c r="K60" s="1">
        <v>5</v>
      </c>
      <c r="L60" s="1">
        <v>4071</v>
      </c>
      <c r="N60" s="1" t="s">
        <v>32</v>
      </c>
    </row>
    <row r="61" spans="1:14">
      <c r="A61" s="1">
        <v>1921</v>
      </c>
      <c r="B61" s="1">
        <v>11</v>
      </c>
      <c r="C61" s="1">
        <v>29</v>
      </c>
      <c r="D61" s="4">
        <f t="shared" si="0"/>
        <v>23</v>
      </c>
      <c r="E61" s="1">
        <v>2</v>
      </c>
      <c r="F61" s="1">
        <v>2</v>
      </c>
      <c r="G61" s="1">
        <v>1</v>
      </c>
      <c r="H61" s="1" t="s">
        <v>30</v>
      </c>
      <c r="I61" s="1" t="s">
        <v>31</v>
      </c>
      <c r="J61" s="1">
        <v>1922</v>
      </c>
      <c r="K61" s="1">
        <v>5</v>
      </c>
      <c r="L61" s="1">
        <v>4071</v>
      </c>
      <c r="N61" s="1" t="s">
        <v>32</v>
      </c>
    </row>
    <row r="62" spans="1:14">
      <c r="A62" s="1">
        <v>1921</v>
      </c>
      <c r="B62" s="1">
        <v>11</v>
      </c>
      <c r="C62" s="1">
        <v>30</v>
      </c>
      <c r="D62" s="4">
        <f t="shared" si="0"/>
        <v>13</v>
      </c>
      <c r="E62" s="1">
        <v>1</v>
      </c>
      <c r="F62" s="1">
        <v>2</v>
      </c>
      <c r="G62" s="1">
        <v>1</v>
      </c>
      <c r="H62" s="1" t="s">
        <v>30</v>
      </c>
      <c r="I62" s="1" t="s">
        <v>31</v>
      </c>
      <c r="J62" s="1">
        <v>1922</v>
      </c>
      <c r="K62" s="1">
        <v>5</v>
      </c>
      <c r="L62" s="1">
        <v>4071</v>
      </c>
      <c r="N62" s="1" t="s">
        <v>32</v>
      </c>
    </row>
    <row r="63" spans="1:14">
      <c r="A63" s="1">
        <v>1921</v>
      </c>
      <c r="B63" s="1">
        <v>12</v>
      </c>
      <c r="C63" s="1">
        <v>1</v>
      </c>
      <c r="D63" s="4">
        <f t="shared" si="0"/>
        <v>12</v>
      </c>
      <c r="E63" s="1">
        <v>1</v>
      </c>
      <c r="F63" s="1">
        <v>1</v>
      </c>
      <c r="G63" s="1">
        <v>1</v>
      </c>
      <c r="H63" s="1" t="s">
        <v>30</v>
      </c>
      <c r="I63" s="1" t="s">
        <v>31</v>
      </c>
      <c r="J63" s="1">
        <v>1922</v>
      </c>
      <c r="K63" s="1">
        <v>5</v>
      </c>
      <c r="L63" s="1">
        <v>4071</v>
      </c>
      <c r="N63" s="1" t="s">
        <v>32</v>
      </c>
    </row>
    <row r="64" spans="1:14">
      <c r="A64" s="1">
        <v>1921</v>
      </c>
      <c r="B64" s="1">
        <v>12</v>
      </c>
      <c r="C64" s="1">
        <v>2</v>
      </c>
      <c r="D64" s="4">
        <f t="shared" si="0"/>
        <v>0</v>
      </c>
      <c r="E64" s="1">
        <v>0</v>
      </c>
      <c r="F64" s="1">
        <v>0</v>
      </c>
      <c r="G64" s="1">
        <v>0</v>
      </c>
      <c r="H64" s="1" t="s">
        <v>30</v>
      </c>
      <c r="I64" s="1" t="s">
        <v>31</v>
      </c>
      <c r="J64" s="1">
        <v>1922</v>
      </c>
      <c r="K64" s="1">
        <v>5</v>
      </c>
      <c r="L64" s="1">
        <v>4071</v>
      </c>
      <c r="N64" s="1" t="s">
        <v>32</v>
      </c>
    </row>
    <row r="65" spans="1:14">
      <c r="A65" s="1">
        <v>1921</v>
      </c>
      <c r="B65" s="1">
        <v>12</v>
      </c>
      <c r="C65" s="1">
        <v>3</v>
      </c>
      <c r="D65" s="4">
        <f t="shared" si="0"/>
        <v>0</v>
      </c>
      <c r="E65" s="1">
        <v>0</v>
      </c>
      <c r="F65" s="1">
        <v>0</v>
      </c>
      <c r="G65" s="1">
        <v>0</v>
      </c>
      <c r="H65" s="1" t="s">
        <v>30</v>
      </c>
      <c r="I65" s="1" t="s">
        <v>31</v>
      </c>
      <c r="J65" s="1">
        <v>1922</v>
      </c>
      <c r="K65" s="1">
        <v>5</v>
      </c>
      <c r="L65" s="1">
        <v>4071</v>
      </c>
      <c r="N65" s="1" t="s">
        <v>32</v>
      </c>
    </row>
    <row r="66" spans="1:14">
      <c r="A66" s="1">
        <v>1921</v>
      </c>
      <c r="B66" s="1">
        <v>12</v>
      </c>
      <c r="C66" s="1">
        <v>4</v>
      </c>
      <c r="D66" s="4">
        <f t="shared" si="0"/>
        <v>0</v>
      </c>
      <c r="E66" s="1">
        <v>0</v>
      </c>
      <c r="F66" s="1">
        <v>0</v>
      </c>
      <c r="G66" s="1">
        <v>0</v>
      </c>
      <c r="H66" s="1" t="s">
        <v>30</v>
      </c>
      <c r="I66" s="1" t="s">
        <v>31</v>
      </c>
      <c r="J66" s="1">
        <v>1922</v>
      </c>
      <c r="K66" s="1">
        <v>5</v>
      </c>
      <c r="L66" s="1">
        <v>4071</v>
      </c>
      <c r="N66" s="1" t="s">
        <v>32</v>
      </c>
    </row>
    <row r="67" spans="1:14">
      <c r="A67" s="1">
        <v>1921</v>
      </c>
      <c r="B67" s="1">
        <v>12</v>
      </c>
      <c r="C67" s="1">
        <v>5</v>
      </c>
      <c r="D67" s="4">
        <f t="shared" ref="D67:D93" si="1">IF(E67="","",E67*10+F67+G67)</f>
        <v>0</v>
      </c>
      <c r="E67" s="1">
        <v>0</v>
      </c>
      <c r="F67" s="1">
        <v>0</v>
      </c>
      <c r="G67" s="1">
        <v>0</v>
      </c>
      <c r="H67" s="1" t="s">
        <v>30</v>
      </c>
      <c r="I67" s="1" t="s">
        <v>31</v>
      </c>
      <c r="J67" s="1">
        <v>1922</v>
      </c>
      <c r="K67" s="1">
        <v>5</v>
      </c>
      <c r="L67" s="1">
        <v>4071</v>
      </c>
      <c r="N67" s="1" t="s">
        <v>32</v>
      </c>
    </row>
    <row r="68" spans="1:14">
      <c r="A68" s="1">
        <v>1921</v>
      </c>
      <c r="B68" s="1">
        <v>12</v>
      </c>
      <c r="C68" s="1">
        <v>6</v>
      </c>
      <c r="D68" s="4">
        <f t="shared" si="1"/>
        <v>0</v>
      </c>
      <c r="E68" s="1">
        <v>0</v>
      </c>
      <c r="F68" s="1">
        <v>0</v>
      </c>
      <c r="G68" s="1">
        <v>0</v>
      </c>
      <c r="H68" s="1" t="s">
        <v>30</v>
      </c>
      <c r="I68" s="1" t="s">
        <v>31</v>
      </c>
      <c r="J68" s="1">
        <v>1922</v>
      </c>
      <c r="K68" s="1">
        <v>5</v>
      </c>
      <c r="L68" s="1">
        <v>4071</v>
      </c>
      <c r="N68" s="1" t="s">
        <v>32</v>
      </c>
    </row>
    <row r="69" spans="1:14">
      <c r="A69" s="1">
        <v>1921</v>
      </c>
      <c r="B69" s="1">
        <v>12</v>
      </c>
      <c r="C69" s="1">
        <v>7</v>
      </c>
      <c r="D69" s="4">
        <f t="shared" si="1"/>
        <v>0</v>
      </c>
      <c r="E69" s="1">
        <v>0</v>
      </c>
      <c r="F69" s="1">
        <v>0</v>
      </c>
      <c r="G69" s="1">
        <v>0</v>
      </c>
      <c r="H69" s="1" t="s">
        <v>30</v>
      </c>
      <c r="I69" s="1" t="s">
        <v>31</v>
      </c>
      <c r="J69" s="1">
        <v>1922</v>
      </c>
      <c r="K69" s="1">
        <v>5</v>
      </c>
      <c r="L69" s="1">
        <v>4071</v>
      </c>
      <c r="N69" s="1" t="s">
        <v>32</v>
      </c>
    </row>
    <row r="70" spans="1:14">
      <c r="A70" s="1">
        <v>1921</v>
      </c>
      <c r="B70" s="1">
        <v>12</v>
      </c>
      <c r="C70" s="1">
        <v>8</v>
      </c>
      <c r="D70" s="4"/>
      <c r="G70" s="1">
        <v>0</v>
      </c>
      <c r="H70" s="1" t="s">
        <v>30</v>
      </c>
      <c r="I70" s="1" t="s">
        <v>31</v>
      </c>
      <c r="J70" s="1">
        <v>1922</v>
      </c>
      <c r="K70" s="1">
        <v>5</v>
      </c>
      <c r="L70" s="1">
        <v>4071</v>
      </c>
      <c r="N70" s="1" t="s">
        <v>32</v>
      </c>
    </row>
    <row r="71" spans="1:14">
      <c r="A71" s="1">
        <v>1921</v>
      </c>
      <c r="B71" s="1">
        <v>12</v>
      </c>
      <c r="C71" s="1">
        <v>9</v>
      </c>
      <c r="D71" s="4" t="str">
        <f t="shared" si="1"/>
        <v/>
      </c>
      <c r="I71" s="1" t="s">
        <v>31</v>
      </c>
      <c r="J71" s="1">
        <v>1922</v>
      </c>
      <c r="K71" s="1">
        <v>5</v>
      </c>
      <c r="L71" s="1">
        <v>4071</v>
      </c>
      <c r="N71" s="1" t="s">
        <v>32</v>
      </c>
    </row>
    <row r="72" spans="1:14">
      <c r="A72" s="1">
        <v>1921</v>
      </c>
      <c r="B72" s="1">
        <v>12</v>
      </c>
      <c r="C72" s="1">
        <v>10</v>
      </c>
      <c r="D72" s="4" t="str">
        <f t="shared" si="1"/>
        <v/>
      </c>
      <c r="I72" s="1" t="s">
        <v>31</v>
      </c>
      <c r="J72" s="1">
        <v>1922</v>
      </c>
      <c r="K72" s="1">
        <v>5</v>
      </c>
      <c r="L72" s="1">
        <v>4071</v>
      </c>
      <c r="N72" s="1" t="s">
        <v>32</v>
      </c>
    </row>
    <row r="73" spans="1:14">
      <c r="A73" s="1">
        <v>1921</v>
      </c>
      <c r="B73" s="1">
        <v>12</v>
      </c>
      <c r="C73" s="1">
        <v>11</v>
      </c>
      <c r="D73" s="4">
        <f t="shared" si="1"/>
        <v>20</v>
      </c>
      <c r="E73" s="1">
        <v>1</v>
      </c>
      <c r="F73" s="1">
        <v>7</v>
      </c>
      <c r="G73" s="1">
        <v>3</v>
      </c>
      <c r="H73" s="1" t="s">
        <v>30</v>
      </c>
      <c r="I73" s="1" t="s">
        <v>31</v>
      </c>
      <c r="J73" s="1">
        <v>1922</v>
      </c>
      <c r="K73" s="1">
        <v>5</v>
      </c>
      <c r="L73" s="1">
        <v>4071</v>
      </c>
      <c r="N73" s="1" t="s">
        <v>32</v>
      </c>
    </row>
    <row r="74" spans="1:14">
      <c r="A74" s="1">
        <v>1921</v>
      </c>
      <c r="B74" s="1">
        <v>12</v>
      </c>
      <c r="C74" s="1">
        <v>12</v>
      </c>
      <c r="D74" s="4">
        <f t="shared" si="1"/>
        <v>20</v>
      </c>
      <c r="E74" s="1">
        <v>1</v>
      </c>
      <c r="F74" s="1">
        <v>7</v>
      </c>
      <c r="G74" s="1">
        <v>3</v>
      </c>
      <c r="H74" s="1" t="s">
        <v>30</v>
      </c>
      <c r="I74" s="1" t="s">
        <v>31</v>
      </c>
      <c r="J74" s="1">
        <v>1922</v>
      </c>
      <c r="K74" s="1">
        <v>5</v>
      </c>
      <c r="L74" s="1">
        <v>4071</v>
      </c>
      <c r="N74" s="1" t="s">
        <v>32</v>
      </c>
    </row>
    <row r="75" spans="1:14">
      <c r="A75" s="1">
        <v>1921</v>
      </c>
      <c r="B75" s="1">
        <v>12</v>
      </c>
      <c r="C75" s="1">
        <v>13</v>
      </c>
      <c r="D75" s="4">
        <f t="shared" si="1"/>
        <v>25</v>
      </c>
      <c r="E75" s="1">
        <v>1</v>
      </c>
      <c r="F75" s="1">
        <v>12</v>
      </c>
      <c r="G75" s="1">
        <v>3</v>
      </c>
      <c r="H75" s="1" t="s">
        <v>30</v>
      </c>
      <c r="I75" s="1" t="s">
        <v>31</v>
      </c>
      <c r="J75" s="1">
        <v>1922</v>
      </c>
      <c r="K75" s="1">
        <v>5</v>
      </c>
      <c r="L75" s="1">
        <v>4071</v>
      </c>
      <c r="N75" s="1" t="s">
        <v>32</v>
      </c>
    </row>
    <row r="76" spans="1:14">
      <c r="A76" s="1">
        <v>1921</v>
      </c>
      <c r="B76" s="1">
        <v>12</v>
      </c>
      <c r="C76" s="1">
        <v>14</v>
      </c>
      <c r="D76" s="4" t="str">
        <f t="shared" si="1"/>
        <v/>
      </c>
      <c r="I76" s="1" t="s">
        <v>31</v>
      </c>
      <c r="J76" s="1">
        <v>1922</v>
      </c>
      <c r="K76" s="1">
        <v>5</v>
      </c>
      <c r="L76" s="1">
        <v>4071</v>
      </c>
      <c r="N76" s="1" t="s">
        <v>32</v>
      </c>
    </row>
    <row r="77" spans="1:14">
      <c r="A77" s="1">
        <v>1921</v>
      </c>
      <c r="B77" s="1">
        <v>12</v>
      </c>
      <c r="C77" s="1">
        <v>15</v>
      </c>
      <c r="D77" s="4">
        <f t="shared" si="1"/>
        <v>30</v>
      </c>
      <c r="E77" s="1">
        <v>1</v>
      </c>
      <c r="F77" s="1">
        <v>15</v>
      </c>
      <c r="G77" s="1">
        <v>5</v>
      </c>
      <c r="H77" s="1" t="s">
        <v>30</v>
      </c>
      <c r="I77" s="1" t="s">
        <v>31</v>
      </c>
      <c r="J77" s="1">
        <v>1922</v>
      </c>
      <c r="K77" s="1">
        <v>5</v>
      </c>
      <c r="L77" s="1">
        <v>4071</v>
      </c>
      <c r="N77" s="1" t="s">
        <v>32</v>
      </c>
    </row>
    <row r="78" spans="1:14">
      <c r="A78" s="1">
        <v>1921</v>
      </c>
      <c r="B78" s="1">
        <v>12</v>
      </c>
      <c r="C78" s="1">
        <v>16</v>
      </c>
      <c r="D78" s="4">
        <f t="shared" si="1"/>
        <v>47</v>
      </c>
      <c r="E78" s="1">
        <v>2</v>
      </c>
      <c r="F78" s="1">
        <v>22</v>
      </c>
      <c r="G78" s="1">
        <v>5</v>
      </c>
      <c r="H78" s="1" t="s">
        <v>30</v>
      </c>
      <c r="I78" s="1" t="s">
        <v>31</v>
      </c>
      <c r="J78" s="1">
        <v>1922</v>
      </c>
      <c r="K78" s="1">
        <v>5</v>
      </c>
      <c r="L78" s="1">
        <v>4071</v>
      </c>
      <c r="N78" s="1" t="s">
        <v>32</v>
      </c>
    </row>
    <row r="79" spans="1:14">
      <c r="A79" s="1">
        <v>1921</v>
      </c>
      <c r="B79" s="1">
        <v>12</v>
      </c>
      <c r="C79" s="1">
        <v>17</v>
      </c>
      <c r="D79" s="4" t="str">
        <f t="shared" si="1"/>
        <v/>
      </c>
      <c r="I79" s="1" t="s">
        <v>31</v>
      </c>
      <c r="J79" s="1">
        <v>1922</v>
      </c>
      <c r="K79" s="1">
        <v>5</v>
      </c>
      <c r="L79" s="1">
        <v>4071</v>
      </c>
      <c r="N79" s="1" t="s">
        <v>32</v>
      </c>
    </row>
    <row r="80" spans="1:14">
      <c r="A80" s="1">
        <v>1921</v>
      </c>
      <c r="B80" s="1">
        <v>12</v>
      </c>
      <c r="C80" s="1">
        <v>18</v>
      </c>
      <c r="D80" s="4">
        <f t="shared" si="1"/>
        <v>58</v>
      </c>
      <c r="E80" s="1">
        <v>3</v>
      </c>
      <c r="F80" s="1">
        <v>23</v>
      </c>
      <c r="G80" s="1">
        <v>5</v>
      </c>
      <c r="H80" s="1" t="s">
        <v>30</v>
      </c>
      <c r="I80" s="1" t="s">
        <v>31</v>
      </c>
      <c r="J80" s="1">
        <v>1922</v>
      </c>
      <c r="K80" s="1">
        <v>5</v>
      </c>
      <c r="L80" s="1">
        <v>4071</v>
      </c>
      <c r="N80" s="1" t="s">
        <v>32</v>
      </c>
    </row>
    <row r="81" spans="1:14">
      <c r="A81" s="1">
        <v>1921</v>
      </c>
      <c r="B81" s="1">
        <v>12</v>
      </c>
      <c r="C81" s="1">
        <v>19</v>
      </c>
      <c r="D81" s="4">
        <f t="shared" si="1"/>
        <v>61</v>
      </c>
      <c r="E81" s="1">
        <v>3</v>
      </c>
      <c r="F81" s="1">
        <v>25</v>
      </c>
      <c r="G81" s="1">
        <v>6</v>
      </c>
      <c r="H81" s="1" t="s">
        <v>30</v>
      </c>
      <c r="I81" s="1" t="s">
        <v>31</v>
      </c>
      <c r="J81" s="1">
        <v>1922</v>
      </c>
      <c r="K81" s="1">
        <v>5</v>
      </c>
      <c r="L81" s="1">
        <v>4071</v>
      </c>
      <c r="N81" s="1" t="s">
        <v>32</v>
      </c>
    </row>
    <row r="82" spans="1:14">
      <c r="A82" s="1">
        <v>1921</v>
      </c>
      <c r="B82" s="1">
        <v>12</v>
      </c>
      <c r="C82" s="1">
        <v>20</v>
      </c>
      <c r="D82" s="4">
        <f t="shared" si="1"/>
        <v>73</v>
      </c>
      <c r="E82" s="1">
        <v>3</v>
      </c>
      <c r="F82" s="1">
        <v>36</v>
      </c>
      <c r="G82" s="1">
        <v>7</v>
      </c>
      <c r="H82" s="1" t="s">
        <v>30</v>
      </c>
      <c r="I82" s="1" t="s">
        <v>31</v>
      </c>
      <c r="J82" s="1">
        <v>1922</v>
      </c>
      <c r="K82" s="1">
        <v>5</v>
      </c>
      <c r="L82" s="1">
        <v>4071</v>
      </c>
      <c r="N82" s="1" t="s">
        <v>32</v>
      </c>
    </row>
    <row r="83" spans="1:14">
      <c r="A83" s="1">
        <v>1921</v>
      </c>
      <c r="B83" s="1">
        <v>12</v>
      </c>
      <c r="C83" s="1">
        <v>21</v>
      </c>
      <c r="D83" s="4">
        <f t="shared" si="1"/>
        <v>49</v>
      </c>
      <c r="E83" s="1">
        <v>3</v>
      </c>
      <c r="F83" s="1">
        <v>15</v>
      </c>
      <c r="G83" s="1">
        <v>4</v>
      </c>
      <c r="H83" s="1" t="s">
        <v>30</v>
      </c>
      <c r="I83" s="1" t="s">
        <v>31</v>
      </c>
      <c r="J83" s="1">
        <v>1922</v>
      </c>
      <c r="K83" s="1">
        <v>5</v>
      </c>
      <c r="L83" s="1">
        <v>4071</v>
      </c>
      <c r="N83" s="1" t="s">
        <v>32</v>
      </c>
    </row>
    <row r="84" spans="1:14">
      <c r="A84" s="1">
        <v>1921</v>
      </c>
      <c r="B84" s="1">
        <v>12</v>
      </c>
      <c r="C84" s="1">
        <v>22</v>
      </c>
      <c r="D84" s="4">
        <f t="shared" si="1"/>
        <v>46</v>
      </c>
      <c r="E84" s="1">
        <v>3</v>
      </c>
      <c r="F84" s="1">
        <v>12</v>
      </c>
      <c r="G84" s="1">
        <v>4</v>
      </c>
      <c r="H84" s="1" t="s">
        <v>30</v>
      </c>
      <c r="I84" s="1" t="s">
        <v>31</v>
      </c>
      <c r="J84" s="1">
        <v>1922</v>
      </c>
      <c r="K84" s="1">
        <v>5</v>
      </c>
      <c r="L84" s="1">
        <v>4071</v>
      </c>
      <c r="N84" s="1" t="s">
        <v>32</v>
      </c>
    </row>
    <row r="85" spans="1:14">
      <c r="A85" s="1">
        <v>1921</v>
      </c>
      <c r="B85" s="1">
        <v>12</v>
      </c>
      <c r="C85" s="1">
        <v>23</v>
      </c>
      <c r="D85" s="4">
        <f t="shared" si="1"/>
        <v>40</v>
      </c>
      <c r="E85" s="1">
        <v>3</v>
      </c>
      <c r="F85" s="1">
        <v>8</v>
      </c>
      <c r="G85" s="1">
        <v>2</v>
      </c>
      <c r="H85" s="1" t="s">
        <v>30</v>
      </c>
      <c r="I85" s="1" t="s">
        <v>31</v>
      </c>
      <c r="J85" s="1">
        <v>1922</v>
      </c>
      <c r="K85" s="1">
        <v>5</v>
      </c>
      <c r="L85" s="1">
        <v>4071</v>
      </c>
      <c r="N85" s="1" t="s">
        <v>32</v>
      </c>
    </row>
    <row r="86" spans="1:14">
      <c r="A86" s="1">
        <v>1921</v>
      </c>
      <c r="B86" s="1">
        <v>12</v>
      </c>
      <c r="C86" s="1">
        <v>24</v>
      </c>
      <c r="D86" s="4">
        <f t="shared" si="1"/>
        <v>17</v>
      </c>
      <c r="E86" s="1">
        <v>1</v>
      </c>
      <c r="F86" s="1">
        <v>5</v>
      </c>
      <c r="G86" s="1">
        <v>2</v>
      </c>
      <c r="H86" s="1" t="s">
        <v>30</v>
      </c>
      <c r="I86" s="1" t="s">
        <v>31</v>
      </c>
      <c r="J86" s="1">
        <v>1922</v>
      </c>
      <c r="K86" s="1">
        <v>5</v>
      </c>
      <c r="L86" s="1">
        <v>4071</v>
      </c>
      <c r="N86" s="1" t="s">
        <v>32</v>
      </c>
    </row>
    <row r="87" spans="1:14">
      <c r="A87" s="1">
        <v>1921</v>
      </c>
      <c r="B87" s="1">
        <v>12</v>
      </c>
      <c r="C87" s="1">
        <v>25</v>
      </c>
      <c r="D87" s="4">
        <f t="shared" si="1"/>
        <v>14</v>
      </c>
      <c r="E87" s="1">
        <v>1</v>
      </c>
      <c r="F87" s="1">
        <v>3</v>
      </c>
      <c r="G87" s="1">
        <v>1</v>
      </c>
      <c r="H87" s="1" t="s">
        <v>30</v>
      </c>
      <c r="I87" s="1" t="s">
        <v>31</v>
      </c>
      <c r="J87" s="1">
        <v>1922</v>
      </c>
      <c r="K87" s="1">
        <v>5</v>
      </c>
      <c r="L87" s="1">
        <v>4071</v>
      </c>
      <c r="N87" s="1" t="s">
        <v>32</v>
      </c>
    </row>
    <row r="88" spans="1:14">
      <c r="A88" s="1">
        <v>1921</v>
      </c>
      <c r="B88" s="1">
        <v>12</v>
      </c>
      <c r="C88" s="1">
        <v>26</v>
      </c>
      <c r="D88" s="4">
        <f t="shared" si="1"/>
        <v>13</v>
      </c>
      <c r="E88" s="1">
        <v>1</v>
      </c>
      <c r="F88" s="1">
        <v>2</v>
      </c>
      <c r="G88" s="1">
        <v>1</v>
      </c>
      <c r="H88" s="1" t="s">
        <v>30</v>
      </c>
      <c r="I88" s="1" t="s">
        <v>31</v>
      </c>
      <c r="J88" s="1">
        <v>1922</v>
      </c>
      <c r="K88" s="1">
        <v>5</v>
      </c>
      <c r="L88" s="1">
        <v>4071</v>
      </c>
      <c r="N88" s="1" t="s">
        <v>32</v>
      </c>
    </row>
    <row r="89" spans="1:14">
      <c r="A89" s="1">
        <v>1921</v>
      </c>
      <c r="B89" s="1">
        <v>12</v>
      </c>
      <c r="C89" s="1">
        <v>27</v>
      </c>
      <c r="D89" s="4">
        <f t="shared" si="1"/>
        <v>26</v>
      </c>
      <c r="E89" s="1">
        <v>2</v>
      </c>
      <c r="F89" s="1">
        <v>4</v>
      </c>
      <c r="G89" s="1">
        <v>2</v>
      </c>
      <c r="H89" s="1" t="s">
        <v>30</v>
      </c>
      <c r="I89" s="1" t="s">
        <v>31</v>
      </c>
      <c r="J89" s="1">
        <v>1922</v>
      </c>
      <c r="K89" s="1">
        <v>5</v>
      </c>
      <c r="L89" s="1">
        <v>4071</v>
      </c>
      <c r="N89" s="1" t="s">
        <v>32</v>
      </c>
    </row>
    <row r="90" spans="1:14">
      <c r="A90" s="1">
        <v>1921</v>
      </c>
      <c r="B90" s="1">
        <v>12</v>
      </c>
      <c r="C90" s="1">
        <v>28</v>
      </c>
      <c r="D90" s="4">
        <f t="shared" si="1"/>
        <v>14</v>
      </c>
      <c r="E90" s="1">
        <v>1</v>
      </c>
      <c r="F90" s="1">
        <v>4</v>
      </c>
      <c r="G90" s="1">
        <v>0</v>
      </c>
      <c r="H90" s="1" t="s">
        <v>30</v>
      </c>
      <c r="I90" s="1" t="s">
        <v>31</v>
      </c>
      <c r="J90" s="1">
        <v>1922</v>
      </c>
      <c r="K90" s="1">
        <v>5</v>
      </c>
      <c r="L90" s="1">
        <v>4071</v>
      </c>
      <c r="N90" s="1" t="s">
        <v>32</v>
      </c>
    </row>
    <row r="91" spans="1:14">
      <c r="A91" s="1">
        <v>1921</v>
      </c>
      <c r="B91" s="1">
        <v>12</v>
      </c>
      <c r="C91" s="1">
        <v>29</v>
      </c>
      <c r="D91" s="4">
        <f t="shared" si="1"/>
        <v>13</v>
      </c>
      <c r="E91" s="1">
        <v>1</v>
      </c>
      <c r="F91" s="1">
        <v>3</v>
      </c>
      <c r="G91" s="1">
        <v>0</v>
      </c>
      <c r="H91" s="1" t="s">
        <v>30</v>
      </c>
      <c r="I91" s="1" t="s">
        <v>31</v>
      </c>
      <c r="J91" s="1">
        <v>1922</v>
      </c>
      <c r="K91" s="1">
        <v>5</v>
      </c>
      <c r="L91" s="1">
        <v>4071</v>
      </c>
      <c r="N91" s="1" t="s">
        <v>32</v>
      </c>
    </row>
    <row r="92" spans="1:14">
      <c r="A92" s="1">
        <v>1921</v>
      </c>
      <c r="B92" s="1">
        <v>12</v>
      </c>
      <c r="C92" s="1">
        <v>30</v>
      </c>
      <c r="D92" s="4">
        <f t="shared" si="1"/>
        <v>0</v>
      </c>
      <c r="E92" s="1">
        <v>0</v>
      </c>
      <c r="F92" s="1">
        <v>0</v>
      </c>
      <c r="G92" s="1">
        <v>0</v>
      </c>
      <c r="H92" s="1" t="s">
        <v>30</v>
      </c>
      <c r="I92" s="1" t="s">
        <v>31</v>
      </c>
      <c r="J92" s="1">
        <v>1922</v>
      </c>
      <c r="K92" s="1">
        <v>5</v>
      </c>
      <c r="L92" s="1">
        <v>4071</v>
      </c>
      <c r="N92" s="1" t="s">
        <v>32</v>
      </c>
    </row>
    <row r="93" spans="1:14">
      <c r="A93" s="1">
        <v>1921</v>
      </c>
      <c r="B93" s="1">
        <v>12</v>
      </c>
      <c r="C93" s="1">
        <v>31</v>
      </c>
      <c r="D93" s="4">
        <f t="shared" si="1"/>
        <v>0</v>
      </c>
      <c r="E93" s="1">
        <v>0</v>
      </c>
      <c r="F93" s="1">
        <v>0</v>
      </c>
      <c r="G93" s="1">
        <v>0</v>
      </c>
      <c r="H93" s="1" t="s">
        <v>30</v>
      </c>
      <c r="I93" s="1" t="s">
        <v>31</v>
      </c>
      <c r="J93" s="1">
        <v>1922</v>
      </c>
      <c r="K93" s="1">
        <v>5</v>
      </c>
      <c r="L93" s="1">
        <v>4071</v>
      </c>
      <c r="N93" s="1" t="s">
        <v>32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23"/>
  <sheetViews>
    <sheetView topLeftCell="A193" workbookViewId="0">
      <selection activeCell="M152" sqref="M152:M210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1928</v>
      </c>
      <c r="B2" s="3">
        <v>1</v>
      </c>
      <c r="C2" s="3">
        <v>1</v>
      </c>
      <c r="D2" s="4">
        <f>IF(E2="","",E2*10+F2)</f>
        <v>85</v>
      </c>
      <c r="E2" s="3">
        <v>5</v>
      </c>
      <c r="F2" s="3">
        <v>35</v>
      </c>
      <c r="G2" s="3">
        <v>2</v>
      </c>
      <c r="H2" s="1">
        <v>13</v>
      </c>
      <c r="I2" s="1">
        <v>3</v>
      </c>
      <c r="J2" s="1">
        <v>22</v>
      </c>
      <c r="K2" s="2">
        <f>IF(D2="","",G2*10+H2)</f>
        <v>33</v>
      </c>
      <c r="L2" s="2">
        <f>IF(D2="","",I2*10+J2)</f>
        <v>52</v>
      </c>
      <c r="M2" s="5" t="s">
        <v>30</v>
      </c>
      <c r="N2" s="3" t="s">
        <v>31</v>
      </c>
      <c r="O2" s="1">
        <v>1928</v>
      </c>
      <c r="P2" s="1">
        <v>135</v>
      </c>
      <c r="Q2" s="1">
        <v>3896</v>
      </c>
      <c r="S2" s="6">
        <v>10274</v>
      </c>
    </row>
    <row r="3" spans="1:19">
      <c r="A3" s="3">
        <v>1928</v>
      </c>
      <c r="B3" s="3">
        <v>1</v>
      </c>
      <c r="C3" s="3">
        <v>2</v>
      </c>
      <c r="D3" s="4">
        <f t="shared" ref="D3:D66" si="0">IF(E3="","",E3*10+F3)</f>
        <v>119</v>
      </c>
      <c r="E3" s="3">
        <v>8</v>
      </c>
      <c r="F3" s="3">
        <v>39</v>
      </c>
      <c r="G3" s="3">
        <v>4</v>
      </c>
      <c r="H3" s="1">
        <v>7</v>
      </c>
      <c r="I3" s="1">
        <v>4</v>
      </c>
      <c r="J3" s="1">
        <v>32</v>
      </c>
      <c r="K3" s="2">
        <f t="shared" ref="K3:K66" si="1">IF(D3="","",G3*10+H3)</f>
        <v>47</v>
      </c>
      <c r="L3" s="2">
        <f t="shared" ref="L3:L66" si="2">IF(D3="","",I3*10+J3)</f>
        <v>72</v>
      </c>
      <c r="M3" s="5" t="s">
        <v>30</v>
      </c>
      <c r="N3" s="3" t="s">
        <v>31</v>
      </c>
      <c r="O3" s="1">
        <v>1928</v>
      </c>
      <c r="P3" s="1">
        <v>135</v>
      </c>
      <c r="Q3" s="1">
        <v>3896</v>
      </c>
      <c r="S3" s="6">
        <v>10274</v>
      </c>
    </row>
    <row r="4" spans="1:19">
      <c r="A4" s="3">
        <v>1928</v>
      </c>
      <c r="B4" s="3">
        <v>1</v>
      </c>
      <c r="C4" s="3">
        <v>3</v>
      </c>
      <c r="D4" s="4">
        <f t="shared" si="0"/>
        <v>65</v>
      </c>
      <c r="E4" s="3">
        <v>4</v>
      </c>
      <c r="F4" s="3">
        <v>25</v>
      </c>
      <c r="G4" s="3">
        <v>1</v>
      </c>
      <c r="H4" s="1">
        <v>1</v>
      </c>
      <c r="I4" s="1">
        <v>3</v>
      </c>
      <c r="J4" s="1">
        <v>24</v>
      </c>
      <c r="K4" s="2">
        <f t="shared" si="1"/>
        <v>11</v>
      </c>
      <c r="L4" s="2">
        <f t="shared" si="2"/>
        <v>54</v>
      </c>
      <c r="M4" s="5" t="s">
        <v>30</v>
      </c>
      <c r="N4" s="3" t="s">
        <v>31</v>
      </c>
      <c r="O4" s="1">
        <v>1928</v>
      </c>
      <c r="P4" s="1">
        <v>135</v>
      </c>
      <c r="Q4" s="1">
        <v>3896</v>
      </c>
      <c r="S4" s="6">
        <v>10274</v>
      </c>
    </row>
    <row r="5" spans="1:19">
      <c r="A5" s="3">
        <v>1928</v>
      </c>
      <c r="B5" s="3">
        <v>1</v>
      </c>
      <c r="C5" s="3">
        <v>4</v>
      </c>
      <c r="D5" s="4">
        <f t="shared" si="0"/>
        <v>78</v>
      </c>
      <c r="E5" s="3">
        <v>5</v>
      </c>
      <c r="F5" s="3">
        <v>28</v>
      </c>
      <c r="G5" s="3">
        <v>1</v>
      </c>
      <c r="H5" s="1">
        <v>1</v>
      </c>
      <c r="I5" s="1">
        <v>4</v>
      </c>
      <c r="J5" s="1">
        <v>27</v>
      </c>
      <c r="K5" s="2">
        <f t="shared" si="1"/>
        <v>11</v>
      </c>
      <c r="L5" s="2">
        <f t="shared" si="2"/>
        <v>67</v>
      </c>
      <c r="M5" s="5" t="s">
        <v>30</v>
      </c>
      <c r="N5" s="3" t="s">
        <v>31</v>
      </c>
      <c r="O5" s="1">
        <v>1928</v>
      </c>
      <c r="P5" s="1">
        <v>135</v>
      </c>
      <c r="Q5" s="1">
        <v>3896</v>
      </c>
      <c r="S5" s="6">
        <v>10274</v>
      </c>
    </row>
    <row r="6" spans="1:19">
      <c r="A6" s="3">
        <v>1928</v>
      </c>
      <c r="B6" s="3">
        <v>1</v>
      </c>
      <c r="C6" s="3">
        <v>5</v>
      </c>
      <c r="D6" s="4">
        <f t="shared" si="0"/>
        <v>95</v>
      </c>
      <c r="E6" s="3">
        <v>6</v>
      </c>
      <c r="F6" s="3">
        <v>35</v>
      </c>
      <c r="G6" s="3">
        <v>2</v>
      </c>
      <c r="H6" s="1">
        <v>6</v>
      </c>
      <c r="I6" s="1">
        <v>4</v>
      </c>
      <c r="J6" s="1">
        <v>29</v>
      </c>
      <c r="K6" s="2">
        <f t="shared" si="1"/>
        <v>26</v>
      </c>
      <c r="L6" s="2">
        <f t="shared" si="2"/>
        <v>69</v>
      </c>
      <c r="M6" s="5" t="s">
        <v>30</v>
      </c>
      <c r="N6" s="3" t="s">
        <v>31</v>
      </c>
      <c r="O6" s="1">
        <v>1928</v>
      </c>
      <c r="P6" s="1">
        <v>135</v>
      </c>
      <c r="Q6" s="1">
        <v>3896</v>
      </c>
      <c r="S6" s="6">
        <v>10274</v>
      </c>
    </row>
    <row r="7" spans="1:19">
      <c r="A7" s="3">
        <v>1928</v>
      </c>
      <c r="B7" s="3">
        <v>1</v>
      </c>
      <c r="C7" s="3">
        <v>6</v>
      </c>
      <c r="D7" s="4">
        <f t="shared" si="0"/>
        <v>99</v>
      </c>
      <c r="E7" s="3">
        <v>7</v>
      </c>
      <c r="F7" s="3">
        <v>29</v>
      </c>
      <c r="G7" s="3">
        <v>3</v>
      </c>
      <c r="H7" s="1">
        <v>10</v>
      </c>
      <c r="I7" s="1">
        <v>4</v>
      </c>
      <c r="J7" s="1">
        <v>19</v>
      </c>
      <c r="K7" s="2">
        <f t="shared" si="1"/>
        <v>40</v>
      </c>
      <c r="L7" s="2">
        <f t="shared" si="2"/>
        <v>59</v>
      </c>
      <c r="M7" s="5" t="s">
        <v>30</v>
      </c>
      <c r="N7" s="3" t="s">
        <v>31</v>
      </c>
      <c r="O7" s="1">
        <v>1928</v>
      </c>
      <c r="P7" s="1">
        <v>135</v>
      </c>
      <c r="Q7" s="1">
        <v>3896</v>
      </c>
      <c r="S7" s="6">
        <v>10274</v>
      </c>
    </row>
    <row r="8" spans="1:19">
      <c r="A8" s="3">
        <v>1928</v>
      </c>
      <c r="B8" s="3">
        <v>1</v>
      </c>
      <c r="C8" s="3">
        <v>7</v>
      </c>
      <c r="D8" s="4">
        <f t="shared" si="0"/>
        <v>99</v>
      </c>
      <c r="E8" s="3">
        <v>7</v>
      </c>
      <c r="F8" s="3">
        <v>29</v>
      </c>
      <c r="G8" s="3">
        <v>3</v>
      </c>
      <c r="H8" s="1">
        <v>12</v>
      </c>
      <c r="I8" s="1">
        <v>4</v>
      </c>
      <c r="J8" s="1">
        <v>17</v>
      </c>
      <c r="K8" s="2">
        <f t="shared" si="1"/>
        <v>42</v>
      </c>
      <c r="L8" s="2">
        <f t="shared" si="2"/>
        <v>57</v>
      </c>
      <c r="M8" s="5" t="s">
        <v>30</v>
      </c>
      <c r="N8" s="3" t="s">
        <v>31</v>
      </c>
      <c r="O8" s="1">
        <v>1928</v>
      </c>
      <c r="P8" s="1">
        <v>135</v>
      </c>
      <c r="Q8" s="1">
        <v>3896</v>
      </c>
      <c r="S8" s="6">
        <v>10274</v>
      </c>
    </row>
    <row r="9" spans="1:19">
      <c r="A9" s="3">
        <v>1928</v>
      </c>
      <c r="B9" s="3">
        <v>1</v>
      </c>
      <c r="C9" s="3">
        <v>8</v>
      </c>
      <c r="D9" s="4">
        <f t="shared" si="0"/>
        <v>80</v>
      </c>
      <c r="E9" s="3">
        <v>6</v>
      </c>
      <c r="F9" s="3">
        <v>20</v>
      </c>
      <c r="G9" s="3">
        <v>3</v>
      </c>
      <c r="H9" s="1">
        <v>10</v>
      </c>
      <c r="I9" s="1">
        <v>3</v>
      </c>
      <c r="J9" s="1">
        <v>10</v>
      </c>
      <c r="K9" s="2">
        <f t="shared" si="1"/>
        <v>40</v>
      </c>
      <c r="L9" s="2">
        <f t="shared" si="2"/>
        <v>40</v>
      </c>
      <c r="M9" s="5" t="s">
        <v>30</v>
      </c>
      <c r="N9" s="3" t="s">
        <v>31</v>
      </c>
      <c r="O9" s="1">
        <v>1928</v>
      </c>
      <c r="P9" s="1">
        <v>135</v>
      </c>
      <c r="Q9" s="1">
        <v>3896</v>
      </c>
      <c r="S9" s="6">
        <v>10274</v>
      </c>
    </row>
    <row r="10" spans="1:19">
      <c r="A10" s="3">
        <v>1928</v>
      </c>
      <c r="B10" s="3">
        <v>1</v>
      </c>
      <c r="C10" s="3">
        <v>9</v>
      </c>
      <c r="D10" s="4">
        <f t="shared" si="0"/>
        <v>95</v>
      </c>
      <c r="E10" s="3">
        <v>7</v>
      </c>
      <c r="F10" s="3">
        <v>25</v>
      </c>
      <c r="G10" s="3">
        <v>2</v>
      </c>
      <c r="H10" s="1">
        <v>10</v>
      </c>
      <c r="I10" s="1">
        <v>5</v>
      </c>
      <c r="J10" s="1">
        <v>15</v>
      </c>
      <c r="K10" s="2">
        <f t="shared" si="1"/>
        <v>30</v>
      </c>
      <c r="L10" s="2">
        <f t="shared" si="2"/>
        <v>65</v>
      </c>
      <c r="M10" s="5" t="s">
        <v>30</v>
      </c>
      <c r="N10" s="3" t="s">
        <v>31</v>
      </c>
      <c r="O10" s="1">
        <v>1928</v>
      </c>
      <c r="P10" s="1">
        <v>135</v>
      </c>
      <c r="Q10" s="1">
        <v>3896</v>
      </c>
      <c r="S10" s="6">
        <v>10274</v>
      </c>
    </row>
    <row r="11" spans="1:19">
      <c r="A11" s="3">
        <v>1928</v>
      </c>
      <c r="B11" s="3">
        <v>1</v>
      </c>
      <c r="C11" s="3">
        <v>10</v>
      </c>
      <c r="D11" s="4">
        <f t="shared" si="0"/>
        <v>81</v>
      </c>
      <c r="E11" s="3">
        <v>6</v>
      </c>
      <c r="F11" s="3">
        <v>21</v>
      </c>
      <c r="G11" s="3">
        <v>2</v>
      </c>
      <c r="H11" s="1">
        <v>9</v>
      </c>
      <c r="I11" s="1">
        <v>4</v>
      </c>
      <c r="J11" s="1">
        <v>12</v>
      </c>
      <c r="K11" s="2">
        <f t="shared" si="1"/>
        <v>29</v>
      </c>
      <c r="L11" s="2">
        <f t="shared" si="2"/>
        <v>52</v>
      </c>
      <c r="M11" s="5" t="s">
        <v>30</v>
      </c>
      <c r="N11" s="3" t="s">
        <v>31</v>
      </c>
      <c r="O11" s="1">
        <v>1928</v>
      </c>
      <c r="P11" s="1">
        <v>135</v>
      </c>
      <c r="Q11" s="1">
        <v>3896</v>
      </c>
      <c r="S11" s="6">
        <v>10274</v>
      </c>
    </row>
    <row r="12" spans="1:19">
      <c r="A12" s="3">
        <v>1928</v>
      </c>
      <c r="B12" s="3">
        <v>1</v>
      </c>
      <c r="C12" s="3">
        <v>11</v>
      </c>
      <c r="D12" s="4">
        <f t="shared" si="0"/>
        <v>98</v>
      </c>
      <c r="E12" s="3">
        <v>7</v>
      </c>
      <c r="F12" s="3">
        <v>28</v>
      </c>
      <c r="G12" s="3">
        <v>3</v>
      </c>
      <c r="H12" s="1">
        <v>8</v>
      </c>
      <c r="I12" s="1">
        <v>4</v>
      </c>
      <c r="J12" s="1">
        <v>20</v>
      </c>
      <c r="K12" s="2">
        <f t="shared" si="1"/>
        <v>38</v>
      </c>
      <c r="L12" s="2">
        <f t="shared" si="2"/>
        <v>60</v>
      </c>
      <c r="M12" s="5" t="s">
        <v>30</v>
      </c>
      <c r="N12" s="3" t="s">
        <v>31</v>
      </c>
      <c r="O12" s="1">
        <v>1928</v>
      </c>
      <c r="P12" s="1">
        <v>135</v>
      </c>
      <c r="Q12" s="1">
        <v>3896</v>
      </c>
      <c r="S12" s="6">
        <v>10274</v>
      </c>
    </row>
    <row r="13" spans="1:19">
      <c r="A13" s="3">
        <v>1928</v>
      </c>
      <c r="B13" s="3">
        <v>1</v>
      </c>
      <c r="C13" s="3">
        <v>12</v>
      </c>
      <c r="D13" s="4">
        <f t="shared" si="0"/>
        <v>73</v>
      </c>
      <c r="E13" s="3">
        <v>5</v>
      </c>
      <c r="F13" s="3">
        <v>23</v>
      </c>
      <c r="G13" s="3">
        <v>2</v>
      </c>
      <c r="H13" s="1">
        <v>11</v>
      </c>
      <c r="I13" s="1">
        <v>3</v>
      </c>
      <c r="J13" s="1">
        <v>12</v>
      </c>
      <c r="K13" s="2">
        <f t="shared" si="1"/>
        <v>31</v>
      </c>
      <c r="L13" s="2">
        <f t="shared" si="2"/>
        <v>42</v>
      </c>
      <c r="M13" s="5" t="s">
        <v>30</v>
      </c>
      <c r="N13" s="3" t="s">
        <v>31</v>
      </c>
      <c r="O13" s="1">
        <v>1928</v>
      </c>
      <c r="P13" s="1">
        <v>135</v>
      </c>
      <c r="Q13" s="1">
        <v>3896</v>
      </c>
      <c r="S13" s="6">
        <v>10274</v>
      </c>
    </row>
    <row r="14" spans="1:19">
      <c r="A14" s="3">
        <v>1928</v>
      </c>
      <c r="B14" s="3">
        <v>1</v>
      </c>
      <c r="C14" s="3">
        <v>13</v>
      </c>
      <c r="D14" s="4">
        <f t="shared" si="0"/>
        <v>67</v>
      </c>
      <c r="E14" s="3">
        <v>4</v>
      </c>
      <c r="F14" s="3">
        <v>27</v>
      </c>
      <c r="G14" s="3">
        <v>2</v>
      </c>
      <c r="H14" s="1">
        <v>9</v>
      </c>
      <c r="I14" s="1">
        <v>2</v>
      </c>
      <c r="J14" s="1">
        <v>18</v>
      </c>
      <c r="K14" s="2">
        <f t="shared" si="1"/>
        <v>29</v>
      </c>
      <c r="L14" s="2">
        <f t="shared" si="2"/>
        <v>38</v>
      </c>
      <c r="M14" s="5" t="s">
        <v>30</v>
      </c>
      <c r="N14" s="3" t="s">
        <v>31</v>
      </c>
      <c r="O14" s="1">
        <v>1928</v>
      </c>
      <c r="P14" s="1">
        <v>135</v>
      </c>
      <c r="Q14" s="1">
        <v>3896</v>
      </c>
      <c r="S14" s="6">
        <v>10274</v>
      </c>
    </row>
    <row r="15" spans="1:19">
      <c r="A15" s="3">
        <v>1928</v>
      </c>
      <c r="B15" s="3">
        <v>1</v>
      </c>
      <c r="C15" s="3">
        <v>14</v>
      </c>
      <c r="D15" s="4">
        <f t="shared" si="0"/>
        <v>70</v>
      </c>
      <c r="E15" s="3">
        <v>4</v>
      </c>
      <c r="F15" s="3">
        <v>30</v>
      </c>
      <c r="G15" s="3">
        <v>2</v>
      </c>
      <c r="H15" s="1">
        <v>14</v>
      </c>
      <c r="I15" s="1">
        <v>2</v>
      </c>
      <c r="J15" s="1">
        <v>16</v>
      </c>
      <c r="K15" s="2">
        <f t="shared" si="1"/>
        <v>34</v>
      </c>
      <c r="L15" s="2">
        <f t="shared" si="2"/>
        <v>36</v>
      </c>
      <c r="M15" s="5" t="s">
        <v>30</v>
      </c>
      <c r="N15" s="3" t="s">
        <v>31</v>
      </c>
      <c r="O15" s="1">
        <v>1928</v>
      </c>
      <c r="P15" s="1">
        <v>135</v>
      </c>
      <c r="Q15" s="1">
        <v>3896</v>
      </c>
      <c r="S15" s="6">
        <v>10274</v>
      </c>
    </row>
    <row r="16" spans="1:19">
      <c r="A16" s="3">
        <v>1928</v>
      </c>
      <c r="B16" s="3">
        <v>1</v>
      </c>
      <c r="C16" s="3">
        <v>15</v>
      </c>
      <c r="D16" s="4">
        <f t="shared" si="0"/>
        <v>103</v>
      </c>
      <c r="E16" s="3">
        <v>6</v>
      </c>
      <c r="F16" s="3">
        <v>43</v>
      </c>
      <c r="G16" s="3">
        <v>3</v>
      </c>
      <c r="H16" s="1">
        <v>22</v>
      </c>
      <c r="I16" s="1">
        <v>3</v>
      </c>
      <c r="J16" s="1">
        <v>21</v>
      </c>
      <c r="K16" s="2">
        <f t="shared" si="1"/>
        <v>52</v>
      </c>
      <c r="L16" s="2">
        <f t="shared" si="2"/>
        <v>51</v>
      </c>
      <c r="M16" s="5" t="s">
        <v>30</v>
      </c>
      <c r="N16" s="3" t="s">
        <v>31</v>
      </c>
      <c r="O16" s="1">
        <v>1928</v>
      </c>
      <c r="P16" s="1">
        <v>135</v>
      </c>
      <c r="Q16" s="1">
        <v>3896</v>
      </c>
      <c r="S16" s="6">
        <v>10274</v>
      </c>
    </row>
    <row r="17" spans="1:19">
      <c r="A17" s="3">
        <v>1928</v>
      </c>
      <c r="B17" s="3">
        <v>1</v>
      </c>
      <c r="C17" s="3">
        <v>16</v>
      </c>
      <c r="D17" s="4">
        <f t="shared" si="0"/>
        <v>90</v>
      </c>
      <c r="E17" s="3">
        <v>6</v>
      </c>
      <c r="F17" s="3">
        <v>30</v>
      </c>
      <c r="G17" s="3">
        <v>3</v>
      </c>
      <c r="H17" s="1">
        <v>15</v>
      </c>
      <c r="I17" s="1">
        <v>3</v>
      </c>
      <c r="J17" s="1">
        <v>15</v>
      </c>
      <c r="K17" s="2">
        <f t="shared" si="1"/>
        <v>45</v>
      </c>
      <c r="L17" s="2">
        <f t="shared" si="2"/>
        <v>45</v>
      </c>
      <c r="M17" s="5" t="s">
        <v>30</v>
      </c>
      <c r="N17" s="3" t="s">
        <v>31</v>
      </c>
      <c r="O17" s="1">
        <v>1928</v>
      </c>
      <c r="P17" s="1">
        <v>135</v>
      </c>
      <c r="Q17" s="1">
        <v>3896</v>
      </c>
      <c r="S17" s="6">
        <v>10274</v>
      </c>
    </row>
    <row r="18" spans="1:19">
      <c r="A18" s="3">
        <v>1928</v>
      </c>
      <c r="B18" s="3">
        <v>1</v>
      </c>
      <c r="C18" s="3">
        <v>17</v>
      </c>
      <c r="D18" s="4">
        <f t="shared" si="0"/>
        <v>67</v>
      </c>
      <c r="E18" s="3">
        <v>5</v>
      </c>
      <c r="F18" s="3">
        <v>17</v>
      </c>
      <c r="G18" s="3">
        <v>3</v>
      </c>
      <c r="H18" s="1">
        <v>9</v>
      </c>
      <c r="I18" s="1">
        <v>2</v>
      </c>
      <c r="J18" s="1">
        <v>8</v>
      </c>
      <c r="K18" s="2">
        <f t="shared" si="1"/>
        <v>39</v>
      </c>
      <c r="L18" s="2">
        <f t="shared" si="2"/>
        <v>28</v>
      </c>
      <c r="M18" s="5" t="s">
        <v>30</v>
      </c>
      <c r="N18" s="3" t="s">
        <v>31</v>
      </c>
      <c r="O18" s="1">
        <v>1928</v>
      </c>
      <c r="P18" s="1">
        <v>135</v>
      </c>
      <c r="Q18" s="1">
        <v>3896</v>
      </c>
      <c r="S18" s="6">
        <v>10274</v>
      </c>
    </row>
    <row r="19" spans="1:19">
      <c r="A19" s="3">
        <v>1928</v>
      </c>
      <c r="B19" s="3">
        <v>1</v>
      </c>
      <c r="C19" s="3">
        <v>18</v>
      </c>
      <c r="D19" s="4" t="str">
        <f t="shared" si="0"/>
        <v/>
      </c>
      <c r="E19" s="3"/>
      <c r="F19" s="3"/>
      <c r="G19" s="3"/>
      <c r="K19" s="2" t="str">
        <f t="shared" si="1"/>
        <v/>
      </c>
      <c r="L19" s="2" t="str">
        <f t="shared" si="2"/>
        <v/>
      </c>
      <c r="M19" s="5"/>
      <c r="N19" s="3" t="s">
        <v>31</v>
      </c>
      <c r="O19" s="1">
        <v>1928</v>
      </c>
      <c r="P19" s="1">
        <v>135</v>
      </c>
      <c r="Q19" s="1">
        <v>3896</v>
      </c>
      <c r="S19" s="6">
        <v>10274</v>
      </c>
    </row>
    <row r="20" spans="1:19">
      <c r="A20" s="3">
        <v>1928</v>
      </c>
      <c r="B20" s="3">
        <v>1</v>
      </c>
      <c r="C20" s="3">
        <v>19</v>
      </c>
      <c r="D20" s="4">
        <f t="shared" si="0"/>
        <v>54</v>
      </c>
      <c r="E20" s="3">
        <v>4</v>
      </c>
      <c r="F20" s="3">
        <v>14</v>
      </c>
      <c r="G20" s="3">
        <v>3</v>
      </c>
      <c r="H20" s="1">
        <v>12</v>
      </c>
      <c r="I20" s="1">
        <v>1</v>
      </c>
      <c r="J20" s="1">
        <v>2</v>
      </c>
      <c r="K20" s="2">
        <f t="shared" si="1"/>
        <v>42</v>
      </c>
      <c r="L20" s="2">
        <f t="shared" si="2"/>
        <v>12</v>
      </c>
      <c r="M20" s="5" t="s">
        <v>30</v>
      </c>
      <c r="N20" s="3" t="s">
        <v>31</v>
      </c>
      <c r="O20" s="1">
        <v>1928</v>
      </c>
      <c r="P20" s="1">
        <v>135</v>
      </c>
      <c r="Q20" s="1">
        <v>3896</v>
      </c>
      <c r="S20" s="6">
        <v>10274</v>
      </c>
    </row>
    <row r="21" spans="1:19">
      <c r="A21" s="3">
        <v>1928</v>
      </c>
      <c r="B21" s="3">
        <v>1</v>
      </c>
      <c r="C21" s="3">
        <v>20</v>
      </c>
      <c r="D21" s="4">
        <f t="shared" si="0"/>
        <v>31</v>
      </c>
      <c r="E21" s="3">
        <v>2</v>
      </c>
      <c r="F21" s="3">
        <v>11</v>
      </c>
      <c r="G21" s="3">
        <v>2</v>
      </c>
      <c r="H21" s="1">
        <v>11</v>
      </c>
      <c r="K21" s="2">
        <f t="shared" si="1"/>
        <v>31</v>
      </c>
      <c r="L21" s="2">
        <f t="shared" si="2"/>
        <v>0</v>
      </c>
      <c r="M21" s="5" t="s">
        <v>30</v>
      </c>
      <c r="N21" s="3" t="s">
        <v>31</v>
      </c>
      <c r="O21" s="1">
        <v>1928</v>
      </c>
      <c r="P21" s="1">
        <v>135</v>
      </c>
      <c r="Q21" s="1">
        <v>3896</v>
      </c>
      <c r="S21" s="6">
        <v>10274</v>
      </c>
    </row>
    <row r="22" spans="1:19">
      <c r="A22" s="3">
        <v>1928</v>
      </c>
      <c r="B22" s="3">
        <v>1</v>
      </c>
      <c r="C22" s="3">
        <v>21</v>
      </c>
      <c r="D22" s="4">
        <f t="shared" si="0"/>
        <v>45</v>
      </c>
      <c r="E22" s="3">
        <v>2</v>
      </c>
      <c r="F22" s="3">
        <v>25</v>
      </c>
      <c r="G22" s="3">
        <v>2</v>
      </c>
      <c r="H22" s="1">
        <v>25</v>
      </c>
      <c r="K22" s="2">
        <f t="shared" si="1"/>
        <v>45</v>
      </c>
      <c r="L22" s="2">
        <f t="shared" si="2"/>
        <v>0</v>
      </c>
      <c r="M22" s="5" t="s">
        <v>30</v>
      </c>
      <c r="N22" s="3" t="s">
        <v>31</v>
      </c>
      <c r="O22" s="1">
        <v>1928</v>
      </c>
      <c r="P22" s="1">
        <v>135</v>
      </c>
      <c r="Q22" s="1">
        <v>3896</v>
      </c>
      <c r="S22" s="6">
        <v>10274</v>
      </c>
    </row>
    <row r="23" spans="1:19">
      <c r="A23" s="3">
        <v>1928</v>
      </c>
      <c r="B23" s="3">
        <v>1</v>
      </c>
      <c r="C23" s="3">
        <v>22</v>
      </c>
      <c r="D23" s="4">
        <f t="shared" si="0"/>
        <v>81</v>
      </c>
      <c r="E23" s="3">
        <v>4</v>
      </c>
      <c r="F23" s="3">
        <v>41</v>
      </c>
      <c r="G23" s="3">
        <v>3</v>
      </c>
      <c r="H23" s="1">
        <v>40</v>
      </c>
      <c r="I23" s="1">
        <v>1</v>
      </c>
      <c r="J23" s="1">
        <v>1</v>
      </c>
      <c r="K23" s="2">
        <f t="shared" si="1"/>
        <v>70</v>
      </c>
      <c r="L23" s="2">
        <f t="shared" si="2"/>
        <v>11</v>
      </c>
      <c r="M23" s="5" t="s">
        <v>30</v>
      </c>
      <c r="N23" s="3" t="s">
        <v>31</v>
      </c>
      <c r="O23" s="1">
        <v>1928</v>
      </c>
      <c r="P23" s="1">
        <v>135</v>
      </c>
      <c r="Q23" s="1">
        <v>3896</v>
      </c>
      <c r="S23" s="6">
        <v>10274</v>
      </c>
    </row>
    <row r="24" spans="1:19">
      <c r="A24" s="3">
        <v>1928</v>
      </c>
      <c r="B24" s="3">
        <v>1</v>
      </c>
      <c r="C24" s="3">
        <v>23</v>
      </c>
      <c r="D24" s="4">
        <f t="shared" si="0"/>
        <v>83</v>
      </c>
      <c r="E24" s="3">
        <v>4</v>
      </c>
      <c r="F24" s="3">
        <v>43</v>
      </c>
      <c r="G24" s="3">
        <v>3</v>
      </c>
      <c r="H24" s="1">
        <v>42</v>
      </c>
      <c r="I24" s="1">
        <v>1</v>
      </c>
      <c r="J24" s="1">
        <v>1</v>
      </c>
      <c r="K24" s="2">
        <f t="shared" si="1"/>
        <v>72</v>
      </c>
      <c r="L24" s="2">
        <f t="shared" si="2"/>
        <v>11</v>
      </c>
      <c r="M24" s="5" t="s">
        <v>30</v>
      </c>
      <c r="N24" s="3" t="s">
        <v>31</v>
      </c>
      <c r="O24" s="1">
        <v>1928</v>
      </c>
      <c r="P24" s="1">
        <v>135</v>
      </c>
      <c r="Q24" s="1">
        <v>3896</v>
      </c>
      <c r="S24" s="6">
        <v>10274</v>
      </c>
    </row>
    <row r="25" spans="1:19">
      <c r="A25" s="3">
        <v>1928</v>
      </c>
      <c r="B25" s="3">
        <v>1</v>
      </c>
      <c r="C25" s="3">
        <v>24</v>
      </c>
      <c r="D25" s="4">
        <f t="shared" si="0"/>
        <v>104</v>
      </c>
      <c r="E25" s="3">
        <v>5</v>
      </c>
      <c r="F25" s="3">
        <v>54</v>
      </c>
      <c r="G25" s="3">
        <v>3</v>
      </c>
      <c r="H25" s="1">
        <v>44</v>
      </c>
      <c r="I25" s="1">
        <v>2</v>
      </c>
      <c r="J25" s="1">
        <v>10</v>
      </c>
      <c r="K25" s="2">
        <f t="shared" si="1"/>
        <v>74</v>
      </c>
      <c r="L25" s="2">
        <f t="shared" si="2"/>
        <v>30</v>
      </c>
      <c r="M25" s="5" t="s">
        <v>38</v>
      </c>
      <c r="N25" s="3" t="s">
        <v>31</v>
      </c>
      <c r="O25" s="1">
        <v>1928</v>
      </c>
      <c r="P25" s="1">
        <v>135</v>
      </c>
      <c r="Q25" s="1">
        <v>3896</v>
      </c>
      <c r="S25" s="6">
        <v>10274</v>
      </c>
    </row>
    <row r="26" spans="1:19">
      <c r="A26" s="3">
        <v>1928</v>
      </c>
      <c r="B26" s="3">
        <v>1</v>
      </c>
      <c r="C26" s="3">
        <v>25</v>
      </c>
      <c r="D26" s="4">
        <f t="shared" si="0"/>
        <v>133</v>
      </c>
      <c r="E26" s="3">
        <v>6</v>
      </c>
      <c r="F26" s="3">
        <v>73</v>
      </c>
      <c r="G26" s="3">
        <v>4</v>
      </c>
      <c r="H26" s="1">
        <v>59</v>
      </c>
      <c r="I26" s="1">
        <v>2</v>
      </c>
      <c r="J26" s="1">
        <v>14</v>
      </c>
      <c r="K26" s="2">
        <f t="shared" si="1"/>
        <v>99</v>
      </c>
      <c r="L26" s="2">
        <f t="shared" si="2"/>
        <v>34</v>
      </c>
      <c r="M26" s="5" t="s">
        <v>38</v>
      </c>
      <c r="N26" s="3" t="s">
        <v>31</v>
      </c>
      <c r="O26" s="1">
        <v>1928</v>
      </c>
      <c r="P26" s="1">
        <v>135</v>
      </c>
      <c r="Q26" s="1">
        <v>3896</v>
      </c>
      <c r="S26" s="6">
        <v>10274</v>
      </c>
    </row>
    <row r="27" spans="1:19">
      <c r="A27" s="3">
        <v>1928</v>
      </c>
      <c r="B27" s="3">
        <v>1</v>
      </c>
      <c r="C27" s="3">
        <v>26</v>
      </c>
      <c r="D27" s="4">
        <f t="shared" si="0"/>
        <v>110</v>
      </c>
      <c r="E27" s="3">
        <v>6</v>
      </c>
      <c r="F27" s="3">
        <v>50</v>
      </c>
      <c r="G27" s="3">
        <v>4</v>
      </c>
      <c r="H27" s="1">
        <v>35</v>
      </c>
      <c r="I27" s="1">
        <v>2</v>
      </c>
      <c r="J27" s="1">
        <v>15</v>
      </c>
      <c r="K27" s="2">
        <f t="shared" si="1"/>
        <v>75</v>
      </c>
      <c r="L27" s="2">
        <f t="shared" si="2"/>
        <v>35</v>
      </c>
      <c r="M27" s="5" t="s">
        <v>38</v>
      </c>
      <c r="N27" s="3" t="s">
        <v>31</v>
      </c>
      <c r="O27" s="1">
        <v>1928</v>
      </c>
      <c r="P27" s="1">
        <v>135</v>
      </c>
      <c r="Q27" s="1">
        <v>3896</v>
      </c>
      <c r="S27" s="6">
        <v>10274</v>
      </c>
    </row>
    <row r="28" spans="1:19">
      <c r="A28" s="3">
        <v>1928</v>
      </c>
      <c r="B28" s="3">
        <v>1</v>
      </c>
      <c r="C28" s="3">
        <v>27</v>
      </c>
      <c r="D28" s="4" t="str">
        <f t="shared" si="0"/>
        <v/>
      </c>
      <c r="E28" s="3"/>
      <c r="F28" s="3"/>
      <c r="G28" s="3"/>
      <c r="K28" s="2" t="str">
        <f t="shared" si="1"/>
        <v/>
      </c>
      <c r="L28" s="2" t="str">
        <f t="shared" si="2"/>
        <v/>
      </c>
      <c r="M28" s="5"/>
      <c r="N28" s="3" t="s">
        <v>31</v>
      </c>
      <c r="O28" s="1">
        <v>1928</v>
      </c>
      <c r="P28" s="1">
        <v>135</v>
      </c>
      <c r="Q28" s="1">
        <v>3896</v>
      </c>
      <c r="S28" s="6">
        <v>10274</v>
      </c>
    </row>
    <row r="29" spans="1:19">
      <c r="A29" s="3">
        <v>1928</v>
      </c>
      <c r="B29" s="3">
        <v>1</v>
      </c>
      <c r="C29" s="3">
        <v>28</v>
      </c>
      <c r="D29" s="4" t="str">
        <f t="shared" si="0"/>
        <v/>
      </c>
      <c r="E29" s="3"/>
      <c r="F29" s="3"/>
      <c r="G29" s="3"/>
      <c r="K29" s="2" t="str">
        <f t="shared" si="1"/>
        <v/>
      </c>
      <c r="L29" s="2" t="str">
        <f t="shared" si="2"/>
        <v/>
      </c>
      <c r="M29" s="5"/>
      <c r="N29" s="3" t="s">
        <v>31</v>
      </c>
      <c r="O29" s="1">
        <v>1928</v>
      </c>
      <c r="P29" s="1">
        <v>135</v>
      </c>
      <c r="Q29" s="1">
        <v>3896</v>
      </c>
      <c r="S29" s="6">
        <v>10274</v>
      </c>
    </row>
    <row r="30" spans="1:19">
      <c r="A30" s="3">
        <v>1928</v>
      </c>
      <c r="B30" s="3">
        <v>1</v>
      </c>
      <c r="C30" s="3">
        <v>29</v>
      </c>
      <c r="D30" s="4" t="str">
        <f t="shared" si="0"/>
        <v/>
      </c>
      <c r="E30" s="3"/>
      <c r="F30" s="3"/>
      <c r="G30" s="3"/>
      <c r="K30" s="2" t="str">
        <f t="shared" si="1"/>
        <v/>
      </c>
      <c r="L30" s="2" t="str">
        <f t="shared" si="2"/>
        <v/>
      </c>
      <c r="M30" s="5"/>
      <c r="N30" s="3" t="s">
        <v>31</v>
      </c>
      <c r="O30" s="1">
        <v>1928</v>
      </c>
      <c r="P30" s="1">
        <v>135</v>
      </c>
      <c r="Q30" s="1">
        <v>3896</v>
      </c>
      <c r="S30" s="6">
        <v>10274</v>
      </c>
    </row>
    <row r="31" spans="1:19">
      <c r="A31" s="3">
        <v>1928</v>
      </c>
      <c r="B31" s="3">
        <v>1</v>
      </c>
      <c r="C31" s="3">
        <v>30</v>
      </c>
      <c r="D31" s="4">
        <f t="shared" si="0"/>
        <v>117</v>
      </c>
      <c r="E31" s="3">
        <v>7</v>
      </c>
      <c r="F31" s="3">
        <v>47</v>
      </c>
      <c r="G31" s="3">
        <v>3</v>
      </c>
      <c r="H31" s="1">
        <v>22</v>
      </c>
      <c r="I31" s="1">
        <v>4</v>
      </c>
      <c r="J31" s="1">
        <v>25</v>
      </c>
      <c r="K31" s="2">
        <f t="shared" si="1"/>
        <v>52</v>
      </c>
      <c r="L31" s="2">
        <f t="shared" si="2"/>
        <v>65</v>
      </c>
      <c r="M31" s="5" t="s">
        <v>30</v>
      </c>
      <c r="N31" s="3" t="s">
        <v>31</v>
      </c>
      <c r="O31" s="1">
        <v>1928</v>
      </c>
      <c r="P31" s="1">
        <v>135</v>
      </c>
      <c r="Q31" s="1">
        <v>3896</v>
      </c>
      <c r="S31" s="6">
        <v>10274</v>
      </c>
    </row>
    <row r="32" spans="1:19">
      <c r="A32" s="3">
        <v>1928</v>
      </c>
      <c r="B32" s="3">
        <v>1</v>
      </c>
      <c r="C32" s="3">
        <v>31</v>
      </c>
      <c r="D32" s="4">
        <f t="shared" si="0"/>
        <v>111</v>
      </c>
      <c r="E32" s="3">
        <v>8</v>
      </c>
      <c r="F32" s="3">
        <v>31</v>
      </c>
      <c r="G32" s="3">
        <v>2</v>
      </c>
      <c r="H32" s="1">
        <v>14</v>
      </c>
      <c r="I32" s="1">
        <v>6</v>
      </c>
      <c r="J32" s="1">
        <v>17</v>
      </c>
      <c r="K32" s="2">
        <f t="shared" si="1"/>
        <v>34</v>
      </c>
      <c r="L32" s="2">
        <f t="shared" si="2"/>
        <v>77</v>
      </c>
      <c r="M32" s="5" t="s">
        <v>30</v>
      </c>
      <c r="N32" s="3" t="s">
        <v>31</v>
      </c>
      <c r="O32" s="1">
        <v>1928</v>
      </c>
      <c r="P32" s="1">
        <v>135</v>
      </c>
      <c r="Q32" s="1">
        <v>3896</v>
      </c>
      <c r="S32" s="6">
        <v>10274</v>
      </c>
    </row>
    <row r="33" spans="1:19">
      <c r="A33" s="1">
        <v>1928</v>
      </c>
      <c r="B33" s="1">
        <v>2</v>
      </c>
      <c r="C33" s="1">
        <v>1</v>
      </c>
      <c r="D33" s="4">
        <f t="shared" si="0"/>
        <v>110</v>
      </c>
      <c r="E33" s="1">
        <v>8</v>
      </c>
      <c r="F33" s="1">
        <v>30</v>
      </c>
      <c r="G33" s="1">
        <v>4</v>
      </c>
      <c r="H33" s="1">
        <v>8</v>
      </c>
      <c r="I33" s="1">
        <v>4</v>
      </c>
      <c r="J33" s="1">
        <v>22</v>
      </c>
      <c r="K33" s="2">
        <f t="shared" si="1"/>
        <v>48</v>
      </c>
      <c r="L33" s="2">
        <f t="shared" si="2"/>
        <v>62</v>
      </c>
      <c r="M33" s="1" t="s">
        <v>30</v>
      </c>
      <c r="N33" s="1" t="s">
        <v>31</v>
      </c>
      <c r="O33" s="1">
        <v>1928</v>
      </c>
      <c r="P33" s="1">
        <v>136</v>
      </c>
      <c r="Q33" s="1">
        <v>4148</v>
      </c>
      <c r="S33" s="6">
        <v>10294</v>
      </c>
    </row>
    <row r="34" spans="1:19">
      <c r="A34" s="1">
        <v>1928</v>
      </c>
      <c r="B34" s="1">
        <v>2</v>
      </c>
      <c r="C34" s="1">
        <v>2</v>
      </c>
      <c r="D34" s="4">
        <f t="shared" si="0"/>
        <v>76</v>
      </c>
      <c r="E34" s="1">
        <v>6</v>
      </c>
      <c r="F34" s="1">
        <v>16</v>
      </c>
      <c r="G34" s="1">
        <v>2</v>
      </c>
      <c r="H34" s="1">
        <v>6</v>
      </c>
      <c r="I34" s="1">
        <v>4</v>
      </c>
      <c r="J34" s="1">
        <v>10</v>
      </c>
      <c r="K34" s="2">
        <f t="shared" si="1"/>
        <v>26</v>
      </c>
      <c r="L34" s="2">
        <f t="shared" si="2"/>
        <v>50</v>
      </c>
      <c r="M34" s="1" t="s">
        <v>30</v>
      </c>
      <c r="N34" s="1" t="s">
        <v>31</v>
      </c>
      <c r="O34" s="1">
        <v>1928</v>
      </c>
      <c r="P34" s="1">
        <v>136</v>
      </c>
      <c r="Q34" s="1">
        <v>4148</v>
      </c>
      <c r="S34" s="6">
        <v>10294</v>
      </c>
    </row>
    <row r="35" spans="1:19">
      <c r="A35" s="1">
        <v>1928</v>
      </c>
      <c r="B35" s="1">
        <v>2</v>
      </c>
      <c r="C35" s="1">
        <v>3</v>
      </c>
      <c r="D35" s="4">
        <f t="shared" si="0"/>
        <v>81</v>
      </c>
      <c r="E35" s="1">
        <v>7</v>
      </c>
      <c r="F35" s="1">
        <v>11</v>
      </c>
      <c r="G35" s="1">
        <v>2</v>
      </c>
      <c r="H35" s="1">
        <v>2</v>
      </c>
      <c r="I35" s="1">
        <v>5</v>
      </c>
      <c r="J35" s="1">
        <v>9</v>
      </c>
      <c r="K35" s="2">
        <f t="shared" si="1"/>
        <v>22</v>
      </c>
      <c r="L35" s="2">
        <f t="shared" si="2"/>
        <v>59</v>
      </c>
      <c r="M35" s="1" t="s">
        <v>30</v>
      </c>
      <c r="N35" s="1" t="s">
        <v>31</v>
      </c>
      <c r="O35" s="1">
        <v>1928</v>
      </c>
      <c r="P35" s="1">
        <v>136</v>
      </c>
      <c r="Q35" s="1">
        <v>4148</v>
      </c>
      <c r="S35" s="6">
        <v>10294</v>
      </c>
    </row>
    <row r="36" spans="1:19">
      <c r="A36" s="1">
        <v>1928</v>
      </c>
      <c r="B36" s="1">
        <v>2</v>
      </c>
      <c r="C36" s="1">
        <v>4</v>
      </c>
      <c r="D36" s="4">
        <f t="shared" si="0"/>
        <v>89</v>
      </c>
      <c r="E36" s="1">
        <v>7</v>
      </c>
      <c r="F36" s="1">
        <v>19</v>
      </c>
      <c r="G36" s="1">
        <v>3</v>
      </c>
      <c r="H36" s="1">
        <v>6</v>
      </c>
      <c r="I36" s="1">
        <v>4</v>
      </c>
      <c r="J36" s="1">
        <v>13</v>
      </c>
      <c r="K36" s="2">
        <f t="shared" si="1"/>
        <v>36</v>
      </c>
      <c r="L36" s="2">
        <f t="shared" si="2"/>
        <v>53</v>
      </c>
      <c r="M36" s="1" t="s">
        <v>30</v>
      </c>
      <c r="N36" s="1" t="s">
        <v>31</v>
      </c>
      <c r="O36" s="1">
        <v>1928</v>
      </c>
      <c r="P36" s="1">
        <v>136</v>
      </c>
      <c r="Q36" s="1">
        <v>4148</v>
      </c>
      <c r="S36" s="6">
        <v>10294</v>
      </c>
    </row>
    <row r="37" spans="1:19">
      <c r="A37" s="1">
        <v>1928</v>
      </c>
      <c r="B37" s="1">
        <v>2</v>
      </c>
      <c r="C37" s="1">
        <v>5</v>
      </c>
      <c r="D37" s="4">
        <f t="shared" si="0"/>
        <v>84</v>
      </c>
      <c r="E37" s="1">
        <v>7</v>
      </c>
      <c r="F37" s="1">
        <v>14</v>
      </c>
      <c r="G37" s="1">
        <v>2</v>
      </c>
      <c r="H37" s="1">
        <v>3</v>
      </c>
      <c r="I37" s="1">
        <v>5</v>
      </c>
      <c r="J37" s="1">
        <v>11</v>
      </c>
      <c r="K37" s="2">
        <f t="shared" si="1"/>
        <v>23</v>
      </c>
      <c r="L37" s="2">
        <f t="shared" si="2"/>
        <v>61</v>
      </c>
      <c r="M37" s="1" t="s">
        <v>30</v>
      </c>
      <c r="N37" s="1" t="s">
        <v>31</v>
      </c>
      <c r="O37" s="1">
        <v>1928</v>
      </c>
      <c r="P37" s="1">
        <v>136</v>
      </c>
      <c r="Q37" s="1">
        <v>4148</v>
      </c>
      <c r="S37" s="6">
        <v>10294</v>
      </c>
    </row>
    <row r="38" spans="1:19">
      <c r="A38" s="1">
        <v>1928</v>
      </c>
      <c r="B38" s="1">
        <v>2</v>
      </c>
      <c r="C38" s="1">
        <v>6</v>
      </c>
      <c r="D38" s="4" t="str">
        <f t="shared" si="0"/>
        <v/>
      </c>
      <c r="K38" s="2" t="str">
        <f t="shared" si="1"/>
        <v/>
      </c>
      <c r="L38" s="2" t="str">
        <f t="shared" si="2"/>
        <v/>
      </c>
      <c r="N38" s="1" t="s">
        <v>31</v>
      </c>
      <c r="O38" s="1">
        <v>1928</v>
      </c>
      <c r="P38" s="1">
        <v>136</v>
      </c>
      <c r="Q38" s="1">
        <v>4148</v>
      </c>
      <c r="S38" s="6">
        <v>10294</v>
      </c>
    </row>
    <row r="39" spans="1:19">
      <c r="A39" s="1">
        <v>1928</v>
      </c>
      <c r="B39" s="1">
        <v>2</v>
      </c>
      <c r="C39" s="1">
        <v>7</v>
      </c>
      <c r="D39" s="4">
        <f t="shared" si="0"/>
        <v>39</v>
      </c>
      <c r="E39" s="1">
        <v>3</v>
      </c>
      <c r="F39" s="1">
        <v>9</v>
      </c>
      <c r="I39" s="1">
        <v>3</v>
      </c>
      <c r="J39" s="1">
        <v>9</v>
      </c>
      <c r="K39" s="2">
        <f t="shared" si="1"/>
        <v>0</v>
      </c>
      <c r="L39" s="2">
        <f t="shared" si="2"/>
        <v>39</v>
      </c>
      <c r="M39" s="1" t="s">
        <v>38</v>
      </c>
      <c r="N39" s="1" t="s">
        <v>31</v>
      </c>
      <c r="O39" s="1">
        <v>1928</v>
      </c>
      <c r="P39" s="1">
        <v>136</v>
      </c>
      <c r="Q39" s="1">
        <v>4148</v>
      </c>
      <c r="S39" s="6">
        <v>10294</v>
      </c>
    </row>
    <row r="40" spans="1:19">
      <c r="A40" s="1">
        <v>1928</v>
      </c>
      <c r="B40" s="1">
        <v>2</v>
      </c>
      <c r="C40" s="1">
        <v>8</v>
      </c>
      <c r="D40" s="4">
        <f t="shared" si="0"/>
        <v>48</v>
      </c>
      <c r="E40" s="1">
        <v>4</v>
      </c>
      <c r="F40" s="1">
        <v>8</v>
      </c>
      <c r="G40" s="1">
        <v>1</v>
      </c>
      <c r="H40" s="1">
        <v>1</v>
      </c>
      <c r="I40" s="1">
        <v>3</v>
      </c>
      <c r="J40" s="1">
        <v>7</v>
      </c>
      <c r="K40" s="2">
        <f t="shared" si="1"/>
        <v>11</v>
      </c>
      <c r="L40" s="2">
        <f t="shared" si="2"/>
        <v>37</v>
      </c>
      <c r="M40" s="1" t="s">
        <v>30</v>
      </c>
      <c r="N40" s="1" t="s">
        <v>31</v>
      </c>
      <c r="O40" s="1">
        <v>1928</v>
      </c>
      <c r="P40" s="1">
        <v>136</v>
      </c>
      <c r="Q40" s="1">
        <v>4148</v>
      </c>
      <c r="S40" s="6">
        <v>10294</v>
      </c>
    </row>
    <row r="41" spans="1:19">
      <c r="A41" s="1">
        <v>1928</v>
      </c>
      <c r="B41" s="1">
        <v>2</v>
      </c>
      <c r="C41" s="1">
        <v>9</v>
      </c>
      <c r="D41" s="4">
        <f t="shared" si="0"/>
        <v>35</v>
      </c>
      <c r="E41" s="1">
        <v>3</v>
      </c>
      <c r="F41" s="1">
        <v>5</v>
      </c>
      <c r="I41" s="1">
        <v>3</v>
      </c>
      <c r="J41" s="1">
        <v>5</v>
      </c>
      <c r="K41" s="2">
        <f t="shared" si="1"/>
        <v>0</v>
      </c>
      <c r="L41" s="2">
        <f t="shared" si="2"/>
        <v>35</v>
      </c>
      <c r="M41" s="1" t="s">
        <v>30</v>
      </c>
      <c r="N41" s="1" t="s">
        <v>31</v>
      </c>
      <c r="O41" s="1">
        <v>1928</v>
      </c>
      <c r="P41" s="1">
        <v>136</v>
      </c>
      <c r="Q41" s="1">
        <v>4148</v>
      </c>
      <c r="S41" s="6">
        <v>10294</v>
      </c>
    </row>
    <row r="42" spans="1:19">
      <c r="A42" s="1">
        <v>1928</v>
      </c>
      <c r="B42" s="1">
        <v>2</v>
      </c>
      <c r="C42" s="1">
        <v>10</v>
      </c>
      <c r="D42" s="4">
        <f t="shared" si="0"/>
        <v>26</v>
      </c>
      <c r="E42" s="1">
        <v>2</v>
      </c>
      <c r="F42" s="1">
        <v>6</v>
      </c>
      <c r="I42" s="1">
        <v>2</v>
      </c>
      <c r="J42" s="1">
        <v>6</v>
      </c>
      <c r="K42" s="2">
        <f t="shared" si="1"/>
        <v>0</v>
      </c>
      <c r="L42" s="2">
        <f t="shared" si="2"/>
        <v>26</v>
      </c>
      <c r="M42" s="1" t="s">
        <v>30</v>
      </c>
      <c r="N42" s="1" t="s">
        <v>31</v>
      </c>
      <c r="O42" s="1">
        <v>1928</v>
      </c>
      <c r="P42" s="1">
        <v>136</v>
      </c>
      <c r="Q42" s="1">
        <v>4148</v>
      </c>
      <c r="S42" s="6">
        <v>10294</v>
      </c>
    </row>
    <row r="43" spans="1:19">
      <c r="A43" s="1">
        <v>1928</v>
      </c>
      <c r="B43" s="1">
        <v>2</v>
      </c>
      <c r="C43" s="1">
        <v>11</v>
      </c>
      <c r="D43" s="4" t="str">
        <f t="shared" si="0"/>
        <v/>
      </c>
      <c r="K43" s="2" t="str">
        <f t="shared" si="1"/>
        <v/>
      </c>
      <c r="L43" s="2" t="str">
        <f t="shared" si="2"/>
        <v/>
      </c>
      <c r="N43" s="1" t="s">
        <v>31</v>
      </c>
      <c r="O43" s="1">
        <v>1928</v>
      </c>
      <c r="P43" s="1">
        <v>136</v>
      </c>
      <c r="Q43" s="1">
        <v>4148</v>
      </c>
      <c r="S43" s="6">
        <v>10294</v>
      </c>
    </row>
    <row r="44" spans="1:19">
      <c r="A44" s="1">
        <v>1928</v>
      </c>
      <c r="B44" s="1">
        <v>2</v>
      </c>
      <c r="C44" s="1">
        <v>12</v>
      </c>
      <c r="D44" s="4">
        <f t="shared" si="0"/>
        <v>48</v>
      </c>
      <c r="E44" s="1">
        <v>3</v>
      </c>
      <c r="F44" s="1">
        <v>18</v>
      </c>
      <c r="G44" s="1">
        <v>2</v>
      </c>
      <c r="H44" s="1">
        <v>15</v>
      </c>
      <c r="I44" s="1">
        <v>1</v>
      </c>
      <c r="J44" s="1">
        <v>3</v>
      </c>
      <c r="K44" s="2">
        <f t="shared" si="1"/>
        <v>35</v>
      </c>
      <c r="L44" s="2">
        <f t="shared" si="2"/>
        <v>13</v>
      </c>
      <c r="M44" s="1" t="s">
        <v>30</v>
      </c>
      <c r="N44" s="1" t="s">
        <v>31</v>
      </c>
      <c r="O44" s="1">
        <v>1928</v>
      </c>
      <c r="P44" s="1">
        <v>136</v>
      </c>
      <c r="Q44" s="1">
        <v>4148</v>
      </c>
      <c r="S44" s="6">
        <v>10294</v>
      </c>
    </row>
    <row r="45" spans="1:19">
      <c r="A45" s="1">
        <v>1928</v>
      </c>
      <c r="B45" s="1">
        <v>2</v>
      </c>
      <c r="C45" s="1">
        <v>13</v>
      </c>
      <c r="D45" s="4">
        <f t="shared" si="0"/>
        <v>32</v>
      </c>
      <c r="E45" s="1">
        <v>2</v>
      </c>
      <c r="F45" s="1">
        <v>12</v>
      </c>
      <c r="G45" s="1">
        <v>2</v>
      </c>
      <c r="H45" s="1">
        <v>12</v>
      </c>
      <c r="K45" s="2">
        <f t="shared" si="1"/>
        <v>32</v>
      </c>
      <c r="L45" s="2">
        <f t="shared" si="2"/>
        <v>0</v>
      </c>
      <c r="M45" s="1" t="s">
        <v>30</v>
      </c>
      <c r="N45" s="1" t="s">
        <v>31</v>
      </c>
      <c r="O45" s="1">
        <v>1928</v>
      </c>
      <c r="P45" s="1">
        <v>136</v>
      </c>
      <c r="Q45" s="1">
        <v>4148</v>
      </c>
      <c r="S45" s="6">
        <v>10294</v>
      </c>
    </row>
    <row r="46" spans="1:19">
      <c r="A46" s="1">
        <v>1928</v>
      </c>
      <c r="B46" s="1">
        <v>2</v>
      </c>
      <c r="C46" s="1">
        <v>14</v>
      </c>
      <c r="D46" s="4" t="str">
        <f t="shared" si="0"/>
        <v/>
      </c>
      <c r="K46" s="2" t="str">
        <f t="shared" si="1"/>
        <v/>
      </c>
      <c r="L46" s="2" t="str">
        <f t="shared" si="2"/>
        <v/>
      </c>
      <c r="N46" s="1" t="s">
        <v>31</v>
      </c>
      <c r="O46" s="1">
        <v>1928</v>
      </c>
      <c r="P46" s="1">
        <v>136</v>
      </c>
      <c r="Q46" s="1">
        <v>4148</v>
      </c>
      <c r="S46" s="6">
        <v>10294</v>
      </c>
    </row>
    <row r="47" spans="1:19">
      <c r="A47" s="1">
        <v>1928</v>
      </c>
      <c r="B47" s="1">
        <v>2</v>
      </c>
      <c r="C47" s="1">
        <v>15</v>
      </c>
      <c r="D47" s="4">
        <f t="shared" si="0"/>
        <v>74</v>
      </c>
      <c r="E47" s="1">
        <v>6</v>
      </c>
      <c r="F47" s="1">
        <v>14</v>
      </c>
      <c r="G47" s="1">
        <v>5</v>
      </c>
      <c r="H47" s="1">
        <v>13</v>
      </c>
      <c r="I47" s="1">
        <v>1</v>
      </c>
      <c r="J47" s="1">
        <v>1</v>
      </c>
      <c r="K47" s="2">
        <f t="shared" si="1"/>
        <v>63</v>
      </c>
      <c r="L47" s="2">
        <f t="shared" si="2"/>
        <v>11</v>
      </c>
      <c r="M47" s="1" t="s">
        <v>30</v>
      </c>
      <c r="N47" s="1" t="s">
        <v>31</v>
      </c>
      <c r="O47" s="1">
        <v>1928</v>
      </c>
      <c r="P47" s="1">
        <v>136</v>
      </c>
      <c r="Q47" s="1">
        <v>4148</v>
      </c>
      <c r="S47" s="6">
        <v>10294</v>
      </c>
    </row>
    <row r="48" spans="1:19">
      <c r="A48" s="1">
        <v>1928</v>
      </c>
      <c r="B48" s="1">
        <v>2</v>
      </c>
      <c r="C48" s="1">
        <v>16</v>
      </c>
      <c r="D48" s="4">
        <f t="shared" si="0"/>
        <v>79</v>
      </c>
      <c r="E48" s="1">
        <v>6</v>
      </c>
      <c r="F48" s="1">
        <v>19</v>
      </c>
      <c r="G48" s="1">
        <v>4</v>
      </c>
      <c r="H48" s="1">
        <v>13</v>
      </c>
      <c r="I48" s="1">
        <v>2</v>
      </c>
      <c r="J48" s="1">
        <v>6</v>
      </c>
      <c r="K48" s="2">
        <f t="shared" si="1"/>
        <v>53</v>
      </c>
      <c r="L48" s="2">
        <f t="shared" si="2"/>
        <v>26</v>
      </c>
      <c r="M48" s="1" t="s">
        <v>30</v>
      </c>
      <c r="N48" s="1" t="s">
        <v>31</v>
      </c>
      <c r="O48" s="1">
        <v>1928</v>
      </c>
      <c r="P48" s="1">
        <v>136</v>
      </c>
      <c r="Q48" s="1">
        <v>4148</v>
      </c>
      <c r="S48" s="6">
        <v>10294</v>
      </c>
    </row>
    <row r="49" spans="1:19">
      <c r="A49" s="1">
        <v>1928</v>
      </c>
      <c r="B49" s="1">
        <v>2</v>
      </c>
      <c r="C49" s="1">
        <v>17</v>
      </c>
      <c r="D49" s="4">
        <f t="shared" si="0"/>
        <v>102</v>
      </c>
      <c r="E49" s="1">
        <v>7</v>
      </c>
      <c r="F49" s="1">
        <v>32</v>
      </c>
      <c r="G49" s="1">
        <v>4</v>
      </c>
      <c r="H49" s="1">
        <v>20</v>
      </c>
      <c r="I49" s="1">
        <v>3</v>
      </c>
      <c r="J49" s="1">
        <v>12</v>
      </c>
      <c r="K49" s="2">
        <f t="shared" si="1"/>
        <v>60</v>
      </c>
      <c r="L49" s="2">
        <f t="shared" si="2"/>
        <v>42</v>
      </c>
      <c r="M49" s="1" t="s">
        <v>30</v>
      </c>
      <c r="N49" s="1" t="s">
        <v>31</v>
      </c>
      <c r="O49" s="1">
        <v>1928</v>
      </c>
      <c r="P49" s="1">
        <v>136</v>
      </c>
      <c r="Q49" s="1">
        <v>4148</v>
      </c>
      <c r="S49" s="6">
        <v>10294</v>
      </c>
    </row>
    <row r="50" spans="1:19">
      <c r="A50" s="1">
        <v>1928</v>
      </c>
      <c r="B50" s="1">
        <v>2</v>
      </c>
      <c r="C50" s="1">
        <v>18</v>
      </c>
      <c r="D50" s="4">
        <f t="shared" si="0"/>
        <v>97</v>
      </c>
      <c r="E50" s="1">
        <v>6</v>
      </c>
      <c r="F50" s="1">
        <v>37</v>
      </c>
      <c r="G50" s="1">
        <v>4</v>
      </c>
      <c r="H50" s="1">
        <v>29</v>
      </c>
      <c r="I50" s="1">
        <v>2</v>
      </c>
      <c r="J50" s="1">
        <v>8</v>
      </c>
      <c r="K50" s="2">
        <f t="shared" si="1"/>
        <v>69</v>
      </c>
      <c r="L50" s="2">
        <f t="shared" si="2"/>
        <v>28</v>
      </c>
      <c r="M50" s="1" t="s">
        <v>30</v>
      </c>
      <c r="N50" s="1" t="s">
        <v>31</v>
      </c>
      <c r="O50" s="1">
        <v>1928</v>
      </c>
      <c r="P50" s="1">
        <v>136</v>
      </c>
      <c r="Q50" s="1">
        <v>4148</v>
      </c>
      <c r="S50" s="6">
        <v>10294</v>
      </c>
    </row>
    <row r="51" spans="1:19">
      <c r="A51" s="1">
        <v>1928</v>
      </c>
      <c r="B51" s="1">
        <v>2</v>
      </c>
      <c r="C51" s="1">
        <v>19</v>
      </c>
      <c r="D51" s="4">
        <f t="shared" si="0"/>
        <v>115</v>
      </c>
      <c r="E51" s="1">
        <v>7</v>
      </c>
      <c r="F51" s="1">
        <v>45</v>
      </c>
      <c r="G51" s="1">
        <v>5</v>
      </c>
      <c r="H51" s="1">
        <v>36</v>
      </c>
      <c r="I51" s="1">
        <v>2</v>
      </c>
      <c r="J51" s="1">
        <v>9</v>
      </c>
      <c r="K51" s="2">
        <f t="shared" si="1"/>
        <v>86</v>
      </c>
      <c r="L51" s="2">
        <f t="shared" si="2"/>
        <v>29</v>
      </c>
      <c r="M51" s="1" t="s">
        <v>30</v>
      </c>
      <c r="N51" s="1" t="s">
        <v>31</v>
      </c>
      <c r="O51" s="1">
        <v>1928</v>
      </c>
      <c r="P51" s="1">
        <v>136</v>
      </c>
      <c r="Q51" s="1">
        <v>4148</v>
      </c>
      <c r="S51" s="6">
        <v>10294</v>
      </c>
    </row>
    <row r="52" spans="1:19">
      <c r="A52" s="1">
        <v>1928</v>
      </c>
      <c r="B52" s="1">
        <v>2</v>
      </c>
      <c r="C52" s="1">
        <v>20</v>
      </c>
      <c r="D52" s="4">
        <f t="shared" si="0"/>
        <v>92</v>
      </c>
      <c r="E52" s="1">
        <v>6</v>
      </c>
      <c r="F52" s="1">
        <v>32</v>
      </c>
      <c r="G52" s="1">
        <v>3</v>
      </c>
      <c r="H52" s="1">
        <v>19</v>
      </c>
      <c r="I52" s="1">
        <v>3</v>
      </c>
      <c r="J52" s="1">
        <v>13</v>
      </c>
      <c r="K52" s="2">
        <f t="shared" si="1"/>
        <v>49</v>
      </c>
      <c r="L52" s="2">
        <f t="shared" si="2"/>
        <v>43</v>
      </c>
      <c r="M52" s="1" t="s">
        <v>30</v>
      </c>
      <c r="N52" s="1" t="s">
        <v>31</v>
      </c>
      <c r="O52" s="1">
        <v>1928</v>
      </c>
      <c r="P52" s="1">
        <v>136</v>
      </c>
      <c r="Q52" s="1">
        <v>4148</v>
      </c>
      <c r="S52" s="6">
        <v>10294</v>
      </c>
    </row>
    <row r="53" spans="1:19">
      <c r="A53" s="1">
        <v>1928</v>
      </c>
      <c r="B53" s="1">
        <v>2</v>
      </c>
      <c r="C53" s="1">
        <v>21</v>
      </c>
      <c r="D53" s="4">
        <f t="shared" si="0"/>
        <v>132</v>
      </c>
      <c r="E53" s="1">
        <v>8</v>
      </c>
      <c r="F53" s="1">
        <v>52</v>
      </c>
      <c r="G53" s="1">
        <v>2</v>
      </c>
      <c r="H53" s="1">
        <v>26</v>
      </c>
      <c r="I53" s="1">
        <v>6</v>
      </c>
      <c r="J53" s="1">
        <v>26</v>
      </c>
      <c r="K53" s="2">
        <f t="shared" si="1"/>
        <v>46</v>
      </c>
      <c r="L53" s="2">
        <f t="shared" si="2"/>
        <v>86</v>
      </c>
      <c r="M53" s="1" t="s">
        <v>30</v>
      </c>
      <c r="N53" s="1" t="s">
        <v>31</v>
      </c>
      <c r="O53" s="1">
        <v>1928</v>
      </c>
      <c r="P53" s="1">
        <v>136</v>
      </c>
      <c r="Q53" s="1">
        <v>4148</v>
      </c>
      <c r="S53" s="6">
        <v>10294</v>
      </c>
    </row>
    <row r="54" spans="1:19">
      <c r="A54" s="1">
        <v>1928</v>
      </c>
      <c r="B54" s="1">
        <v>2</v>
      </c>
      <c r="C54" s="1">
        <v>22</v>
      </c>
      <c r="D54" s="4">
        <f t="shared" si="0"/>
        <v>118</v>
      </c>
      <c r="E54" s="1">
        <v>8</v>
      </c>
      <c r="F54" s="1">
        <v>38</v>
      </c>
      <c r="G54" s="1">
        <v>2</v>
      </c>
      <c r="H54" s="1">
        <v>16</v>
      </c>
      <c r="I54" s="1">
        <v>6</v>
      </c>
      <c r="J54" s="1">
        <v>22</v>
      </c>
      <c r="K54" s="2">
        <f t="shared" si="1"/>
        <v>36</v>
      </c>
      <c r="L54" s="2">
        <f t="shared" si="2"/>
        <v>82</v>
      </c>
      <c r="M54" s="1" t="s">
        <v>30</v>
      </c>
      <c r="N54" s="1" t="s">
        <v>31</v>
      </c>
      <c r="O54" s="1">
        <v>1928</v>
      </c>
      <c r="P54" s="1">
        <v>136</v>
      </c>
      <c r="Q54" s="1">
        <v>4148</v>
      </c>
      <c r="S54" s="6">
        <v>10294</v>
      </c>
    </row>
    <row r="55" spans="1:19">
      <c r="A55" s="1">
        <v>1928</v>
      </c>
      <c r="B55" s="1">
        <v>2</v>
      </c>
      <c r="C55" s="1">
        <v>23</v>
      </c>
      <c r="D55" s="4">
        <f t="shared" si="0"/>
        <v>138</v>
      </c>
      <c r="E55" s="1">
        <v>9</v>
      </c>
      <c r="F55" s="1">
        <v>48</v>
      </c>
      <c r="G55" s="1">
        <v>3</v>
      </c>
      <c r="H55" s="1">
        <v>20</v>
      </c>
      <c r="I55" s="1">
        <v>6</v>
      </c>
      <c r="J55" s="1">
        <v>28</v>
      </c>
      <c r="K55" s="2">
        <f t="shared" si="1"/>
        <v>50</v>
      </c>
      <c r="L55" s="2">
        <f t="shared" si="2"/>
        <v>88</v>
      </c>
      <c r="M55" s="1" t="s">
        <v>30</v>
      </c>
      <c r="N55" s="1" t="s">
        <v>31</v>
      </c>
      <c r="O55" s="1">
        <v>1928</v>
      </c>
      <c r="P55" s="1">
        <v>136</v>
      </c>
      <c r="Q55" s="1">
        <v>4148</v>
      </c>
      <c r="S55" s="6">
        <v>10294</v>
      </c>
    </row>
    <row r="56" spans="1:19">
      <c r="A56" s="1">
        <v>1928</v>
      </c>
      <c r="B56" s="1">
        <v>2</v>
      </c>
      <c r="C56" s="1">
        <v>24</v>
      </c>
      <c r="D56" s="4">
        <f t="shared" si="0"/>
        <v>103</v>
      </c>
      <c r="E56" s="1">
        <v>6</v>
      </c>
      <c r="F56" s="1">
        <v>43</v>
      </c>
      <c r="G56" s="1">
        <v>2</v>
      </c>
      <c r="H56" s="1">
        <v>13</v>
      </c>
      <c r="I56" s="1">
        <v>5</v>
      </c>
      <c r="J56" s="1">
        <v>30</v>
      </c>
      <c r="K56" s="2">
        <f t="shared" si="1"/>
        <v>33</v>
      </c>
      <c r="L56" s="2">
        <f t="shared" si="2"/>
        <v>80</v>
      </c>
      <c r="M56" s="1" t="s">
        <v>30</v>
      </c>
      <c r="N56" s="1" t="s">
        <v>31</v>
      </c>
      <c r="O56" s="1">
        <v>1928</v>
      </c>
      <c r="P56" s="1">
        <v>136</v>
      </c>
      <c r="Q56" s="1">
        <v>4148</v>
      </c>
      <c r="S56" s="6">
        <v>10294</v>
      </c>
    </row>
    <row r="57" spans="1:19">
      <c r="A57" s="1">
        <v>1928</v>
      </c>
      <c r="B57" s="1">
        <v>2</v>
      </c>
      <c r="C57" s="1">
        <v>25</v>
      </c>
      <c r="D57" s="4">
        <f t="shared" si="0"/>
        <v>101</v>
      </c>
      <c r="E57" s="1">
        <v>7</v>
      </c>
      <c r="F57" s="1">
        <v>31</v>
      </c>
      <c r="G57" s="1">
        <v>2</v>
      </c>
      <c r="H57" s="1">
        <v>6</v>
      </c>
      <c r="I57" s="1">
        <v>5</v>
      </c>
      <c r="J57" s="1">
        <v>25</v>
      </c>
      <c r="K57" s="2">
        <f t="shared" si="1"/>
        <v>26</v>
      </c>
      <c r="L57" s="2">
        <f t="shared" si="2"/>
        <v>75</v>
      </c>
      <c r="M57" s="1" t="s">
        <v>30</v>
      </c>
      <c r="N57" s="1" t="s">
        <v>31</v>
      </c>
      <c r="O57" s="1">
        <v>1928</v>
      </c>
      <c r="P57" s="1">
        <v>136</v>
      </c>
      <c r="Q57" s="1">
        <v>4148</v>
      </c>
      <c r="S57" s="6">
        <v>10294</v>
      </c>
    </row>
    <row r="58" spans="1:19">
      <c r="A58" s="1">
        <v>1928</v>
      </c>
      <c r="B58" s="1">
        <v>2</v>
      </c>
      <c r="C58" s="1">
        <v>26</v>
      </c>
      <c r="D58" s="4">
        <f t="shared" si="0"/>
        <v>117</v>
      </c>
      <c r="E58" s="1">
        <v>8</v>
      </c>
      <c r="F58" s="1">
        <v>37</v>
      </c>
      <c r="G58" s="1">
        <v>1</v>
      </c>
      <c r="H58" s="1">
        <v>4</v>
      </c>
      <c r="I58" s="1">
        <v>7</v>
      </c>
      <c r="J58" s="1">
        <v>33</v>
      </c>
      <c r="K58" s="2">
        <f t="shared" si="1"/>
        <v>14</v>
      </c>
      <c r="L58" s="2">
        <f t="shared" si="2"/>
        <v>103</v>
      </c>
      <c r="M58" s="1" t="s">
        <v>30</v>
      </c>
      <c r="N58" s="1" t="s">
        <v>31</v>
      </c>
      <c r="O58" s="1">
        <v>1928</v>
      </c>
      <c r="P58" s="1">
        <v>136</v>
      </c>
      <c r="Q58" s="1">
        <v>4148</v>
      </c>
      <c r="S58" s="6">
        <v>10294</v>
      </c>
    </row>
    <row r="59" spans="1:19">
      <c r="A59" s="1">
        <v>1928</v>
      </c>
      <c r="B59" s="1">
        <v>2</v>
      </c>
      <c r="C59" s="1">
        <v>27</v>
      </c>
      <c r="D59" s="4">
        <f t="shared" si="0"/>
        <v>97</v>
      </c>
      <c r="E59" s="1">
        <v>7</v>
      </c>
      <c r="F59" s="1">
        <v>27</v>
      </c>
      <c r="G59" s="1">
        <v>1</v>
      </c>
      <c r="H59" s="1">
        <v>1</v>
      </c>
      <c r="I59" s="1">
        <v>6</v>
      </c>
      <c r="J59" s="1">
        <v>26</v>
      </c>
      <c r="K59" s="2">
        <f t="shared" si="1"/>
        <v>11</v>
      </c>
      <c r="L59" s="2">
        <f t="shared" si="2"/>
        <v>86</v>
      </c>
      <c r="M59" s="1" t="s">
        <v>30</v>
      </c>
      <c r="N59" s="1" t="s">
        <v>31</v>
      </c>
      <c r="O59" s="1">
        <v>1928</v>
      </c>
      <c r="P59" s="1">
        <v>136</v>
      </c>
      <c r="Q59" s="1">
        <v>4148</v>
      </c>
      <c r="S59" s="6">
        <v>10294</v>
      </c>
    </row>
    <row r="60" spans="1:19">
      <c r="A60" s="1">
        <v>1928</v>
      </c>
      <c r="B60" s="1">
        <v>2</v>
      </c>
      <c r="C60" s="1">
        <v>28</v>
      </c>
      <c r="D60" s="4">
        <f t="shared" si="0"/>
        <v>102</v>
      </c>
      <c r="E60" s="1">
        <v>7</v>
      </c>
      <c r="F60" s="1">
        <v>32</v>
      </c>
      <c r="I60" s="1">
        <v>7</v>
      </c>
      <c r="J60" s="1">
        <v>32</v>
      </c>
      <c r="K60" s="2">
        <f t="shared" si="1"/>
        <v>0</v>
      </c>
      <c r="L60" s="2">
        <f t="shared" si="2"/>
        <v>102</v>
      </c>
      <c r="M60" s="1" t="s">
        <v>30</v>
      </c>
      <c r="N60" s="1" t="s">
        <v>31</v>
      </c>
      <c r="O60" s="1">
        <v>1928</v>
      </c>
      <c r="P60" s="1">
        <v>136</v>
      </c>
      <c r="Q60" s="1">
        <v>4148</v>
      </c>
      <c r="S60" s="6">
        <v>10294</v>
      </c>
    </row>
    <row r="61" spans="1:19">
      <c r="A61" s="1">
        <v>1928</v>
      </c>
      <c r="B61" s="1">
        <v>2</v>
      </c>
      <c r="C61" s="1">
        <v>29</v>
      </c>
      <c r="D61" s="4">
        <f t="shared" si="0"/>
        <v>99</v>
      </c>
      <c r="E61" s="1">
        <v>7</v>
      </c>
      <c r="F61" s="1">
        <v>29</v>
      </c>
      <c r="I61" s="1">
        <v>7</v>
      </c>
      <c r="J61" s="1">
        <v>29</v>
      </c>
      <c r="K61" s="2">
        <f t="shared" si="1"/>
        <v>0</v>
      </c>
      <c r="L61" s="2">
        <f t="shared" si="2"/>
        <v>99</v>
      </c>
      <c r="M61" s="1" t="s">
        <v>30</v>
      </c>
      <c r="N61" s="1" t="s">
        <v>31</v>
      </c>
      <c r="O61" s="1">
        <v>1928</v>
      </c>
      <c r="P61" s="1">
        <v>136</v>
      </c>
      <c r="Q61" s="1">
        <v>4148</v>
      </c>
      <c r="S61" s="6">
        <v>10294</v>
      </c>
    </row>
    <row r="62" spans="1:19">
      <c r="A62" s="1">
        <v>1928</v>
      </c>
      <c r="B62" s="1">
        <v>3</v>
      </c>
      <c r="C62" s="1">
        <v>1</v>
      </c>
      <c r="D62" s="4">
        <f t="shared" si="0"/>
        <v>88</v>
      </c>
      <c r="E62" s="1">
        <v>6</v>
      </c>
      <c r="F62" s="1">
        <v>28</v>
      </c>
      <c r="I62" s="1">
        <v>6</v>
      </c>
      <c r="J62" s="1">
        <v>28</v>
      </c>
      <c r="K62" s="2">
        <f t="shared" si="1"/>
        <v>0</v>
      </c>
      <c r="L62" s="2">
        <f t="shared" si="2"/>
        <v>88</v>
      </c>
      <c r="M62" s="1" t="s">
        <v>30</v>
      </c>
      <c r="N62" s="1" t="s">
        <v>31</v>
      </c>
      <c r="O62" s="1">
        <v>1928</v>
      </c>
      <c r="P62" s="1">
        <v>138</v>
      </c>
      <c r="Q62" s="1">
        <v>3898</v>
      </c>
      <c r="S62" s="6">
        <v>10325</v>
      </c>
    </row>
    <row r="63" spans="1:19">
      <c r="A63" s="1">
        <v>1928</v>
      </c>
      <c r="B63" s="1">
        <v>3</v>
      </c>
      <c r="C63" s="1">
        <v>2</v>
      </c>
      <c r="D63" s="4" t="str">
        <f t="shared" si="0"/>
        <v/>
      </c>
      <c r="K63" s="2" t="str">
        <f t="shared" si="1"/>
        <v/>
      </c>
      <c r="L63" s="2" t="str">
        <f t="shared" si="2"/>
        <v/>
      </c>
      <c r="N63" s="1" t="s">
        <v>31</v>
      </c>
      <c r="O63" s="1">
        <v>1928</v>
      </c>
      <c r="P63" s="1">
        <v>138</v>
      </c>
      <c r="Q63" s="1">
        <v>3898</v>
      </c>
      <c r="S63" s="6">
        <v>10325</v>
      </c>
    </row>
    <row r="64" spans="1:19">
      <c r="A64" s="1">
        <v>1928</v>
      </c>
      <c r="B64" s="1">
        <v>3</v>
      </c>
      <c r="C64" s="1">
        <v>3</v>
      </c>
      <c r="D64" s="4">
        <f t="shared" si="0"/>
        <v>73</v>
      </c>
      <c r="E64" s="1">
        <v>6</v>
      </c>
      <c r="F64" s="1">
        <v>13</v>
      </c>
      <c r="G64" s="1">
        <v>1</v>
      </c>
      <c r="H64" s="1">
        <v>1</v>
      </c>
      <c r="I64" s="1">
        <v>5</v>
      </c>
      <c r="J64" s="1">
        <v>12</v>
      </c>
      <c r="K64" s="2">
        <f t="shared" si="1"/>
        <v>11</v>
      </c>
      <c r="L64" s="2">
        <f t="shared" si="2"/>
        <v>62</v>
      </c>
      <c r="M64" s="1" t="s">
        <v>30</v>
      </c>
      <c r="N64" s="1" t="s">
        <v>31</v>
      </c>
      <c r="O64" s="1">
        <v>1928</v>
      </c>
      <c r="P64" s="1">
        <v>138</v>
      </c>
      <c r="Q64" s="1">
        <v>3898</v>
      </c>
      <c r="S64" s="6">
        <v>10325</v>
      </c>
    </row>
    <row r="65" spans="1:19">
      <c r="A65" s="1">
        <v>1928</v>
      </c>
      <c r="B65" s="1">
        <v>3</v>
      </c>
      <c r="C65" s="1">
        <v>4</v>
      </c>
      <c r="D65" s="4">
        <f t="shared" si="0"/>
        <v>52</v>
      </c>
      <c r="E65" s="1">
        <v>4</v>
      </c>
      <c r="F65" s="1">
        <v>12</v>
      </c>
      <c r="G65" s="1">
        <v>1</v>
      </c>
      <c r="H65" s="1">
        <v>2</v>
      </c>
      <c r="I65" s="1">
        <v>3</v>
      </c>
      <c r="J65" s="1">
        <v>10</v>
      </c>
      <c r="K65" s="2">
        <f t="shared" si="1"/>
        <v>12</v>
      </c>
      <c r="L65" s="2">
        <f t="shared" si="2"/>
        <v>40</v>
      </c>
      <c r="M65" s="1" t="s">
        <v>30</v>
      </c>
      <c r="N65" s="1" t="s">
        <v>31</v>
      </c>
      <c r="O65" s="1">
        <v>1928</v>
      </c>
      <c r="P65" s="1">
        <v>138</v>
      </c>
      <c r="Q65" s="1">
        <v>3898</v>
      </c>
      <c r="S65" s="6">
        <v>10325</v>
      </c>
    </row>
    <row r="66" spans="1:19">
      <c r="A66" s="1">
        <v>1928</v>
      </c>
      <c r="B66" s="1">
        <v>3</v>
      </c>
      <c r="C66" s="1">
        <v>5</v>
      </c>
      <c r="D66" s="4">
        <f t="shared" si="0"/>
        <v>58</v>
      </c>
      <c r="E66" s="1">
        <v>4</v>
      </c>
      <c r="F66" s="1">
        <v>18</v>
      </c>
      <c r="G66" s="1">
        <v>2</v>
      </c>
      <c r="H66" s="1">
        <v>12</v>
      </c>
      <c r="I66" s="1">
        <v>2</v>
      </c>
      <c r="J66" s="1">
        <v>6</v>
      </c>
      <c r="K66" s="2">
        <f t="shared" si="1"/>
        <v>32</v>
      </c>
      <c r="L66" s="2">
        <f t="shared" si="2"/>
        <v>26</v>
      </c>
      <c r="M66" s="1" t="s">
        <v>30</v>
      </c>
      <c r="N66" s="1" t="s">
        <v>31</v>
      </c>
      <c r="O66" s="1">
        <v>1928</v>
      </c>
      <c r="P66" s="1">
        <v>138</v>
      </c>
      <c r="Q66" s="1">
        <v>3898</v>
      </c>
      <c r="S66" s="6">
        <v>10325</v>
      </c>
    </row>
    <row r="67" spans="1:19">
      <c r="A67" s="1">
        <v>1928</v>
      </c>
      <c r="B67" s="1">
        <v>3</v>
      </c>
      <c r="C67" s="1">
        <v>6</v>
      </c>
      <c r="D67" s="4">
        <f t="shared" ref="D67:D130" si="3">IF(E67="","",E67*10+F67)</f>
        <v>74</v>
      </c>
      <c r="E67" s="1">
        <v>4</v>
      </c>
      <c r="F67" s="1">
        <v>34</v>
      </c>
      <c r="G67" s="1">
        <v>2</v>
      </c>
      <c r="H67" s="1">
        <v>24</v>
      </c>
      <c r="I67" s="1">
        <v>2</v>
      </c>
      <c r="J67" s="1">
        <v>10</v>
      </c>
      <c r="K67" s="2">
        <f t="shared" ref="K67:K130" si="4">IF(D67="","",G67*10+H67)</f>
        <v>44</v>
      </c>
      <c r="L67" s="2">
        <f t="shared" ref="L67:L130" si="5">IF(D67="","",I67*10+J67)</f>
        <v>30</v>
      </c>
      <c r="M67" s="1" t="s">
        <v>30</v>
      </c>
      <c r="N67" s="1" t="s">
        <v>31</v>
      </c>
      <c r="O67" s="1">
        <v>1928</v>
      </c>
      <c r="P67" s="1">
        <v>138</v>
      </c>
      <c r="Q67" s="1">
        <v>3898</v>
      </c>
      <c r="S67" s="6">
        <v>10325</v>
      </c>
    </row>
    <row r="68" spans="1:19">
      <c r="A68" s="1">
        <v>1928</v>
      </c>
      <c r="B68" s="1">
        <v>3</v>
      </c>
      <c r="C68" s="1">
        <v>7</v>
      </c>
      <c r="D68" s="4">
        <f t="shared" si="3"/>
        <v>78</v>
      </c>
      <c r="E68" s="1">
        <v>5</v>
      </c>
      <c r="F68" s="1">
        <v>28</v>
      </c>
      <c r="G68" s="1">
        <v>2</v>
      </c>
      <c r="H68" s="1">
        <v>25</v>
      </c>
      <c r="I68" s="1">
        <v>2</v>
      </c>
      <c r="J68" s="1">
        <v>3</v>
      </c>
      <c r="K68" s="2">
        <f t="shared" si="4"/>
        <v>45</v>
      </c>
      <c r="L68" s="2">
        <f t="shared" si="5"/>
        <v>23</v>
      </c>
      <c r="M68" s="1" t="s">
        <v>30</v>
      </c>
      <c r="N68" s="1" t="s">
        <v>31</v>
      </c>
      <c r="O68" s="1">
        <v>1928</v>
      </c>
      <c r="P68" s="1">
        <v>138</v>
      </c>
      <c r="Q68" s="1">
        <v>3898</v>
      </c>
      <c r="S68" s="6">
        <v>10325</v>
      </c>
    </row>
    <row r="69" spans="1:19">
      <c r="A69" s="1">
        <v>1928</v>
      </c>
      <c r="B69" s="1">
        <v>3</v>
      </c>
      <c r="C69" s="1">
        <v>8</v>
      </c>
      <c r="D69" s="4">
        <f t="shared" si="3"/>
        <v>111</v>
      </c>
      <c r="E69" s="1">
        <v>6</v>
      </c>
      <c r="F69" s="1">
        <v>51</v>
      </c>
      <c r="G69" s="1">
        <v>3</v>
      </c>
      <c r="H69" s="1">
        <v>43</v>
      </c>
      <c r="I69" s="1">
        <v>3</v>
      </c>
      <c r="J69" s="1">
        <v>8</v>
      </c>
      <c r="K69" s="2">
        <f t="shared" si="4"/>
        <v>73</v>
      </c>
      <c r="L69" s="2">
        <f t="shared" si="5"/>
        <v>38</v>
      </c>
      <c r="M69" s="1" t="s">
        <v>30</v>
      </c>
      <c r="N69" s="1" t="s">
        <v>31</v>
      </c>
      <c r="O69" s="1">
        <v>1928</v>
      </c>
      <c r="P69" s="1">
        <v>138</v>
      </c>
      <c r="Q69" s="1">
        <v>3898</v>
      </c>
      <c r="S69" s="6">
        <v>10325</v>
      </c>
    </row>
    <row r="70" spans="1:19">
      <c r="A70" s="1">
        <v>1928</v>
      </c>
      <c r="B70" s="1">
        <v>3</v>
      </c>
      <c r="C70" s="1">
        <v>9</v>
      </c>
      <c r="D70" s="4">
        <f t="shared" si="3"/>
        <v>112</v>
      </c>
      <c r="E70" s="1">
        <v>7</v>
      </c>
      <c r="F70" s="1">
        <v>42</v>
      </c>
      <c r="G70" s="1">
        <v>3</v>
      </c>
      <c r="H70" s="1">
        <v>34</v>
      </c>
      <c r="I70" s="1">
        <v>4</v>
      </c>
      <c r="J70" s="1">
        <v>8</v>
      </c>
      <c r="K70" s="2">
        <f t="shared" si="4"/>
        <v>64</v>
      </c>
      <c r="L70" s="2">
        <f t="shared" si="5"/>
        <v>48</v>
      </c>
      <c r="M70" s="1" t="s">
        <v>30</v>
      </c>
      <c r="N70" s="1" t="s">
        <v>31</v>
      </c>
      <c r="O70" s="1">
        <v>1928</v>
      </c>
      <c r="P70" s="1">
        <v>138</v>
      </c>
      <c r="Q70" s="1">
        <v>3898</v>
      </c>
      <c r="S70" s="6">
        <v>10325</v>
      </c>
    </row>
    <row r="71" spans="1:19">
      <c r="A71" s="1">
        <v>1928</v>
      </c>
      <c r="B71" s="1">
        <v>3</v>
      </c>
      <c r="C71" s="1">
        <v>10</v>
      </c>
      <c r="D71" s="4" t="str">
        <f t="shared" si="3"/>
        <v/>
      </c>
      <c r="K71" s="2" t="str">
        <f t="shared" si="4"/>
        <v/>
      </c>
      <c r="L71" s="2" t="str">
        <f t="shared" si="5"/>
        <v/>
      </c>
      <c r="N71" s="1" t="s">
        <v>31</v>
      </c>
      <c r="O71" s="1">
        <v>1928</v>
      </c>
      <c r="P71" s="1">
        <v>138</v>
      </c>
      <c r="Q71" s="1">
        <v>3898</v>
      </c>
      <c r="S71" s="6">
        <v>10325</v>
      </c>
    </row>
    <row r="72" spans="1:19">
      <c r="A72" s="1">
        <v>1928</v>
      </c>
      <c r="B72" s="1">
        <v>3</v>
      </c>
      <c r="C72" s="1">
        <v>11</v>
      </c>
      <c r="D72" s="4" t="str">
        <f t="shared" si="3"/>
        <v/>
      </c>
      <c r="K72" s="2" t="str">
        <f t="shared" si="4"/>
        <v/>
      </c>
      <c r="L72" s="2" t="str">
        <f t="shared" si="5"/>
        <v/>
      </c>
      <c r="N72" s="1" t="s">
        <v>31</v>
      </c>
      <c r="O72" s="1">
        <v>1928</v>
      </c>
      <c r="P72" s="1">
        <v>138</v>
      </c>
      <c r="Q72" s="1">
        <v>3898</v>
      </c>
      <c r="S72" s="6">
        <v>10325</v>
      </c>
    </row>
    <row r="73" spans="1:19">
      <c r="A73" s="1">
        <v>1928</v>
      </c>
      <c r="B73" s="1">
        <v>3</v>
      </c>
      <c r="C73" s="1">
        <v>12</v>
      </c>
      <c r="D73" s="4">
        <f t="shared" si="3"/>
        <v>114</v>
      </c>
      <c r="E73" s="1">
        <v>6</v>
      </c>
      <c r="F73" s="1">
        <v>54</v>
      </c>
      <c r="G73" s="1">
        <v>2</v>
      </c>
      <c r="H73" s="1">
        <v>41</v>
      </c>
      <c r="I73" s="1">
        <v>4</v>
      </c>
      <c r="J73" s="1">
        <v>13</v>
      </c>
      <c r="K73" s="2">
        <f t="shared" si="4"/>
        <v>61</v>
      </c>
      <c r="L73" s="2">
        <f t="shared" si="5"/>
        <v>53</v>
      </c>
      <c r="M73" s="1" t="s">
        <v>30</v>
      </c>
      <c r="N73" s="1" t="s">
        <v>31</v>
      </c>
      <c r="O73" s="1">
        <v>1928</v>
      </c>
      <c r="P73" s="1">
        <v>138</v>
      </c>
      <c r="Q73" s="1">
        <v>3898</v>
      </c>
      <c r="S73" s="6">
        <v>10325</v>
      </c>
    </row>
    <row r="74" spans="1:19">
      <c r="A74" s="1">
        <v>1928</v>
      </c>
      <c r="B74" s="1">
        <v>3</v>
      </c>
      <c r="C74" s="1">
        <v>13</v>
      </c>
      <c r="D74" s="4">
        <f t="shared" si="3"/>
        <v>113</v>
      </c>
      <c r="E74" s="1">
        <v>6</v>
      </c>
      <c r="F74" s="1">
        <v>53</v>
      </c>
      <c r="G74" s="1">
        <v>2</v>
      </c>
      <c r="H74" s="1">
        <v>26</v>
      </c>
      <c r="I74" s="1">
        <v>4</v>
      </c>
      <c r="J74" s="1">
        <v>27</v>
      </c>
      <c r="K74" s="2">
        <f t="shared" si="4"/>
        <v>46</v>
      </c>
      <c r="L74" s="2">
        <f t="shared" si="5"/>
        <v>67</v>
      </c>
      <c r="M74" s="1" t="s">
        <v>30</v>
      </c>
      <c r="N74" s="1" t="s">
        <v>31</v>
      </c>
      <c r="O74" s="1">
        <v>1928</v>
      </c>
      <c r="P74" s="1">
        <v>138</v>
      </c>
      <c r="Q74" s="1">
        <v>3898</v>
      </c>
      <c r="S74" s="6">
        <v>10325</v>
      </c>
    </row>
    <row r="75" spans="1:19">
      <c r="A75" s="1">
        <v>1928</v>
      </c>
      <c r="B75" s="1">
        <v>3</v>
      </c>
      <c r="C75" s="1">
        <v>14</v>
      </c>
      <c r="D75" s="4">
        <f t="shared" si="3"/>
        <v>134</v>
      </c>
      <c r="E75" s="1">
        <v>9</v>
      </c>
      <c r="F75" s="1">
        <v>44</v>
      </c>
      <c r="G75" s="1">
        <v>5</v>
      </c>
      <c r="H75" s="1">
        <v>22</v>
      </c>
      <c r="I75" s="1">
        <v>4</v>
      </c>
      <c r="J75" s="1">
        <v>22</v>
      </c>
      <c r="K75" s="2">
        <f t="shared" si="4"/>
        <v>72</v>
      </c>
      <c r="L75" s="2">
        <f t="shared" si="5"/>
        <v>62</v>
      </c>
      <c r="M75" s="1" t="s">
        <v>30</v>
      </c>
      <c r="N75" s="1" t="s">
        <v>31</v>
      </c>
      <c r="O75" s="1">
        <v>1928</v>
      </c>
      <c r="P75" s="1">
        <v>138</v>
      </c>
      <c r="Q75" s="1">
        <v>3898</v>
      </c>
      <c r="S75" s="6">
        <v>10325</v>
      </c>
    </row>
    <row r="76" spans="1:19">
      <c r="A76" s="1">
        <v>1928</v>
      </c>
      <c r="B76" s="1">
        <v>3</v>
      </c>
      <c r="C76" s="1">
        <v>15</v>
      </c>
      <c r="D76" s="4">
        <f t="shared" si="3"/>
        <v>129</v>
      </c>
      <c r="E76" s="1">
        <v>8</v>
      </c>
      <c r="F76" s="1">
        <v>49</v>
      </c>
      <c r="G76" s="1">
        <v>3</v>
      </c>
      <c r="H76" s="1">
        <v>14</v>
      </c>
      <c r="I76" s="1">
        <v>5</v>
      </c>
      <c r="J76" s="1">
        <v>35</v>
      </c>
      <c r="K76" s="2">
        <f t="shared" si="4"/>
        <v>44</v>
      </c>
      <c r="L76" s="2">
        <f t="shared" si="5"/>
        <v>85</v>
      </c>
      <c r="M76" s="1" t="s">
        <v>30</v>
      </c>
      <c r="N76" s="1" t="s">
        <v>31</v>
      </c>
      <c r="O76" s="1">
        <v>1928</v>
      </c>
      <c r="P76" s="1">
        <v>138</v>
      </c>
      <c r="Q76" s="1">
        <v>3898</v>
      </c>
      <c r="S76" s="6">
        <v>10325</v>
      </c>
    </row>
    <row r="77" spans="1:19">
      <c r="A77" s="1">
        <v>1928</v>
      </c>
      <c r="B77" s="1">
        <v>3</v>
      </c>
      <c r="C77" s="1">
        <v>16</v>
      </c>
      <c r="D77" s="4">
        <f t="shared" si="3"/>
        <v>136</v>
      </c>
      <c r="E77" s="1">
        <v>7</v>
      </c>
      <c r="F77" s="1">
        <v>66</v>
      </c>
      <c r="G77" s="1">
        <v>2</v>
      </c>
      <c r="H77" s="1">
        <v>21</v>
      </c>
      <c r="I77" s="1">
        <v>5</v>
      </c>
      <c r="J77" s="1">
        <v>45</v>
      </c>
      <c r="K77" s="2">
        <f t="shared" si="4"/>
        <v>41</v>
      </c>
      <c r="L77" s="2">
        <f t="shared" si="5"/>
        <v>95</v>
      </c>
      <c r="M77" s="1" t="s">
        <v>30</v>
      </c>
      <c r="N77" s="1" t="s">
        <v>31</v>
      </c>
      <c r="O77" s="1">
        <v>1928</v>
      </c>
      <c r="P77" s="1">
        <v>138</v>
      </c>
      <c r="Q77" s="1">
        <v>3898</v>
      </c>
      <c r="S77" s="6">
        <v>10325</v>
      </c>
    </row>
    <row r="78" spans="1:19">
      <c r="A78" s="1">
        <v>1928</v>
      </c>
      <c r="B78" s="1">
        <v>3</v>
      </c>
      <c r="C78" s="1">
        <v>17</v>
      </c>
      <c r="D78" s="4">
        <f t="shared" si="3"/>
        <v>140</v>
      </c>
      <c r="E78" s="1">
        <v>7</v>
      </c>
      <c r="F78" s="1">
        <v>70</v>
      </c>
      <c r="G78" s="1">
        <v>2</v>
      </c>
      <c r="H78" s="1">
        <v>26</v>
      </c>
      <c r="I78" s="1">
        <v>5</v>
      </c>
      <c r="J78" s="1">
        <v>44</v>
      </c>
      <c r="K78" s="2">
        <f t="shared" si="4"/>
        <v>46</v>
      </c>
      <c r="L78" s="2">
        <f t="shared" si="5"/>
        <v>94</v>
      </c>
      <c r="M78" s="1" t="s">
        <v>30</v>
      </c>
      <c r="N78" s="1" t="s">
        <v>31</v>
      </c>
      <c r="O78" s="1">
        <v>1928</v>
      </c>
      <c r="P78" s="1">
        <v>138</v>
      </c>
      <c r="Q78" s="1">
        <v>3898</v>
      </c>
      <c r="S78" s="6">
        <v>10325</v>
      </c>
    </row>
    <row r="79" spans="1:19">
      <c r="A79" s="1">
        <v>1928</v>
      </c>
      <c r="B79" s="1">
        <v>3</v>
      </c>
      <c r="C79" s="1">
        <v>18</v>
      </c>
      <c r="D79" s="4">
        <f t="shared" si="3"/>
        <v>173</v>
      </c>
      <c r="E79" s="1">
        <v>7</v>
      </c>
      <c r="F79" s="1">
        <v>103</v>
      </c>
      <c r="G79" s="1">
        <v>3</v>
      </c>
      <c r="H79" s="1">
        <v>46</v>
      </c>
      <c r="I79" s="1">
        <v>4</v>
      </c>
      <c r="J79" s="1">
        <v>57</v>
      </c>
      <c r="K79" s="2">
        <f t="shared" si="4"/>
        <v>76</v>
      </c>
      <c r="L79" s="2">
        <f t="shared" si="5"/>
        <v>97</v>
      </c>
      <c r="M79" s="1" t="s">
        <v>30</v>
      </c>
      <c r="N79" s="1" t="s">
        <v>31</v>
      </c>
      <c r="O79" s="1">
        <v>1928</v>
      </c>
      <c r="P79" s="1">
        <v>138</v>
      </c>
      <c r="Q79" s="1">
        <v>3898</v>
      </c>
      <c r="S79" s="6">
        <v>10325</v>
      </c>
    </row>
    <row r="80" spans="1:19">
      <c r="A80" s="1">
        <v>1928</v>
      </c>
      <c r="B80" s="1">
        <v>3</v>
      </c>
      <c r="C80" s="1">
        <v>19</v>
      </c>
      <c r="D80" s="4">
        <f t="shared" si="3"/>
        <v>174</v>
      </c>
      <c r="E80" s="1">
        <v>8</v>
      </c>
      <c r="F80" s="1">
        <v>94</v>
      </c>
      <c r="G80" s="1">
        <v>4</v>
      </c>
      <c r="H80" s="1">
        <v>40</v>
      </c>
      <c r="I80" s="1">
        <v>4</v>
      </c>
      <c r="J80" s="1">
        <v>54</v>
      </c>
      <c r="K80" s="2">
        <f t="shared" si="4"/>
        <v>80</v>
      </c>
      <c r="L80" s="2">
        <f t="shared" si="5"/>
        <v>94</v>
      </c>
      <c r="M80" s="1" t="s">
        <v>30</v>
      </c>
      <c r="N80" s="1" t="s">
        <v>31</v>
      </c>
      <c r="O80" s="1">
        <v>1928</v>
      </c>
      <c r="P80" s="1">
        <v>138</v>
      </c>
      <c r="Q80" s="1">
        <v>3898</v>
      </c>
      <c r="S80" s="6">
        <v>10325</v>
      </c>
    </row>
    <row r="81" spans="1:19">
      <c r="A81" s="1">
        <v>1928</v>
      </c>
      <c r="B81" s="1">
        <v>3</v>
      </c>
      <c r="C81" s="1">
        <v>20</v>
      </c>
      <c r="D81" s="4">
        <f t="shared" si="3"/>
        <v>139</v>
      </c>
      <c r="E81" s="1">
        <v>7</v>
      </c>
      <c r="F81" s="1">
        <v>69</v>
      </c>
      <c r="G81" s="1">
        <v>3</v>
      </c>
      <c r="H81" s="1">
        <v>38</v>
      </c>
      <c r="I81" s="1">
        <v>4</v>
      </c>
      <c r="J81" s="1">
        <v>31</v>
      </c>
      <c r="K81" s="2">
        <f t="shared" si="4"/>
        <v>68</v>
      </c>
      <c r="L81" s="2">
        <f t="shared" si="5"/>
        <v>71</v>
      </c>
      <c r="M81" s="1" t="s">
        <v>30</v>
      </c>
      <c r="N81" s="1" t="s">
        <v>31</v>
      </c>
      <c r="O81" s="1">
        <v>1928</v>
      </c>
      <c r="P81" s="1">
        <v>138</v>
      </c>
      <c r="Q81" s="1">
        <v>3898</v>
      </c>
      <c r="S81" s="6">
        <v>10325</v>
      </c>
    </row>
    <row r="82" spans="1:19">
      <c r="A82" s="1">
        <v>1928</v>
      </c>
      <c r="B82" s="1">
        <v>3</v>
      </c>
      <c r="C82" s="1">
        <v>21</v>
      </c>
      <c r="D82" s="4">
        <f t="shared" si="3"/>
        <v>114</v>
      </c>
      <c r="E82" s="1">
        <v>7</v>
      </c>
      <c r="F82" s="1">
        <v>44</v>
      </c>
      <c r="G82" s="1">
        <v>2</v>
      </c>
      <c r="H82" s="1">
        <v>27</v>
      </c>
      <c r="I82" s="1">
        <v>5</v>
      </c>
      <c r="J82" s="1">
        <v>17</v>
      </c>
      <c r="K82" s="2">
        <f t="shared" si="4"/>
        <v>47</v>
      </c>
      <c r="L82" s="2">
        <f t="shared" si="5"/>
        <v>67</v>
      </c>
      <c r="M82" s="1" t="s">
        <v>30</v>
      </c>
      <c r="N82" s="1" t="s">
        <v>31</v>
      </c>
      <c r="O82" s="1">
        <v>1928</v>
      </c>
      <c r="P82" s="1">
        <v>138</v>
      </c>
      <c r="Q82" s="1">
        <v>3898</v>
      </c>
      <c r="S82" s="6">
        <v>10325</v>
      </c>
    </row>
    <row r="83" spans="1:19">
      <c r="A83" s="1">
        <v>1928</v>
      </c>
      <c r="B83" s="1">
        <v>3</v>
      </c>
      <c r="C83" s="1">
        <v>22</v>
      </c>
      <c r="D83" s="4">
        <f t="shared" si="3"/>
        <v>100</v>
      </c>
      <c r="E83" s="1">
        <v>7</v>
      </c>
      <c r="F83" s="1">
        <v>30</v>
      </c>
      <c r="G83" s="1">
        <v>3</v>
      </c>
      <c r="H83" s="1">
        <v>21</v>
      </c>
      <c r="I83" s="1">
        <v>4</v>
      </c>
      <c r="J83" s="1">
        <v>9</v>
      </c>
      <c r="K83" s="2">
        <f t="shared" si="4"/>
        <v>51</v>
      </c>
      <c r="L83" s="2">
        <f t="shared" si="5"/>
        <v>49</v>
      </c>
      <c r="M83" s="1" t="s">
        <v>30</v>
      </c>
      <c r="N83" s="1" t="s">
        <v>31</v>
      </c>
      <c r="O83" s="1">
        <v>1928</v>
      </c>
      <c r="P83" s="1">
        <v>138</v>
      </c>
      <c r="Q83" s="1">
        <v>3898</v>
      </c>
      <c r="S83" s="6">
        <v>10325</v>
      </c>
    </row>
    <row r="84" spans="1:19">
      <c r="A84" s="1">
        <v>1928</v>
      </c>
      <c r="B84" s="1">
        <v>3</v>
      </c>
      <c r="C84" s="1">
        <v>23</v>
      </c>
      <c r="D84" s="4">
        <f t="shared" si="3"/>
        <v>100</v>
      </c>
      <c r="E84" s="1">
        <v>7</v>
      </c>
      <c r="F84" s="1">
        <v>30</v>
      </c>
      <c r="G84" s="1">
        <v>3</v>
      </c>
      <c r="H84" s="1">
        <v>19</v>
      </c>
      <c r="I84" s="1">
        <v>4</v>
      </c>
      <c r="J84" s="1">
        <v>11</v>
      </c>
      <c r="K84" s="2">
        <f t="shared" si="4"/>
        <v>49</v>
      </c>
      <c r="L84" s="2">
        <f t="shared" si="5"/>
        <v>51</v>
      </c>
      <c r="M84" s="1" t="s">
        <v>30</v>
      </c>
      <c r="N84" s="1" t="s">
        <v>31</v>
      </c>
      <c r="O84" s="1">
        <v>1928</v>
      </c>
      <c r="P84" s="1">
        <v>138</v>
      </c>
      <c r="Q84" s="1">
        <v>3898</v>
      </c>
      <c r="S84" s="6">
        <v>10325</v>
      </c>
    </row>
    <row r="85" spans="1:19">
      <c r="A85" s="1">
        <v>1928</v>
      </c>
      <c r="B85" s="1">
        <v>3</v>
      </c>
      <c r="C85" s="1">
        <v>24</v>
      </c>
      <c r="D85" s="4">
        <f t="shared" si="3"/>
        <v>77</v>
      </c>
      <c r="E85" s="1">
        <v>6</v>
      </c>
      <c r="F85" s="1">
        <v>17</v>
      </c>
      <c r="G85" s="1">
        <v>3</v>
      </c>
      <c r="H85" s="1">
        <v>12</v>
      </c>
      <c r="I85" s="1">
        <v>3</v>
      </c>
      <c r="J85" s="1">
        <v>5</v>
      </c>
      <c r="K85" s="2">
        <f t="shared" si="4"/>
        <v>42</v>
      </c>
      <c r="L85" s="2">
        <f t="shared" si="5"/>
        <v>35</v>
      </c>
      <c r="M85" s="1" t="s">
        <v>30</v>
      </c>
      <c r="N85" s="1" t="s">
        <v>31</v>
      </c>
      <c r="O85" s="1">
        <v>1928</v>
      </c>
      <c r="P85" s="1">
        <v>138</v>
      </c>
      <c r="Q85" s="1">
        <v>3898</v>
      </c>
      <c r="S85" s="6">
        <v>10325</v>
      </c>
    </row>
    <row r="86" spans="1:19">
      <c r="A86" s="1">
        <v>1928</v>
      </c>
      <c r="B86" s="1">
        <v>3</v>
      </c>
      <c r="C86" s="1">
        <v>25</v>
      </c>
      <c r="D86" s="4">
        <f t="shared" si="3"/>
        <v>82</v>
      </c>
      <c r="E86" s="1">
        <v>7</v>
      </c>
      <c r="F86" s="1">
        <v>12</v>
      </c>
      <c r="G86" s="1">
        <v>3</v>
      </c>
      <c r="H86" s="1">
        <v>5</v>
      </c>
      <c r="I86" s="1">
        <v>4</v>
      </c>
      <c r="J86" s="1">
        <v>7</v>
      </c>
      <c r="K86" s="2">
        <f t="shared" si="4"/>
        <v>35</v>
      </c>
      <c r="L86" s="2">
        <f t="shared" si="5"/>
        <v>47</v>
      </c>
      <c r="M86" s="1" t="s">
        <v>30</v>
      </c>
      <c r="N86" s="1" t="s">
        <v>31</v>
      </c>
      <c r="O86" s="1">
        <v>1928</v>
      </c>
      <c r="P86" s="1">
        <v>138</v>
      </c>
      <c r="Q86" s="1">
        <v>3898</v>
      </c>
      <c r="S86" s="6">
        <v>10325</v>
      </c>
    </row>
    <row r="87" spans="1:19">
      <c r="A87" s="1">
        <v>1928</v>
      </c>
      <c r="B87" s="1">
        <v>3</v>
      </c>
      <c r="C87" s="1">
        <v>26</v>
      </c>
      <c r="D87" s="4">
        <f t="shared" si="3"/>
        <v>75</v>
      </c>
      <c r="E87" s="1">
        <v>6</v>
      </c>
      <c r="F87" s="1">
        <v>15</v>
      </c>
      <c r="G87" s="1">
        <v>3</v>
      </c>
      <c r="H87" s="1">
        <v>6</v>
      </c>
      <c r="I87" s="1">
        <v>3</v>
      </c>
      <c r="J87" s="1">
        <v>9</v>
      </c>
      <c r="K87" s="2">
        <f t="shared" si="4"/>
        <v>36</v>
      </c>
      <c r="L87" s="2">
        <f t="shared" si="5"/>
        <v>39</v>
      </c>
      <c r="M87" s="1" t="s">
        <v>30</v>
      </c>
      <c r="N87" s="1" t="s">
        <v>31</v>
      </c>
      <c r="O87" s="1">
        <v>1928</v>
      </c>
      <c r="P87" s="1">
        <v>138</v>
      </c>
      <c r="Q87" s="1">
        <v>3898</v>
      </c>
      <c r="S87" s="6">
        <v>10325</v>
      </c>
    </row>
    <row r="88" spans="1:19">
      <c r="A88" s="1">
        <v>1928</v>
      </c>
      <c r="B88" s="1">
        <v>3</v>
      </c>
      <c r="C88" s="1">
        <v>27</v>
      </c>
      <c r="D88" s="4">
        <f t="shared" si="3"/>
        <v>68</v>
      </c>
      <c r="E88" s="1">
        <v>5</v>
      </c>
      <c r="F88" s="1">
        <v>18</v>
      </c>
      <c r="G88" s="1">
        <v>2</v>
      </c>
      <c r="H88" s="1">
        <v>4</v>
      </c>
      <c r="I88" s="1">
        <v>3</v>
      </c>
      <c r="J88" s="1">
        <v>14</v>
      </c>
      <c r="K88" s="2">
        <f t="shared" si="4"/>
        <v>24</v>
      </c>
      <c r="L88" s="2">
        <f t="shared" si="5"/>
        <v>44</v>
      </c>
      <c r="M88" s="1" t="s">
        <v>30</v>
      </c>
      <c r="N88" s="1" t="s">
        <v>31</v>
      </c>
      <c r="O88" s="1">
        <v>1928</v>
      </c>
      <c r="P88" s="1">
        <v>138</v>
      </c>
      <c r="Q88" s="1">
        <v>3898</v>
      </c>
      <c r="S88" s="6">
        <v>10325</v>
      </c>
    </row>
    <row r="89" spans="1:19">
      <c r="A89" s="1">
        <v>1928</v>
      </c>
      <c r="B89" s="1">
        <v>3</v>
      </c>
      <c r="C89" s="1">
        <v>28</v>
      </c>
      <c r="D89" s="4">
        <f t="shared" si="3"/>
        <v>112</v>
      </c>
      <c r="E89" s="1">
        <v>8</v>
      </c>
      <c r="F89" s="1">
        <v>32</v>
      </c>
      <c r="G89" s="1">
        <v>4</v>
      </c>
      <c r="H89" s="1">
        <v>7</v>
      </c>
      <c r="I89" s="1">
        <v>4</v>
      </c>
      <c r="J89" s="1">
        <v>25</v>
      </c>
      <c r="K89" s="2">
        <f t="shared" si="4"/>
        <v>47</v>
      </c>
      <c r="L89" s="2">
        <f t="shared" si="5"/>
        <v>65</v>
      </c>
      <c r="M89" s="1" t="s">
        <v>30</v>
      </c>
      <c r="N89" s="1" t="s">
        <v>31</v>
      </c>
      <c r="O89" s="1">
        <v>1928</v>
      </c>
      <c r="P89" s="1">
        <v>138</v>
      </c>
      <c r="Q89" s="1">
        <v>3898</v>
      </c>
      <c r="S89" s="6">
        <v>10325</v>
      </c>
    </row>
    <row r="90" spans="1:19">
      <c r="A90" s="1">
        <v>1928</v>
      </c>
      <c r="B90" s="1">
        <v>3</v>
      </c>
      <c r="C90" s="1">
        <v>29</v>
      </c>
      <c r="D90" s="4">
        <f t="shared" si="3"/>
        <v>108</v>
      </c>
      <c r="E90" s="1">
        <v>7</v>
      </c>
      <c r="F90" s="1">
        <v>38</v>
      </c>
      <c r="G90" s="1">
        <v>4</v>
      </c>
      <c r="H90" s="1">
        <v>10</v>
      </c>
      <c r="I90" s="1">
        <v>3</v>
      </c>
      <c r="J90" s="1">
        <v>28</v>
      </c>
      <c r="K90" s="2">
        <f t="shared" si="4"/>
        <v>50</v>
      </c>
      <c r="L90" s="2">
        <f t="shared" si="5"/>
        <v>58</v>
      </c>
      <c r="M90" s="1" t="s">
        <v>30</v>
      </c>
      <c r="N90" s="1" t="s">
        <v>31</v>
      </c>
      <c r="O90" s="1">
        <v>1928</v>
      </c>
      <c r="P90" s="1">
        <v>138</v>
      </c>
      <c r="Q90" s="1">
        <v>3898</v>
      </c>
      <c r="S90" s="6">
        <v>10325</v>
      </c>
    </row>
    <row r="91" spans="1:19">
      <c r="A91" s="1">
        <v>1928</v>
      </c>
      <c r="B91" s="1">
        <v>3</v>
      </c>
      <c r="C91" s="1">
        <v>30</v>
      </c>
      <c r="D91" s="4" t="str">
        <f t="shared" si="3"/>
        <v/>
      </c>
      <c r="K91" s="2" t="str">
        <f t="shared" si="4"/>
        <v/>
      </c>
      <c r="L91" s="2" t="str">
        <f t="shared" si="5"/>
        <v/>
      </c>
      <c r="N91" s="1" t="s">
        <v>31</v>
      </c>
      <c r="O91" s="1">
        <v>1928</v>
      </c>
      <c r="P91" s="1">
        <v>138</v>
      </c>
      <c r="Q91" s="1">
        <v>3898</v>
      </c>
      <c r="S91" s="6">
        <v>10325</v>
      </c>
    </row>
    <row r="92" spans="1:19">
      <c r="A92" s="1">
        <v>1928</v>
      </c>
      <c r="B92" s="1">
        <v>3</v>
      </c>
      <c r="C92" s="1">
        <v>31</v>
      </c>
      <c r="D92" s="4">
        <f t="shared" si="3"/>
        <v>67</v>
      </c>
      <c r="E92" s="1">
        <v>5</v>
      </c>
      <c r="F92" s="1">
        <v>17</v>
      </c>
      <c r="G92" s="1">
        <v>3</v>
      </c>
      <c r="H92" s="1">
        <v>35</v>
      </c>
      <c r="I92" s="1">
        <v>2</v>
      </c>
      <c r="J92" s="1">
        <v>9</v>
      </c>
      <c r="K92" s="2">
        <f t="shared" si="4"/>
        <v>65</v>
      </c>
      <c r="L92" s="2">
        <f t="shared" si="5"/>
        <v>29</v>
      </c>
      <c r="M92" s="1" t="s">
        <v>30</v>
      </c>
      <c r="N92" s="1" t="s">
        <v>31</v>
      </c>
      <c r="O92" s="1">
        <v>1928</v>
      </c>
      <c r="P92" s="1">
        <v>138</v>
      </c>
      <c r="Q92" s="1">
        <v>3898</v>
      </c>
      <c r="S92" s="6">
        <v>10325</v>
      </c>
    </row>
    <row r="93" spans="1:19">
      <c r="A93" s="1">
        <v>1928</v>
      </c>
      <c r="B93" s="1">
        <v>4</v>
      </c>
      <c r="C93" s="1">
        <v>1</v>
      </c>
      <c r="D93" s="4">
        <f t="shared" si="3"/>
        <v>104</v>
      </c>
      <c r="E93" s="1">
        <v>8</v>
      </c>
      <c r="F93" s="1">
        <v>24</v>
      </c>
      <c r="G93" s="1">
        <v>5</v>
      </c>
      <c r="H93" s="1">
        <v>15</v>
      </c>
      <c r="I93" s="1">
        <v>3</v>
      </c>
      <c r="J93" s="1">
        <v>9</v>
      </c>
      <c r="K93" s="2">
        <f t="shared" si="4"/>
        <v>65</v>
      </c>
      <c r="L93" s="2">
        <f t="shared" si="5"/>
        <v>39</v>
      </c>
      <c r="M93" s="1" t="s">
        <v>30</v>
      </c>
      <c r="N93" s="1" t="s">
        <v>31</v>
      </c>
      <c r="O93" s="1">
        <v>1928</v>
      </c>
      <c r="P93" s="1">
        <v>139</v>
      </c>
      <c r="Q93" s="1">
        <v>3899</v>
      </c>
      <c r="S93" s="6">
        <v>10358</v>
      </c>
    </row>
    <row r="94" spans="1:19">
      <c r="A94" s="1">
        <v>1928</v>
      </c>
      <c r="B94" s="1">
        <v>4</v>
      </c>
      <c r="C94" s="1">
        <v>2</v>
      </c>
      <c r="D94" s="4">
        <f t="shared" si="3"/>
        <v>102</v>
      </c>
      <c r="E94" s="1">
        <v>8</v>
      </c>
      <c r="F94" s="1">
        <v>22</v>
      </c>
      <c r="G94" s="1">
        <v>5</v>
      </c>
      <c r="H94" s="1">
        <v>18</v>
      </c>
      <c r="I94" s="1">
        <v>3</v>
      </c>
      <c r="J94" s="1">
        <v>4</v>
      </c>
      <c r="K94" s="2">
        <f t="shared" si="4"/>
        <v>68</v>
      </c>
      <c r="L94" s="2">
        <f t="shared" si="5"/>
        <v>34</v>
      </c>
      <c r="M94" s="1" t="s">
        <v>30</v>
      </c>
      <c r="N94" s="1" t="s">
        <v>31</v>
      </c>
      <c r="O94" s="1">
        <v>1928</v>
      </c>
      <c r="P94" s="1">
        <v>139</v>
      </c>
      <c r="Q94" s="1">
        <v>3899</v>
      </c>
      <c r="S94" s="6">
        <v>10358</v>
      </c>
    </row>
    <row r="95" spans="1:19">
      <c r="A95" s="1">
        <v>1928</v>
      </c>
      <c r="B95" s="1">
        <v>4</v>
      </c>
      <c r="C95" s="1">
        <v>3</v>
      </c>
      <c r="D95" s="4" t="str">
        <f t="shared" si="3"/>
        <v/>
      </c>
      <c r="K95" s="2" t="str">
        <f t="shared" si="4"/>
        <v/>
      </c>
      <c r="L95" s="2" t="str">
        <f t="shared" si="5"/>
        <v/>
      </c>
      <c r="N95" s="1" t="s">
        <v>31</v>
      </c>
      <c r="O95" s="1">
        <v>1928</v>
      </c>
      <c r="P95" s="1">
        <v>139</v>
      </c>
      <c r="Q95" s="1">
        <v>3899</v>
      </c>
      <c r="S95" s="6">
        <v>10358</v>
      </c>
    </row>
    <row r="96" spans="1:19">
      <c r="A96" s="1">
        <v>1928</v>
      </c>
      <c r="B96" s="1">
        <v>4</v>
      </c>
      <c r="C96" s="1">
        <v>4</v>
      </c>
      <c r="D96" s="4">
        <f t="shared" si="3"/>
        <v>130</v>
      </c>
      <c r="E96" s="1">
        <v>9</v>
      </c>
      <c r="F96" s="1">
        <v>40</v>
      </c>
      <c r="G96" s="1">
        <v>5</v>
      </c>
      <c r="H96" s="1">
        <v>26</v>
      </c>
      <c r="I96" s="1">
        <v>4</v>
      </c>
      <c r="J96" s="1">
        <v>14</v>
      </c>
      <c r="K96" s="2">
        <f t="shared" si="4"/>
        <v>76</v>
      </c>
      <c r="L96" s="2">
        <f t="shared" si="5"/>
        <v>54</v>
      </c>
      <c r="M96" s="1" t="s">
        <v>30</v>
      </c>
      <c r="N96" s="1" t="s">
        <v>31</v>
      </c>
      <c r="O96" s="1">
        <v>1928</v>
      </c>
      <c r="P96" s="1">
        <v>139</v>
      </c>
      <c r="Q96" s="1">
        <v>3899</v>
      </c>
      <c r="S96" s="6">
        <v>10358</v>
      </c>
    </row>
    <row r="97" spans="1:19">
      <c r="A97" s="1">
        <v>1928</v>
      </c>
      <c r="B97" s="1">
        <v>4</v>
      </c>
      <c r="C97" s="1">
        <v>5</v>
      </c>
      <c r="D97" s="4">
        <f t="shared" si="3"/>
        <v>144</v>
      </c>
      <c r="E97" s="1">
        <v>9</v>
      </c>
      <c r="F97" s="1">
        <v>54</v>
      </c>
      <c r="G97" s="1">
        <v>6</v>
      </c>
      <c r="H97" s="1">
        <v>31</v>
      </c>
      <c r="I97" s="1">
        <v>3</v>
      </c>
      <c r="J97" s="1">
        <v>23</v>
      </c>
      <c r="K97" s="2">
        <f t="shared" si="4"/>
        <v>91</v>
      </c>
      <c r="L97" s="2">
        <f t="shared" si="5"/>
        <v>53</v>
      </c>
      <c r="M97" s="1" t="s">
        <v>30</v>
      </c>
      <c r="N97" s="1" t="s">
        <v>31</v>
      </c>
      <c r="O97" s="1">
        <v>1928</v>
      </c>
      <c r="P97" s="1">
        <v>139</v>
      </c>
      <c r="Q97" s="1">
        <v>3899</v>
      </c>
      <c r="S97" s="6">
        <v>10358</v>
      </c>
    </row>
    <row r="98" spans="1:19">
      <c r="A98" s="1">
        <v>1928</v>
      </c>
      <c r="B98" s="1">
        <v>4</v>
      </c>
      <c r="C98" s="1">
        <v>6</v>
      </c>
      <c r="D98" s="4">
        <f t="shared" si="3"/>
        <v>126</v>
      </c>
      <c r="E98" s="1">
        <v>8</v>
      </c>
      <c r="F98" s="1">
        <v>46</v>
      </c>
      <c r="G98" s="1">
        <v>5</v>
      </c>
      <c r="H98" s="1">
        <v>23</v>
      </c>
      <c r="I98" s="1">
        <v>3</v>
      </c>
      <c r="J98" s="1">
        <v>23</v>
      </c>
      <c r="K98" s="2">
        <f t="shared" si="4"/>
        <v>73</v>
      </c>
      <c r="L98" s="2">
        <f t="shared" si="5"/>
        <v>53</v>
      </c>
      <c r="M98" s="1" t="s">
        <v>30</v>
      </c>
      <c r="N98" s="1" t="s">
        <v>31</v>
      </c>
      <c r="O98" s="1">
        <v>1928</v>
      </c>
      <c r="P98" s="1">
        <v>139</v>
      </c>
      <c r="Q98" s="1">
        <v>3899</v>
      </c>
      <c r="S98" s="6">
        <v>10358</v>
      </c>
    </row>
    <row r="99" spans="1:19">
      <c r="A99" s="1">
        <v>1928</v>
      </c>
      <c r="B99" s="1">
        <v>4</v>
      </c>
      <c r="C99" s="1">
        <v>7</v>
      </c>
      <c r="D99" s="4">
        <f t="shared" si="3"/>
        <v>147</v>
      </c>
      <c r="E99" s="1">
        <v>9</v>
      </c>
      <c r="F99" s="1">
        <v>57</v>
      </c>
      <c r="G99" s="1">
        <v>5</v>
      </c>
      <c r="H99" s="1">
        <v>29</v>
      </c>
      <c r="I99" s="1">
        <v>4</v>
      </c>
      <c r="J99" s="1">
        <v>28</v>
      </c>
      <c r="K99" s="2">
        <f t="shared" si="4"/>
        <v>79</v>
      </c>
      <c r="L99" s="2">
        <f t="shared" si="5"/>
        <v>68</v>
      </c>
      <c r="M99" s="1" t="s">
        <v>30</v>
      </c>
      <c r="N99" s="1" t="s">
        <v>31</v>
      </c>
      <c r="O99" s="1">
        <v>1928</v>
      </c>
      <c r="P99" s="1">
        <v>139</v>
      </c>
      <c r="Q99" s="1">
        <v>3899</v>
      </c>
      <c r="S99" s="6">
        <v>10358</v>
      </c>
    </row>
    <row r="100" spans="1:19">
      <c r="A100" s="1">
        <v>1928</v>
      </c>
      <c r="B100" s="1">
        <v>4</v>
      </c>
      <c r="C100" s="1">
        <v>8</v>
      </c>
      <c r="D100" s="4">
        <f t="shared" si="3"/>
        <v>191</v>
      </c>
      <c r="E100" s="1">
        <v>10</v>
      </c>
      <c r="F100" s="1">
        <v>91</v>
      </c>
      <c r="G100" s="1">
        <v>4</v>
      </c>
      <c r="H100" s="1">
        <v>18</v>
      </c>
      <c r="I100" s="1">
        <v>6</v>
      </c>
      <c r="J100" s="1">
        <v>73</v>
      </c>
      <c r="K100" s="2">
        <f t="shared" si="4"/>
        <v>58</v>
      </c>
      <c r="L100" s="2">
        <f t="shared" si="5"/>
        <v>133</v>
      </c>
      <c r="M100" s="1" t="s">
        <v>30</v>
      </c>
      <c r="N100" s="1" t="s">
        <v>31</v>
      </c>
      <c r="O100" s="1">
        <v>1928</v>
      </c>
      <c r="P100" s="1">
        <v>139</v>
      </c>
      <c r="Q100" s="1">
        <v>3899</v>
      </c>
      <c r="S100" s="6">
        <v>10358</v>
      </c>
    </row>
    <row r="101" spans="1:19">
      <c r="A101" s="1">
        <v>1928</v>
      </c>
      <c r="B101" s="1">
        <v>4</v>
      </c>
      <c r="C101" s="1">
        <v>9</v>
      </c>
      <c r="D101" s="4">
        <f t="shared" si="3"/>
        <v>145</v>
      </c>
      <c r="E101" s="1">
        <v>8</v>
      </c>
      <c r="F101" s="1">
        <v>65</v>
      </c>
      <c r="G101" s="1">
        <v>3</v>
      </c>
      <c r="H101" s="1">
        <v>12</v>
      </c>
      <c r="I101" s="1">
        <v>5</v>
      </c>
      <c r="J101" s="1">
        <v>53</v>
      </c>
      <c r="K101" s="2">
        <f t="shared" si="4"/>
        <v>42</v>
      </c>
      <c r="L101" s="2">
        <f t="shared" si="5"/>
        <v>103</v>
      </c>
      <c r="M101" s="1" t="s">
        <v>30</v>
      </c>
      <c r="N101" s="1" t="s">
        <v>31</v>
      </c>
      <c r="O101" s="1">
        <v>1928</v>
      </c>
      <c r="P101" s="1">
        <v>139</v>
      </c>
      <c r="Q101" s="1">
        <v>3899</v>
      </c>
      <c r="S101" s="6">
        <v>10358</v>
      </c>
    </row>
    <row r="102" spans="1:19">
      <c r="A102" s="1">
        <v>1928</v>
      </c>
      <c r="B102" s="1">
        <v>4</v>
      </c>
      <c r="C102" s="1">
        <v>10</v>
      </c>
      <c r="D102" s="4" t="str">
        <f t="shared" si="3"/>
        <v/>
      </c>
      <c r="K102" s="2" t="str">
        <f t="shared" si="4"/>
        <v/>
      </c>
      <c r="L102" s="2" t="str">
        <f t="shared" si="5"/>
        <v/>
      </c>
      <c r="N102" s="1" t="s">
        <v>31</v>
      </c>
      <c r="O102" s="1">
        <v>1928</v>
      </c>
      <c r="P102" s="1">
        <v>139</v>
      </c>
      <c r="Q102" s="1">
        <v>3899</v>
      </c>
      <c r="S102" s="6">
        <v>10358</v>
      </c>
    </row>
    <row r="103" spans="1:19">
      <c r="A103" s="1">
        <v>1928</v>
      </c>
      <c r="B103" s="1">
        <v>4</v>
      </c>
      <c r="C103" s="1">
        <v>11</v>
      </c>
      <c r="D103" s="4">
        <f t="shared" si="3"/>
        <v>144</v>
      </c>
      <c r="E103" s="1">
        <v>9</v>
      </c>
      <c r="F103" s="1">
        <v>54</v>
      </c>
      <c r="G103" s="1">
        <v>3</v>
      </c>
      <c r="H103" s="1">
        <v>16</v>
      </c>
      <c r="I103" s="1">
        <v>6</v>
      </c>
      <c r="J103" s="1">
        <v>38</v>
      </c>
      <c r="K103" s="2">
        <f t="shared" si="4"/>
        <v>46</v>
      </c>
      <c r="L103" s="2">
        <f t="shared" si="5"/>
        <v>98</v>
      </c>
      <c r="M103" s="1" t="s">
        <v>30</v>
      </c>
      <c r="N103" s="1" t="s">
        <v>31</v>
      </c>
      <c r="O103" s="1">
        <v>1928</v>
      </c>
      <c r="P103" s="1">
        <v>139</v>
      </c>
      <c r="Q103" s="1">
        <v>3899</v>
      </c>
      <c r="S103" s="6">
        <v>10358</v>
      </c>
    </row>
    <row r="104" spans="1:19">
      <c r="A104" s="1">
        <v>1928</v>
      </c>
      <c r="B104" s="1">
        <v>4</v>
      </c>
      <c r="C104" s="1">
        <v>12</v>
      </c>
      <c r="D104" s="4">
        <f t="shared" si="3"/>
        <v>150</v>
      </c>
      <c r="E104" s="1">
        <v>9</v>
      </c>
      <c r="F104" s="1">
        <v>60</v>
      </c>
      <c r="G104" s="1">
        <v>3</v>
      </c>
      <c r="H104" s="1">
        <v>22</v>
      </c>
      <c r="I104" s="1">
        <v>6</v>
      </c>
      <c r="J104" s="1">
        <v>38</v>
      </c>
      <c r="K104" s="2">
        <f t="shared" si="4"/>
        <v>52</v>
      </c>
      <c r="L104" s="2">
        <f t="shared" si="5"/>
        <v>98</v>
      </c>
      <c r="M104" s="1" t="s">
        <v>30</v>
      </c>
      <c r="N104" s="1" t="s">
        <v>31</v>
      </c>
      <c r="O104" s="1">
        <v>1928</v>
      </c>
      <c r="P104" s="1">
        <v>139</v>
      </c>
      <c r="Q104" s="1">
        <v>3899</v>
      </c>
      <c r="S104" s="6">
        <v>10358</v>
      </c>
    </row>
    <row r="105" spans="1:19">
      <c r="A105" s="1">
        <v>1928</v>
      </c>
      <c r="B105" s="1">
        <v>4</v>
      </c>
      <c r="C105" s="1">
        <v>13</v>
      </c>
      <c r="D105" s="4">
        <f t="shared" si="3"/>
        <v>148</v>
      </c>
      <c r="E105" s="1">
        <v>7</v>
      </c>
      <c r="F105" s="1">
        <v>78</v>
      </c>
      <c r="G105" s="1">
        <v>3</v>
      </c>
      <c r="H105" s="1">
        <v>30</v>
      </c>
      <c r="I105" s="1">
        <v>4</v>
      </c>
      <c r="J105" s="1">
        <v>48</v>
      </c>
      <c r="K105" s="2">
        <f t="shared" si="4"/>
        <v>60</v>
      </c>
      <c r="L105" s="2">
        <f t="shared" si="5"/>
        <v>88</v>
      </c>
      <c r="M105" s="1" t="s">
        <v>30</v>
      </c>
      <c r="N105" s="1" t="s">
        <v>31</v>
      </c>
      <c r="O105" s="1">
        <v>1928</v>
      </c>
      <c r="P105" s="1">
        <v>139</v>
      </c>
      <c r="Q105" s="1">
        <v>3899</v>
      </c>
      <c r="S105" s="6">
        <v>10358</v>
      </c>
    </row>
    <row r="106" spans="1:19">
      <c r="A106" s="1">
        <v>1928</v>
      </c>
      <c r="B106" s="1">
        <v>4</v>
      </c>
      <c r="C106" s="1">
        <v>14</v>
      </c>
      <c r="D106" s="4">
        <f t="shared" si="3"/>
        <v>153</v>
      </c>
      <c r="E106" s="1">
        <v>8</v>
      </c>
      <c r="F106" s="1">
        <v>73</v>
      </c>
      <c r="G106" s="1">
        <v>4</v>
      </c>
      <c r="H106" s="1">
        <v>32</v>
      </c>
      <c r="I106" s="1">
        <v>4</v>
      </c>
      <c r="J106" s="1">
        <v>41</v>
      </c>
      <c r="K106" s="2">
        <f t="shared" si="4"/>
        <v>72</v>
      </c>
      <c r="L106" s="2">
        <f t="shared" si="5"/>
        <v>81</v>
      </c>
      <c r="M106" s="1" t="s">
        <v>30</v>
      </c>
      <c r="N106" s="1" t="s">
        <v>31</v>
      </c>
      <c r="O106" s="1">
        <v>1928</v>
      </c>
      <c r="P106" s="1">
        <v>139</v>
      </c>
      <c r="Q106" s="1">
        <v>3899</v>
      </c>
      <c r="S106" s="6">
        <v>10358</v>
      </c>
    </row>
    <row r="107" spans="1:19">
      <c r="A107" s="1">
        <v>1928</v>
      </c>
      <c r="B107" s="1">
        <v>4</v>
      </c>
      <c r="C107" s="1">
        <v>15</v>
      </c>
      <c r="D107" s="4">
        <f t="shared" si="3"/>
        <v>140</v>
      </c>
      <c r="E107" s="1">
        <v>8</v>
      </c>
      <c r="F107" s="1">
        <v>60</v>
      </c>
      <c r="G107" s="1">
        <v>4</v>
      </c>
      <c r="H107" s="1">
        <v>32</v>
      </c>
      <c r="I107" s="1">
        <v>4</v>
      </c>
      <c r="J107" s="1">
        <v>28</v>
      </c>
      <c r="K107" s="2">
        <f t="shared" si="4"/>
        <v>72</v>
      </c>
      <c r="L107" s="2">
        <f t="shared" si="5"/>
        <v>68</v>
      </c>
      <c r="M107" s="1" t="s">
        <v>30</v>
      </c>
      <c r="N107" s="1" t="s">
        <v>31</v>
      </c>
      <c r="O107" s="1">
        <v>1928</v>
      </c>
      <c r="P107" s="1">
        <v>139</v>
      </c>
      <c r="Q107" s="1">
        <v>3899</v>
      </c>
      <c r="S107" s="6">
        <v>10358</v>
      </c>
    </row>
    <row r="108" spans="1:19">
      <c r="A108" s="1">
        <v>1928</v>
      </c>
      <c r="B108" s="1">
        <v>4</v>
      </c>
      <c r="C108" s="1">
        <v>16</v>
      </c>
      <c r="D108" s="4">
        <f t="shared" si="3"/>
        <v>117</v>
      </c>
      <c r="E108" s="1">
        <v>6</v>
      </c>
      <c r="F108" s="1">
        <v>57</v>
      </c>
      <c r="G108" s="1">
        <v>3</v>
      </c>
      <c r="H108" s="1">
        <v>33</v>
      </c>
      <c r="I108" s="1">
        <v>3</v>
      </c>
      <c r="J108" s="1">
        <v>24</v>
      </c>
      <c r="K108" s="2">
        <f t="shared" si="4"/>
        <v>63</v>
      </c>
      <c r="L108" s="2">
        <f t="shared" si="5"/>
        <v>54</v>
      </c>
      <c r="M108" s="1" t="s">
        <v>30</v>
      </c>
      <c r="N108" s="1" t="s">
        <v>31</v>
      </c>
      <c r="O108" s="1">
        <v>1928</v>
      </c>
      <c r="P108" s="1">
        <v>139</v>
      </c>
      <c r="Q108" s="1">
        <v>3899</v>
      </c>
      <c r="S108" s="6">
        <v>10358</v>
      </c>
    </row>
    <row r="109" spans="1:19">
      <c r="A109" s="1">
        <v>1928</v>
      </c>
      <c r="B109" s="1">
        <v>4</v>
      </c>
      <c r="C109" s="1">
        <v>17</v>
      </c>
      <c r="D109" s="4">
        <f t="shared" si="3"/>
        <v>105</v>
      </c>
      <c r="E109" s="1">
        <v>6</v>
      </c>
      <c r="F109" s="1">
        <v>45</v>
      </c>
      <c r="G109" s="1">
        <v>3</v>
      </c>
      <c r="H109" s="1">
        <v>26</v>
      </c>
      <c r="I109" s="1">
        <v>3</v>
      </c>
      <c r="J109" s="1">
        <v>19</v>
      </c>
      <c r="K109" s="2">
        <f t="shared" si="4"/>
        <v>56</v>
      </c>
      <c r="L109" s="2">
        <f t="shared" si="5"/>
        <v>49</v>
      </c>
      <c r="M109" s="1" t="s">
        <v>30</v>
      </c>
      <c r="N109" s="1" t="s">
        <v>31</v>
      </c>
      <c r="O109" s="1">
        <v>1928</v>
      </c>
      <c r="P109" s="1">
        <v>139</v>
      </c>
      <c r="Q109" s="1">
        <v>3899</v>
      </c>
      <c r="S109" s="6">
        <v>10358</v>
      </c>
    </row>
    <row r="110" spans="1:19">
      <c r="A110" s="1">
        <v>1928</v>
      </c>
      <c r="B110" s="1">
        <v>4</v>
      </c>
      <c r="C110" s="1">
        <v>18</v>
      </c>
      <c r="D110" s="4">
        <f t="shared" si="3"/>
        <v>58</v>
      </c>
      <c r="E110" s="1">
        <v>4</v>
      </c>
      <c r="F110" s="1">
        <v>18</v>
      </c>
      <c r="G110" s="1">
        <v>2</v>
      </c>
      <c r="H110" s="1">
        <v>11</v>
      </c>
      <c r="I110" s="1">
        <v>2</v>
      </c>
      <c r="J110" s="1">
        <v>7</v>
      </c>
      <c r="K110" s="2">
        <f t="shared" si="4"/>
        <v>31</v>
      </c>
      <c r="L110" s="2">
        <f t="shared" si="5"/>
        <v>27</v>
      </c>
      <c r="M110" s="1" t="s">
        <v>30</v>
      </c>
      <c r="N110" s="1" t="s">
        <v>31</v>
      </c>
      <c r="O110" s="1">
        <v>1928</v>
      </c>
      <c r="P110" s="1">
        <v>139</v>
      </c>
      <c r="Q110" s="1">
        <v>3899</v>
      </c>
      <c r="S110" s="6">
        <v>10358</v>
      </c>
    </row>
    <row r="111" spans="1:19">
      <c r="A111" s="1">
        <v>1928</v>
      </c>
      <c r="B111" s="1">
        <v>4</v>
      </c>
      <c r="C111" s="1">
        <v>19</v>
      </c>
      <c r="D111" s="4">
        <f t="shared" si="3"/>
        <v>48</v>
      </c>
      <c r="E111" s="1">
        <v>4</v>
      </c>
      <c r="F111" s="1">
        <v>8</v>
      </c>
      <c r="G111" s="1">
        <v>2</v>
      </c>
      <c r="H111" s="1">
        <v>3</v>
      </c>
      <c r="I111" s="1">
        <v>2</v>
      </c>
      <c r="J111" s="1">
        <v>5</v>
      </c>
      <c r="K111" s="2">
        <f t="shared" si="4"/>
        <v>23</v>
      </c>
      <c r="L111" s="2">
        <f t="shared" si="5"/>
        <v>25</v>
      </c>
      <c r="M111" s="1" t="s">
        <v>30</v>
      </c>
      <c r="N111" s="1" t="s">
        <v>31</v>
      </c>
      <c r="O111" s="1">
        <v>1928</v>
      </c>
      <c r="P111" s="1">
        <v>139</v>
      </c>
      <c r="Q111" s="1">
        <v>3899</v>
      </c>
      <c r="S111" s="6">
        <v>10358</v>
      </c>
    </row>
    <row r="112" spans="1:19">
      <c r="A112" s="1">
        <v>1928</v>
      </c>
      <c r="B112" s="1">
        <v>4</v>
      </c>
      <c r="C112" s="1">
        <v>20</v>
      </c>
      <c r="D112" s="4">
        <f t="shared" si="3"/>
        <v>48</v>
      </c>
      <c r="E112" s="1">
        <v>4</v>
      </c>
      <c r="F112" s="1">
        <v>8</v>
      </c>
      <c r="G112" s="1">
        <v>1</v>
      </c>
      <c r="H112" s="1">
        <v>2</v>
      </c>
      <c r="I112" s="1">
        <v>3</v>
      </c>
      <c r="J112" s="1">
        <v>6</v>
      </c>
      <c r="K112" s="2">
        <f t="shared" si="4"/>
        <v>12</v>
      </c>
      <c r="L112" s="2">
        <f t="shared" si="5"/>
        <v>36</v>
      </c>
      <c r="M112" s="1" t="s">
        <v>30</v>
      </c>
      <c r="N112" s="1" t="s">
        <v>31</v>
      </c>
      <c r="O112" s="1">
        <v>1928</v>
      </c>
      <c r="P112" s="1">
        <v>139</v>
      </c>
      <c r="Q112" s="1">
        <v>3899</v>
      </c>
      <c r="S112" s="6">
        <v>10358</v>
      </c>
    </row>
    <row r="113" spans="1:19">
      <c r="A113" s="1">
        <v>1928</v>
      </c>
      <c r="B113" s="1">
        <v>4</v>
      </c>
      <c r="C113" s="1">
        <v>21</v>
      </c>
      <c r="D113" s="4">
        <f t="shared" si="3"/>
        <v>46</v>
      </c>
      <c r="E113" s="1">
        <v>4</v>
      </c>
      <c r="F113" s="1">
        <v>6</v>
      </c>
      <c r="G113" s="1">
        <v>1</v>
      </c>
      <c r="H113" s="1">
        <v>1</v>
      </c>
      <c r="I113" s="1">
        <v>3</v>
      </c>
      <c r="J113" s="1">
        <v>5</v>
      </c>
      <c r="K113" s="2">
        <f t="shared" si="4"/>
        <v>11</v>
      </c>
      <c r="L113" s="2">
        <f t="shared" si="5"/>
        <v>35</v>
      </c>
      <c r="M113" s="1" t="s">
        <v>30</v>
      </c>
      <c r="N113" s="1" t="s">
        <v>31</v>
      </c>
      <c r="O113" s="1">
        <v>1928</v>
      </c>
      <c r="P113" s="1">
        <v>139</v>
      </c>
      <c r="Q113" s="1">
        <v>3899</v>
      </c>
      <c r="S113" s="6">
        <v>10358</v>
      </c>
    </row>
    <row r="114" spans="1:19">
      <c r="A114" s="1">
        <v>1928</v>
      </c>
      <c r="B114" s="1">
        <v>4</v>
      </c>
      <c r="C114" s="1">
        <v>22</v>
      </c>
      <c r="D114" s="4" t="str">
        <f t="shared" si="3"/>
        <v/>
      </c>
      <c r="K114" s="2" t="str">
        <f t="shared" si="4"/>
        <v/>
      </c>
      <c r="L114" s="2" t="str">
        <f t="shared" si="5"/>
        <v/>
      </c>
      <c r="N114" s="1" t="s">
        <v>31</v>
      </c>
      <c r="O114" s="1">
        <v>1928</v>
      </c>
      <c r="P114" s="1">
        <v>139</v>
      </c>
      <c r="Q114" s="1">
        <v>3899</v>
      </c>
      <c r="S114" s="6">
        <v>10358</v>
      </c>
    </row>
    <row r="115" spans="1:19">
      <c r="A115" s="1">
        <v>1928</v>
      </c>
      <c r="B115" s="1">
        <v>4</v>
      </c>
      <c r="C115" s="1">
        <v>23</v>
      </c>
      <c r="D115" s="4">
        <f t="shared" si="3"/>
        <v>31</v>
      </c>
      <c r="E115" s="1">
        <v>2</v>
      </c>
      <c r="F115" s="1">
        <v>11</v>
      </c>
      <c r="G115" s="1">
        <v>1</v>
      </c>
      <c r="H115" s="1">
        <v>1</v>
      </c>
      <c r="I115" s="1">
        <v>1</v>
      </c>
      <c r="J115" s="1">
        <v>4</v>
      </c>
      <c r="K115" s="2">
        <f t="shared" si="4"/>
        <v>11</v>
      </c>
      <c r="L115" s="2">
        <f t="shared" si="5"/>
        <v>14</v>
      </c>
      <c r="M115" s="1" t="s">
        <v>30</v>
      </c>
      <c r="N115" s="1" t="s">
        <v>31</v>
      </c>
      <c r="O115" s="1">
        <v>1928</v>
      </c>
      <c r="P115" s="1">
        <v>139</v>
      </c>
      <c r="Q115" s="1">
        <v>3899</v>
      </c>
      <c r="S115" s="6">
        <v>10358</v>
      </c>
    </row>
    <row r="116" spans="1:19">
      <c r="A116" s="1">
        <v>1928</v>
      </c>
      <c r="B116" s="1">
        <v>4</v>
      </c>
      <c r="C116" s="1">
        <v>24</v>
      </c>
      <c r="D116" s="4">
        <f t="shared" si="3"/>
        <v>37</v>
      </c>
      <c r="E116" s="1">
        <v>2</v>
      </c>
      <c r="F116" s="1">
        <v>17</v>
      </c>
      <c r="G116" s="1">
        <v>1</v>
      </c>
      <c r="H116" s="1">
        <v>7</v>
      </c>
      <c r="I116" s="1">
        <v>1</v>
      </c>
      <c r="J116" s="1">
        <v>10</v>
      </c>
      <c r="K116" s="2">
        <f t="shared" si="4"/>
        <v>17</v>
      </c>
      <c r="L116" s="2">
        <f t="shared" si="5"/>
        <v>20</v>
      </c>
      <c r="M116" s="1" t="s">
        <v>30</v>
      </c>
      <c r="N116" s="1" t="s">
        <v>31</v>
      </c>
      <c r="O116" s="1">
        <v>1928</v>
      </c>
      <c r="P116" s="1">
        <v>139</v>
      </c>
      <c r="Q116" s="1">
        <v>3899</v>
      </c>
      <c r="S116" s="6">
        <v>10358</v>
      </c>
    </row>
    <row r="117" spans="1:19">
      <c r="A117" s="1">
        <v>1928</v>
      </c>
      <c r="B117" s="1">
        <v>4</v>
      </c>
      <c r="C117" s="1">
        <v>25</v>
      </c>
      <c r="D117" s="4">
        <f t="shared" si="3"/>
        <v>43</v>
      </c>
      <c r="E117" s="1">
        <v>3</v>
      </c>
      <c r="F117" s="1">
        <v>13</v>
      </c>
      <c r="G117" s="1">
        <v>1</v>
      </c>
      <c r="H117" s="1">
        <v>5</v>
      </c>
      <c r="I117" s="1">
        <v>2</v>
      </c>
      <c r="J117" s="1">
        <v>8</v>
      </c>
      <c r="K117" s="2">
        <f t="shared" si="4"/>
        <v>15</v>
      </c>
      <c r="L117" s="2">
        <f t="shared" si="5"/>
        <v>28</v>
      </c>
      <c r="M117" s="1" t="s">
        <v>30</v>
      </c>
      <c r="N117" s="1" t="s">
        <v>31</v>
      </c>
      <c r="O117" s="1">
        <v>1928</v>
      </c>
      <c r="P117" s="1">
        <v>139</v>
      </c>
      <c r="Q117" s="1">
        <v>3899</v>
      </c>
      <c r="S117" s="6">
        <v>10358</v>
      </c>
    </row>
    <row r="118" spans="1:19">
      <c r="A118" s="1">
        <v>1928</v>
      </c>
      <c r="B118" s="1">
        <v>4</v>
      </c>
      <c r="C118" s="1">
        <v>26</v>
      </c>
      <c r="D118" s="4">
        <f t="shared" si="3"/>
        <v>54</v>
      </c>
      <c r="E118" s="1">
        <v>4</v>
      </c>
      <c r="F118" s="1">
        <v>14</v>
      </c>
      <c r="G118" s="1">
        <v>1</v>
      </c>
      <c r="H118" s="1">
        <v>7</v>
      </c>
      <c r="I118" s="1">
        <v>3</v>
      </c>
      <c r="J118" s="1">
        <v>7</v>
      </c>
      <c r="K118" s="2">
        <f t="shared" si="4"/>
        <v>17</v>
      </c>
      <c r="L118" s="2">
        <f t="shared" si="5"/>
        <v>37</v>
      </c>
      <c r="M118" s="1" t="s">
        <v>30</v>
      </c>
      <c r="N118" s="1" t="s">
        <v>31</v>
      </c>
      <c r="O118" s="1">
        <v>1928</v>
      </c>
      <c r="P118" s="1">
        <v>139</v>
      </c>
      <c r="Q118" s="1">
        <v>3899</v>
      </c>
      <c r="S118" s="6">
        <v>10358</v>
      </c>
    </row>
    <row r="119" spans="1:19">
      <c r="A119" s="1">
        <v>1928</v>
      </c>
      <c r="B119" s="1">
        <v>4</v>
      </c>
      <c r="C119" s="1">
        <v>27</v>
      </c>
      <c r="D119" s="4">
        <f t="shared" si="3"/>
        <v>66</v>
      </c>
      <c r="E119" s="1">
        <v>4</v>
      </c>
      <c r="F119" s="1">
        <v>26</v>
      </c>
      <c r="G119" s="1">
        <v>1</v>
      </c>
      <c r="H119" s="1">
        <v>6</v>
      </c>
      <c r="I119" s="1">
        <v>3</v>
      </c>
      <c r="J119" s="1">
        <v>20</v>
      </c>
      <c r="K119" s="2">
        <f t="shared" si="4"/>
        <v>16</v>
      </c>
      <c r="L119" s="2">
        <f t="shared" si="5"/>
        <v>50</v>
      </c>
      <c r="M119" s="1" t="s">
        <v>30</v>
      </c>
      <c r="N119" s="1" t="s">
        <v>31</v>
      </c>
      <c r="O119" s="1">
        <v>1928</v>
      </c>
      <c r="P119" s="1">
        <v>139</v>
      </c>
      <c r="Q119" s="1">
        <v>3899</v>
      </c>
      <c r="S119" s="6">
        <v>10358</v>
      </c>
    </row>
    <row r="120" spans="1:19">
      <c r="A120" s="1">
        <v>1928</v>
      </c>
      <c r="B120" s="1">
        <v>4</v>
      </c>
      <c r="C120" s="1">
        <v>28</v>
      </c>
      <c r="D120" s="4">
        <f t="shared" si="3"/>
        <v>97</v>
      </c>
      <c r="E120" s="1">
        <v>7</v>
      </c>
      <c r="F120" s="1">
        <v>27</v>
      </c>
      <c r="G120" s="1">
        <v>2</v>
      </c>
      <c r="H120" s="1">
        <v>6</v>
      </c>
      <c r="I120" s="1">
        <v>5</v>
      </c>
      <c r="J120" s="1">
        <v>21</v>
      </c>
      <c r="K120" s="2">
        <f t="shared" si="4"/>
        <v>26</v>
      </c>
      <c r="L120" s="2">
        <f t="shared" si="5"/>
        <v>71</v>
      </c>
      <c r="M120" s="1" t="s">
        <v>30</v>
      </c>
      <c r="N120" s="1" t="s">
        <v>31</v>
      </c>
      <c r="O120" s="1">
        <v>1928</v>
      </c>
      <c r="P120" s="1">
        <v>139</v>
      </c>
      <c r="Q120" s="1">
        <v>3899</v>
      </c>
      <c r="S120" s="6">
        <v>10358</v>
      </c>
    </row>
    <row r="121" spans="1:19">
      <c r="A121" s="1">
        <v>1928</v>
      </c>
      <c r="B121" s="1">
        <v>4</v>
      </c>
      <c r="C121" s="1">
        <v>29</v>
      </c>
      <c r="D121" s="4" t="str">
        <f t="shared" si="3"/>
        <v/>
      </c>
      <c r="K121" s="2" t="str">
        <f t="shared" si="4"/>
        <v/>
      </c>
      <c r="L121" s="2" t="str">
        <f t="shared" si="5"/>
        <v/>
      </c>
      <c r="N121" s="1" t="s">
        <v>31</v>
      </c>
      <c r="O121" s="1">
        <v>1928</v>
      </c>
      <c r="P121" s="1">
        <v>139</v>
      </c>
      <c r="Q121" s="1">
        <v>3899</v>
      </c>
      <c r="S121" s="6">
        <v>10358</v>
      </c>
    </row>
    <row r="122" spans="1:19">
      <c r="A122" s="1">
        <v>1928</v>
      </c>
      <c r="B122" s="1">
        <v>4</v>
      </c>
      <c r="C122" s="1">
        <v>30</v>
      </c>
      <c r="D122" s="4">
        <f t="shared" si="3"/>
        <v>122</v>
      </c>
      <c r="E122" s="1">
        <v>7</v>
      </c>
      <c r="F122" s="1">
        <v>52</v>
      </c>
      <c r="G122" s="1">
        <v>3</v>
      </c>
      <c r="H122" s="1">
        <v>25</v>
      </c>
      <c r="I122" s="1">
        <v>4</v>
      </c>
      <c r="J122" s="1">
        <v>27</v>
      </c>
      <c r="K122" s="2">
        <f t="shared" si="4"/>
        <v>55</v>
      </c>
      <c r="L122" s="2">
        <f t="shared" si="5"/>
        <v>67</v>
      </c>
      <c r="M122" s="1" t="s">
        <v>30</v>
      </c>
      <c r="N122" s="1" t="s">
        <v>31</v>
      </c>
      <c r="O122" s="1">
        <v>1928</v>
      </c>
      <c r="P122" s="1">
        <v>139</v>
      </c>
      <c r="Q122" s="1">
        <v>3899</v>
      </c>
      <c r="S122" s="6">
        <v>10358</v>
      </c>
    </row>
    <row r="123" spans="1:19">
      <c r="A123" s="1">
        <v>1928</v>
      </c>
      <c r="B123" s="1">
        <v>5</v>
      </c>
      <c r="C123" s="1">
        <v>1</v>
      </c>
      <c r="D123" s="4">
        <f t="shared" si="3"/>
        <v>127</v>
      </c>
      <c r="E123" s="1">
        <v>8</v>
      </c>
      <c r="F123" s="1">
        <v>47</v>
      </c>
      <c r="G123" s="1">
        <v>3</v>
      </c>
      <c r="H123" s="1">
        <v>21</v>
      </c>
      <c r="I123" s="1">
        <v>5</v>
      </c>
      <c r="J123" s="1">
        <v>26</v>
      </c>
      <c r="K123" s="2">
        <f t="shared" si="4"/>
        <v>51</v>
      </c>
      <c r="L123" s="2">
        <f t="shared" si="5"/>
        <v>76</v>
      </c>
      <c r="M123" s="1" t="s">
        <v>30</v>
      </c>
      <c r="N123" s="1" t="s">
        <v>31</v>
      </c>
      <c r="O123" s="1">
        <v>1928</v>
      </c>
      <c r="P123" s="1">
        <v>140</v>
      </c>
      <c r="Q123" s="1">
        <v>3900</v>
      </c>
      <c r="S123" s="6">
        <v>10392</v>
      </c>
    </row>
    <row r="124" spans="1:19">
      <c r="A124" s="1">
        <v>1928</v>
      </c>
      <c r="B124" s="1">
        <v>5</v>
      </c>
      <c r="C124" s="1">
        <v>2</v>
      </c>
      <c r="D124" s="4" t="str">
        <f t="shared" si="3"/>
        <v/>
      </c>
      <c r="K124" s="2" t="str">
        <f t="shared" si="4"/>
        <v/>
      </c>
      <c r="L124" s="2" t="str">
        <f t="shared" si="5"/>
        <v/>
      </c>
      <c r="N124" s="1" t="s">
        <v>31</v>
      </c>
      <c r="O124" s="1">
        <v>1928</v>
      </c>
      <c r="P124" s="1">
        <v>140</v>
      </c>
      <c r="Q124" s="1">
        <v>3900</v>
      </c>
      <c r="S124" s="6">
        <v>10392</v>
      </c>
    </row>
    <row r="125" spans="1:19">
      <c r="A125" s="1">
        <v>1928</v>
      </c>
      <c r="B125" s="1">
        <v>5</v>
      </c>
      <c r="C125" s="1">
        <v>3</v>
      </c>
      <c r="D125" s="4">
        <f t="shared" si="3"/>
        <v>127</v>
      </c>
      <c r="E125" s="1">
        <v>7</v>
      </c>
      <c r="F125" s="1">
        <v>57</v>
      </c>
      <c r="G125" s="1">
        <v>1</v>
      </c>
      <c r="H125" s="1">
        <v>15</v>
      </c>
      <c r="I125" s="1">
        <v>6</v>
      </c>
      <c r="J125" s="1">
        <v>42</v>
      </c>
      <c r="K125" s="2">
        <f t="shared" si="4"/>
        <v>25</v>
      </c>
      <c r="L125" s="2">
        <f t="shared" si="5"/>
        <v>102</v>
      </c>
      <c r="M125" s="1" t="s">
        <v>30</v>
      </c>
      <c r="N125" s="1" t="s">
        <v>31</v>
      </c>
      <c r="O125" s="1">
        <v>1928</v>
      </c>
      <c r="P125" s="1">
        <v>140</v>
      </c>
      <c r="Q125" s="1">
        <v>3900</v>
      </c>
      <c r="S125" s="6">
        <v>10392</v>
      </c>
    </row>
    <row r="126" spans="1:19">
      <c r="A126" s="1">
        <v>1928</v>
      </c>
      <c r="B126" s="1">
        <v>5</v>
      </c>
      <c r="C126" s="1">
        <v>4</v>
      </c>
      <c r="D126" s="4">
        <f t="shared" si="3"/>
        <v>131</v>
      </c>
      <c r="E126" s="1">
        <v>6</v>
      </c>
      <c r="F126" s="1">
        <v>71</v>
      </c>
      <c r="G126" s="1">
        <v>1</v>
      </c>
      <c r="H126" s="1">
        <v>24</v>
      </c>
      <c r="I126" s="1">
        <v>5</v>
      </c>
      <c r="J126" s="1">
        <v>47</v>
      </c>
      <c r="K126" s="2">
        <f t="shared" si="4"/>
        <v>34</v>
      </c>
      <c r="L126" s="2">
        <f t="shared" si="5"/>
        <v>97</v>
      </c>
      <c r="M126" s="1" t="s">
        <v>30</v>
      </c>
      <c r="N126" s="1" t="s">
        <v>31</v>
      </c>
      <c r="O126" s="1">
        <v>1928</v>
      </c>
      <c r="P126" s="1">
        <v>140</v>
      </c>
      <c r="Q126" s="1">
        <v>3900</v>
      </c>
      <c r="S126" s="6">
        <v>10392</v>
      </c>
    </row>
    <row r="127" spans="1:19">
      <c r="A127" s="1">
        <v>1928</v>
      </c>
      <c r="B127" s="1">
        <v>5</v>
      </c>
      <c r="C127" s="1">
        <v>5</v>
      </c>
      <c r="D127" s="4">
        <f t="shared" si="3"/>
        <v>165</v>
      </c>
      <c r="E127" s="1">
        <v>6</v>
      </c>
      <c r="F127" s="1">
        <v>105</v>
      </c>
      <c r="G127" s="1">
        <v>1</v>
      </c>
      <c r="H127" s="1">
        <v>45</v>
      </c>
      <c r="I127" s="1">
        <v>5</v>
      </c>
      <c r="J127" s="1">
        <v>60</v>
      </c>
      <c r="K127" s="2">
        <f t="shared" si="4"/>
        <v>55</v>
      </c>
      <c r="L127" s="2">
        <f t="shared" si="5"/>
        <v>110</v>
      </c>
      <c r="M127" s="1" t="s">
        <v>30</v>
      </c>
      <c r="N127" s="1" t="s">
        <v>31</v>
      </c>
      <c r="O127" s="1">
        <v>1928</v>
      </c>
      <c r="P127" s="1">
        <v>140</v>
      </c>
      <c r="Q127" s="1">
        <v>3900</v>
      </c>
      <c r="S127" s="6">
        <v>10392</v>
      </c>
    </row>
    <row r="128" spans="1:19">
      <c r="A128" s="1">
        <v>1928</v>
      </c>
      <c r="B128" s="1">
        <v>5</v>
      </c>
      <c r="C128" s="1">
        <v>6</v>
      </c>
      <c r="D128" s="4">
        <f t="shared" si="3"/>
        <v>185</v>
      </c>
      <c r="E128" s="1">
        <v>6</v>
      </c>
      <c r="F128" s="1">
        <v>125</v>
      </c>
      <c r="G128" s="1">
        <v>2</v>
      </c>
      <c r="H128" s="1">
        <v>48</v>
      </c>
      <c r="I128" s="1">
        <v>4</v>
      </c>
      <c r="J128" s="1">
        <v>77</v>
      </c>
      <c r="K128" s="2">
        <f t="shared" si="4"/>
        <v>68</v>
      </c>
      <c r="L128" s="2">
        <f t="shared" si="5"/>
        <v>117</v>
      </c>
      <c r="M128" s="1" t="s">
        <v>38</v>
      </c>
      <c r="N128" s="1" t="s">
        <v>31</v>
      </c>
      <c r="O128" s="1">
        <v>1928</v>
      </c>
      <c r="P128" s="1">
        <v>140</v>
      </c>
      <c r="Q128" s="1">
        <v>3900</v>
      </c>
      <c r="S128" s="6">
        <v>10392</v>
      </c>
    </row>
    <row r="129" spans="1:19">
      <c r="A129" s="1">
        <v>1928</v>
      </c>
      <c r="B129" s="1">
        <v>5</v>
      </c>
      <c r="C129" s="1">
        <v>7</v>
      </c>
      <c r="D129" s="4">
        <f t="shared" si="3"/>
        <v>141</v>
      </c>
      <c r="E129" s="1">
        <v>5</v>
      </c>
      <c r="F129" s="1">
        <v>91</v>
      </c>
      <c r="G129" s="1">
        <v>2</v>
      </c>
      <c r="H129" s="1">
        <v>20</v>
      </c>
      <c r="I129" s="1">
        <v>3</v>
      </c>
      <c r="J129" s="1">
        <v>71</v>
      </c>
      <c r="K129" s="2">
        <f t="shared" si="4"/>
        <v>40</v>
      </c>
      <c r="L129" s="2">
        <f t="shared" si="5"/>
        <v>101</v>
      </c>
      <c r="M129" s="1" t="s">
        <v>30</v>
      </c>
      <c r="N129" s="1" t="s">
        <v>31</v>
      </c>
      <c r="O129" s="1">
        <v>1928</v>
      </c>
      <c r="P129" s="1">
        <v>140</v>
      </c>
      <c r="Q129" s="1">
        <v>3900</v>
      </c>
      <c r="S129" s="6">
        <v>10392</v>
      </c>
    </row>
    <row r="130" spans="1:19">
      <c r="A130" s="1">
        <v>1928</v>
      </c>
      <c r="B130" s="1">
        <v>5</v>
      </c>
      <c r="C130" s="1">
        <v>8</v>
      </c>
      <c r="D130" s="4" t="str">
        <f t="shared" si="3"/>
        <v/>
      </c>
      <c r="K130" s="2" t="str">
        <f t="shared" si="4"/>
        <v/>
      </c>
      <c r="L130" s="2" t="str">
        <f t="shared" si="5"/>
        <v/>
      </c>
      <c r="N130" s="1" t="s">
        <v>31</v>
      </c>
      <c r="O130" s="1">
        <v>1928</v>
      </c>
      <c r="P130" s="1">
        <v>140</v>
      </c>
      <c r="Q130" s="1">
        <v>3900</v>
      </c>
      <c r="S130" s="6">
        <v>10392</v>
      </c>
    </row>
    <row r="131" spans="1:19">
      <c r="A131" s="1">
        <v>1928</v>
      </c>
      <c r="B131" s="1">
        <v>5</v>
      </c>
      <c r="C131" s="1">
        <v>9</v>
      </c>
      <c r="D131" s="4">
        <f t="shared" ref="D131:D194" si="6">IF(E131="","",E131*10+F131)</f>
        <v>146</v>
      </c>
      <c r="E131" s="1">
        <v>7</v>
      </c>
      <c r="F131" s="1">
        <v>76</v>
      </c>
      <c r="G131" s="1">
        <v>3</v>
      </c>
      <c r="H131" s="1">
        <v>8</v>
      </c>
      <c r="I131" s="1">
        <v>4</v>
      </c>
      <c r="J131" s="1">
        <v>68</v>
      </c>
      <c r="K131" s="2">
        <f t="shared" ref="K131:K194" si="7">IF(D131="","",G131*10+H131)</f>
        <v>38</v>
      </c>
      <c r="L131" s="2">
        <f t="shared" ref="L131:L194" si="8">IF(D131="","",I131*10+J131)</f>
        <v>108</v>
      </c>
      <c r="M131" s="1" t="s">
        <v>30</v>
      </c>
      <c r="N131" s="1" t="s">
        <v>31</v>
      </c>
      <c r="O131" s="1">
        <v>1928</v>
      </c>
      <c r="P131" s="1">
        <v>140</v>
      </c>
      <c r="Q131" s="1">
        <v>3900</v>
      </c>
      <c r="S131" s="6">
        <v>10392</v>
      </c>
    </row>
    <row r="132" spans="1:19">
      <c r="A132" s="1">
        <v>1928</v>
      </c>
      <c r="B132" s="1">
        <v>5</v>
      </c>
      <c r="C132" s="1">
        <v>10</v>
      </c>
      <c r="D132" s="4">
        <f t="shared" si="6"/>
        <v>126</v>
      </c>
      <c r="E132" s="1">
        <v>7</v>
      </c>
      <c r="F132" s="1">
        <v>56</v>
      </c>
      <c r="G132" s="1">
        <v>3</v>
      </c>
      <c r="H132" s="1">
        <v>8</v>
      </c>
      <c r="I132" s="1">
        <v>4</v>
      </c>
      <c r="J132" s="1">
        <v>48</v>
      </c>
      <c r="K132" s="2">
        <f t="shared" si="7"/>
        <v>38</v>
      </c>
      <c r="L132" s="2">
        <f t="shared" si="8"/>
        <v>88</v>
      </c>
      <c r="M132" s="1" t="s">
        <v>30</v>
      </c>
      <c r="N132" s="1" t="s">
        <v>31</v>
      </c>
      <c r="O132" s="1">
        <v>1928</v>
      </c>
      <c r="P132" s="1">
        <v>140</v>
      </c>
      <c r="Q132" s="1">
        <v>3900</v>
      </c>
      <c r="S132" s="6">
        <v>10392</v>
      </c>
    </row>
    <row r="133" spans="1:19">
      <c r="A133" s="1">
        <v>1928</v>
      </c>
      <c r="B133" s="1">
        <v>5</v>
      </c>
      <c r="C133" s="1">
        <v>11</v>
      </c>
      <c r="D133" s="4" t="str">
        <f t="shared" si="6"/>
        <v/>
      </c>
      <c r="K133" s="2" t="str">
        <f t="shared" si="7"/>
        <v/>
      </c>
      <c r="L133" s="2" t="str">
        <f t="shared" si="8"/>
        <v/>
      </c>
      <c r="N133" s="1" t="s">
        <v>31</v>
      </c>
      <c r="O133" s="1">
        <v>1928</v>
      </c>
      <c r="P133" s="1">
        <v>140</v>
      </c>
      <c r="Q133" s="1">
        <v>3900</v>
      </c>
      <c r="S133" s="6">
        <v>10392</v>
      </c>
    </row>
    <row r="134" spans="1:19">
      <c r="A134" s="1">
        <v>1928</v>
      </c>
      <c r="B134" s="1">
        <v>5</v>
      </c>
      <c r="C134" s="1">
        <v>12</v>
      </c>
      <c r="D134" s="4">
        <f t="shared" si="6"/>
        <v>65</v>
      </c>
      <c r="E134" s="1">
        <v>4</v>
      </c>
      <c r="F134" s="1">
        <v>25</v>
      </c>
      <c r="G134" s="1">
        <v>1</v>
      </c>
      <c r="H134" s="1">
        <v>1</v>
      </c>
      <c r="I134" s="1">
        <v>3</v>
      </c>
      <c r="J134" s="1">
        <v>24</v>
      </c>
      <c r="K134" s="2">
        <f t="shared" si="7"/>
        <v>11</v>
      </c>
      <c r="L134" s="2">
        <f t="shared" si="8"/>
        <v>54</v>
      </c>
      <c r="M134" s="1" t="s">
        <v>30</v>
      </c>
      <c r="N134" s="1" t="s">
        <v>31</v>
      </c>
      <c r="O134" s="1">
        <v>1928</v>
      </c>
      <c r="P134" s="1">
        <v>140</v>
      </c>
      <c r="Q134" s="1">
        <v>3900</v>
      </c>
      <c r="S134" s="6">
        <v>10392</v>
      </c>
    </row>
    <row r="135" spans="1:19">
      <c r="A135" s="1">
        <v>1928</v>
      </c>
      <c r="B135" s="1">
        <v>5</v>
      </c>
      <c r="C135" s="1">
        <v>13</v>
      </c>
      <c r="D135" s="4">
        <f t="shared" si="6"/>
        <v>32</v>
      </c>
      <c r="E135" s="1">
        <v>2</v>
      </c>
      <c r="F135" s="1">
        <v>12</v>
      </c>
      <c r="I135" s="1">
        <v>2</v>
      </c>
      <c r="J135" s="1">
        <v>12</v>
      </c>
      <c r="K135" s="2">
        <f t="shared" si="7"/>
        <v>0</v>
      </c>
      <c r="L135" s="2">
        <f t="shared" si="8"/>
        <v>32</v>
      </c>
      <c r="M135" s="1" t="s">
        <v>30</v>
      </c>
      <c r="N135" s="1" t="s">
        <v>31</v>
      </c>
      <c r="O135" s="1">
        <v>1928</v>
      </c>
      <c r="P135" s="1">
        <v>140</v>
      </c>
      <c r="Q135" s="1">
        <v>3900</v>
      </c>
      <c r="S135" s="6">
        <v>10392</v>
      </c>
    </row>
    <row r="136" spans="1:19">
      <c r="A136" s="1">
        <v>1928</v>
      </c>
      <c r="B136" s="1">
        <v>5</v>
      </c>
      <c r="C136" s="1">
        <v>14</v>
      </c>
      <c r="D136" s="4">
        <f t="shared" si="6"/>
        <v>39</v>
      </c>
      <c r="E136" s="1">
        <v>3</v>
      </c>
      <c r="F136" s="1">
        <v>9</v>
      </c>
      <c r="I136" s="1">
        <v>3</v>
      </c>
      <c r="J136" s="1">
        <v>9</v>
      </c>
      <c r="K136" s="2">
        <f t="shared" si="7"/>
        <v>0</v>
      </c>
      <c r="L136" s="2">
        <f t="shared" si="8"/>
        <v>39</v>
      </c>
      <c r="M136" s="1" t="s">
        <v>30</v>
      </c>
      <c r="N136" s="1" t="s">
        <v>31</v>
      </c>
      <c r="O136" s="1">
        <v>1928</v>
      </c>
      <c r="P136" s="1">
        <v>140</v>
      </c>
      <c r="Q136" s="1">
        <v>3900</v>
      </c>
      <c r="S136" s="6">
        <v>10392</v>
      </c>
    </row>
    <row r="137" spans="1:19">
      <c r="A137" s="1">
        <v>1928</v>
      </c>
      <c r="B137" s="1">
        <v>5</v>
      </c>
      <c r="C137" s="1">
        <v>15</v>
      </c>
      <c r="D137" s="4">
        <f t="shared" si="6"/>
        <v>26</v>
      </c>
      <c r="E137" s="1">
        <v>2</v>
      </c>
      <c r="F137" s="1">
        <v>6</v>
      </c>
      <c r="I137" s="1">
        <v>2</v>
      </c>
      <c r="J137" s="1">
        <v>6</v>
      </c>
      <c r="K137" s="2">
        <f t="shared" si="7"/>
        <v>0</v>
      </c>
      <c r="L137" s="2">
        <f t="shared" si="8"/>
        <v>26</v>
      </c>
      <c r="M137" s="1" t="s">
        <v>90</v>
      </c>
      <c r="N137" s="1" t="s">
        <v>31</v>
      </c>
      <c r="O137" s="1">
        <v>1928</v>
      </c>
      <c r="P137" s="1">
        <v>140</v>
      </c>
      <c r="Q137" s="1">
        <v>3900</v>
      </c>
      <c r="S137" s="6">
        <v>10392</v>
      </c>
    </row>
    <row r="138" spans="1:19">
      <c r="A138" s="1">
        <v>1928</v>
      </c>
      <c r="B138" s="1">
        <v>5</v>
      </c>
      <c r="C138" s="1">
        <v>16</v>
      </c>
      <c r="D138" s="4">
        <f t="shared" si="6"/>
        <v>15</v>
      </c>
      <c r="E138" s="1">
        <v>1</v>
      </c>
      <c r="F138" s="1">
        <v>5</v>
      </c>
      <c r="I138" s="1">
        <v>1</v>
      </c>
      <c r="J138" s="1">
        <v>5</v>
      </c>
      <c r="K138" s="2">
        <f t="shared" si="7"/>
        <v>0</v>
      </c>
      <c r="L138" s="2">
        <f t="shared" si="8"/>
        <v>15</v>
      </c>
      <c r="M138" s="1" t="s">
        <v>30</v>
      </c>
      <c r="N138" s="1" t="s">
        <v>31</v>
      </c>
      <c r="O138" s="1">
        <v>1928</v>
      </c>
      <c r="P138" s="1">
        <v>140</v>
      </c>
      <c r="Q138" s="1">
        <v>3900</v>
      </c>
      <c r="S138" s="6">
        <v>10392</v>
      </c>
    </row>
    <row r="139" spans="1:19">
      <c r="A139" s="1">
        <v>1928</v>
      </c>
      <c r="B139" s="1">
        <v>5</v>
      </c>
      <c r="C139" s="1">
        <v>17</v>
      </c>
      <c r="D139" s="4">
        <f t="shared" si="6"/>
        <v>23</v>
      </c>
      <c r="E139" s="1">
        <v>2</v>
      </c>
      <c r="F139" s="1">
        <v>3</v>
      </c>
      <c r="I139" s="1">
        <v>2</v>
      </c>
      <c r="J139" s="1">
        <v>3</v>
      </c>
      <c r="K139" s="2">
        <f t="shared" si="7"/>
        <v>0</v>
      </c>
      <c r="L139" s="2">
        <f t="shared" si="8"/>
        <v>23</v>
      </c>
      <c r="M139" s="1" t="s">
        <v>30</v>
      </c>
      <c r="N139" s="1" t="s">
        <v>31</v>
      </c>
      <c r="O139" s="1">
        <v>1928</v>
      </c>
      <c r="P139" s="1">
        <v>140</v>
      </c>
      <c r="Q139" s="1">
        <v>3900</v>
      </c>
      <c r="S139" s="6">
        <v>10392</v>
      </c>
    </row>
    <row r="140" spans="1:19">
      <c r="A140" s="1">
        <v>1928</v>
      </c>
      <c r="B140" s="1">
        <v>5</v>
      </c>
      <c r="C140" s="1">
        <v>18</v>
      </c>
      <c r="D140" s="4">
        <f t="shared" si="6"/>
        <v>24</v>
      </c>
      <c r="E140" s="1">
        <v>2</v>
      </c>
      <c r="F140" s="1">
        <v>4</v>
      </c>
      <c r="I140" s="1">
        <v>2</v>
      </c>
      <c r="J140" s="1">
        <v>4</v>
      </c>
      <c r="K140" s="2">
        <f t="shared" si="7"/>
        <v>0</v>
      </c>
      <c r="L140" s="2">
        <f t="shared" si="8"/>
        <v>24</v>
      </c>
      <c r="M140" s="1" t="s">
        <v>30</v>
      </c>
      <c r="N140" s="1" t="s">
        <v>31</v>
      </c>
      <c r="O140" s="1">
        <v>1928</v>
      </c>
      <c r="P140" s="1">
        <v>140</v>
      </c>
      <c r="Q140" s="1">
        <v>3900</v>
      </c>
      <c r="S140" s="6">
        <v>10392</v>
      </c>
    </row>
    <row r="141" spans="1:19">
      <c r="A141" s="1">
        <v>1928</v>
      </c>
      <c r="B141" s="1">
        <v>5</v>
      </c>
      <c r="C141" s="1">
        <v>19</v>
      </c>
      <c r="D141" s="4">
        <f t="shared" si="6"/>
        <v>11</v>
      </c>
      <c r="E141" s="1">
        <v>1</v>
      </c>
      <c r="F141" s="1">
        <v>1</v>
      </c>
      <c r="I141" s="1">
        <v>1</v>
      </c>
      <c r="J141" s="1">
        <v>1</v>
      </c>
      <c r="K141" s="2">
        <f t="shared" si="7"/>
        <v>0</v>
      </c>
      <c r="L141" s="2">
        <f t="shared" si="8"/>
        <v>11</v>
      </c>
      <c r="M141" s="1" t="s">
        <v>30</v>
      </c>
      <c r="N141" s="1" t="s">
        <v>31</v>
      </c>
      <c r="O141" s="1">
        <v>1928</v>
      </c>
      <c r="P141" s="1">
        <v>140</v>
      </c>
      <c r="Q141" s="1">
        <v>3900</v>
      </c>
      <c r="S141" s="6">
        <v>10392</v>
      </c>
    </row>
    <row r="142" spans="1:19">
      <c r="A142" s="1">
        <v>1928</v>
      </c>
      <c r="B142" s="1">
        <v>5</v>
      </c>
      <c r="C142" s="1">
        <v>20</v>
      </c>
      <c r="D142" s="4">
        <f t="shared" si="6"/>
        <v>11</v>
      </c>
      <c r="E142" s="1">
        <v>1</v>
      </c>
      <c r="F142" s="1">
        <v>1</v>
      </c>
      <c r="I142" s="1">
        <v>1</v>
      </c>
      <c r="J142" s="1">
        <v>1</v>
      </c>
      <c r="K142" s="2">
        <f t="shared" si="7"/>
        <v>0</v>
      </c>
      <c r="L142" s="2">
        <f t="shared" si="8"/>
        <v>11</v>
      </c>
      <c r="M142" s="1" t="s">
        <v>90</v>
      </c>
      <c r="N142" s="1" t="s">
        <v>31</v>
      </c>
      <c r="O142" s="1">
        <v>1928</v>
      </c>
      <c r="P142" s="1">
        <v>140</v>
      </c>
      <c r="Q142" s="1">
        <v>3900</v>
      </c>
      <c r="S142" s="6">
        <v>10392</v>
      </c>
    </row>
    <row r="143" spans="1:19">
      <c r="A143" s="1">
        <v>1928</v>
      </c>
      <c r="B143" s="1">
        <v>5</v>
      </c>
      <c r="C143" s="1">
        <v>21</v>
      </c>
      <c r="D143" s="4">
        <f t="shared" si="6"/>
        <v>0</v>
      </c>
      <c r="E143" s="1">
        <v>0</v>
      </c>
      <c r="F143" s="1">
        <v>0</v>
      </c>
      <c r="K143" s="2">
        <f t="shared" si="7"/>
        <v>0</v>
      </c>
      <c r="L143" s="2">
        <f t="shared" si="8"/>
        <v>0</v>
      </c>
      <c r="M143" s="1" t="s">
        <v>30</v>
      </c>
      <c r="N143" s="1" t="s">
        <v>31</v>
      </c>
      <c r="O143" s="1">
        <v>1928</v>
      </c>
      <c r="P143" s="1">
        <v>140</v>
      </c>
      <c r="Q143" s="1">
        <v>3900</v>
      </c>
      <c r="S143" s="6">
        <v>10392</v>
      </c>
    </row>
    <row r="144" spans="1:19">
      <c r="A144" s="1">
        <v>1928</v>
      </c>
      <c r="B144" s="1">
        <v>5</v>
      </c>
      <c r="C144" s="1">
        <v>22</v>
      </c>
      <c r="D144" s="4">
        <f t="shared" si="6"/>
        <v>11</v>
      </c>
      <c r="E144" s="1">
        <v>1</v>
      </c>
      <c r="F144" s="1">
        <v>1</v>
      </c>
      <c r="I144" s="1">
        <v>1</v>
      </c>
      <c r="J144" s="1">
        <v>1</v>
      </c>
      <c r="K144" s="2">
        <f t="shared" si="7"/>
        <v>0</v>
      </c>
      <c r="L144" s="2">
        <f t="shared" si="8"/>
        <v>11</v>
      </c>
      <c r="M144" s="1" t="s">
        <v>149</v>
      </c>
      <c r="N144" s="1" t="s">
        <v>31</v>
      </c>
      <c r="O144" s="1">
        <v>1928</v>
      </c>
      <c r="P144" s="1">
        <v>140</v>
      </c>
      <c r="Q144" s="1">
        <v>3900</v>
      </c>
      <c r="S144" s="6">
        <v>10392</v>
      </c>
    </row>
    <row r="145" spans="1:19">
      <c r="A145" s="1">
        <v>1928</v>
      </c>
      <c r="B145" s="1">
        <v>5</v>
      </c>
      <c r="C145" s="1">
        <v>23</v>
      </c>
      <c r="D145" s="4">
        <f t="shared" si="6"/>
        <v>29</v>
      </c>
      <c r="E145" s="1">
        <v>2</v>
      </c>
      <c r="F145" s="1">
        <v>9</v>
      </c>
      <c r="G145" s="1">
        <v>1</v>
      </c>
      <c r="H145" s="1">
        <v>6</v>
      </c>
      <c r="I145" s="1">
        <v>1</v>
      </c>
      <c r="J145" s="1">
        <v>3</v>
      </c>
      <c r="K145" s="2">
        <f t="shared" si="7"/>
        <v>16</v>
      </c>
      <c r="L145" s="2">
        <f t="shared" si="8"/>
        <v>13</v>
      </c>
      <c r="M145" s="1" t="s">
        <v>30</v>
      </c>
      <c r="N145" s="1" t="s">
        <v>31</v>
      </c>
      <c r="O145" s="1">
        <v>1928</v>
      </c>
      <c r="P145" s="1">
        <v>140</v>
      </c>
      <c r="Q145" s="1">
        <v>3900</v>
      </c>
      <c r="S145" s="6">
        <v>10392</v>
      </c>
    </row>
    <row r="146" spans="1:19">
      <c r="A146" s="1">
        <v>1928</v>
      </c>
      <c r="B146" s="1">
        <v>5</v>
      </c>
      <c r="C146" s="1">
        <v>24</v>
      </c>
      <c r="D146" s="4">
        <f t="shared" si="6"/>
        <v>49</v>
      </c>
      <c r="E146" s="1">
        <v>3</v>
      </c>
      <c r="F146" s="1">
        <v>19</v>
      </c>
      <c r="G146" s="1">
        <v>2</v>
      </c>
      <c r="H146" s="1">
        <v>8</v>
      </c>
      <c r="I146" s="1">
        <v>1</v>
      </c>
      <c r="J146" s="1">
        <v>11</v>
      </c>
      <c r="K146" s="2">
        <f t="shared" si="7"/>
        <v>28</v>
      </c>
      <c r="L146" s="2">
        <f t="shared" si="8"/>
        <v>21</v>
      </c>
      <c r="M146" s="1" t="s">
        <v>30</v>
      </c>
      <c r="N146" s="1" t="s">
        <v>31</v>
      </c>
      <c r="O146" s="1">
        <v>1928</v>
      </c>
      <c r="P146" s="1">
        <v>140</v>
      </c>
      <c r="Q146" s="1">
        <v>3900</v>
      </c>
      <c r="S146" s="6">
        <v>10392</v>
      </c>
    </row>
    <row r="147" spans="1:19">
      <c r="A147" s="1">
        <v>1928</v>
      </c>
      <c r="B147" s="1">
        <v>5</v>
      </c>
      <c r="C147" s="1">
        <v>25</v>
      </c>
      <c r="D147" s="4">
        <f t="shared" si="6"/>
        <v>49</v>
      </c>
      <c r="E147" s="1">
        <v>3</v>
      </c>
      <c r="F147" s="1">
        <v>19</v>
      </c>
      <c r="G147" s="1">
        <v>2</v>
      </c>
      <c r="H147" s="1">
        <v>7</v>
      </c>
      <c r="I147" s="1">
        <v>1</v>
      </c>
      <c r="J147" s="1">
        <v>12</v>
      </c>
      <c r="K147" s="2">
        <f t="shared" si="7"/>
        <v>27</v>
      </c>
      <c r="L147" s="2">
        <f t="shared" si="8"/>
        <v>22</v>
      </c>
      <c r="M147" s="1" t="s">
        <v>30</v>
      </c>
      <c r="N147" s="1" t="s">
        <v>31</v>
      </c>
      <c r="O147" s="1">
        <v>1928</v>
      </c>
      <c r="P147" s="1">
        <v>140</v>
      </c>
      <c r="Q147" s="1">
        <v>3900</v>
      </c>
      <c r="S147" s="6">
        <v>10392</v>
      </c>
    </row>
    <row r="148" spans="1:19">
      <c r="A148" s="1">
        <v>1928</v>
      </c>
      <c r="B148" s="1">
        <v>5</v>
      </c>
      <c r="C148" s="1">
        <v>26</v>
      </c>
      <c r="D148" s="4">
        <f t="shared" si="6"/>
        <v>57</v>
      </c>
      <c r="E148" s="1">
        <v>4</v>
      </c>
      <c r="F148" s="1">
        <v>17</v>
      </c>
      <c r="G148" s="1">
        <v>2</v>
      </c>
      <c r="H148" s="1">
        <v>5</v>
      </c>
      <c r="I148" s="1">
        <v>2</v>
      </c>
      <c r="J148" s="1">
        <v>12</v>
      </c>
      <c r="K148" s="2">
        <f t="shared" si="7"/>
        <v>25</v>
      </c>
      <c r="L148" s="2">
        <f t="shared" si="8"/>
        <v>32</v>
      </c>
      <c r="M148" s="1" t="s">
        <v>30</v>
      </c>
      <c r="N148" s="1" t="s">
        <v>31</v>
      </c>
      <c r="O148" s="1">
        <v>1928</v>
      </c>
      <c r="P148" s="1">
        <v>140</v>
      </c>
      <c r="Q148" s="1">
        <v>3900</v>
      </c>
      <c r="S148" s="6">
        <v>10392</v>
      </c>
    </row>
    <row r="149" spans="1:19">
      <c r="A149" s="1">
        <v>1928</v>
      </c>
      <c r="B149" s="1">
        <v>5</v>
      </c>
      <c r="C149" s="1">
        <v>27</v>
      </c>
      <c r="D149" s="4">
        <f t="shared" si="6"/>
        <v>47</v>
      </c>
      <c r="E149" s="1">
        <v>3</v>
      </c>
      <c r="F149" s="1">
        <v>17</v>
      </c>
      <c r="G149" s="1">
        <v>1</v>
      </c>
      <c r="H149" s="1">
        <v>1</v>
      </c>
      <c r="I149" s="1">
        <v>2</v>
      </c>
      <c r="J149" s="1">
        <v>16</v>
      </c>
      <c r="K149" s="2">
        <f t="shared" si="7"/>
        <v>11</v>
      </c>
      <c r="L149" s="2">
        <f t="shared" si="8"/>
        <v>36</v>
      </c>
      <c r="M149" s="1" t="s">
        <v>30</v>
      </c>
      <c r="N149" s="1" t="s">
        <v>31</v>
      </c>
      <c r="O149" s="1">
        <v>1928</v>
      </c>
      <c r="P149" s="1">
        <v>140</v>
      </c>
      <c r="Q149" s="1">
        <v>3900</v>
      </c>
      <c r="S149" s="6">
        <v>10392</v>
      </c>
    </row>
    <row r="150" spans="1:19">
      <c r="A150" s="1">
        <v>1928</v>
      </c>
      <c r="B150" s="1">
        <v>5</v>
      </c>
      <c r="C150" s="1">
        <v>28</v>
      </c>
      <c r="D150" s="4">
        <f t="shared" si="6"/>
        <v>84</v>
      </c>
      <c r="E150" s="1">
        <v>5</v>
      </c>
      <c r="F150" s="1">
        <v>34</v>
      </c>
      <c r="G150" s="1">
        <v>2</v>
      </c>
      <c r="H150" s="1">
        <v>8</v>
      </c>
      <c r="I150" s="1">
        <v>3</v>
      </c>
      <c r="J150" s="1">
        <v>26</v>
      </c>
      <c r="K150" s="2">
        <f t="shared" si="7"/>
        <v>28</v>
      </c>
      <c r="L150" s="2">
        <f t="shared" si="8"/>
        <v>56</v>
      </c>
      <c r="M150" s="1" t="s">
        <v>30</v>
      </c>
      <c r="N150" s="1" t="s">
        <v>31</v>
      </c>
      <c r="O150" s="1">
        <v>1928</v>
      </c>
      <c r="P150" s="1">
        <v>140</v>
      </c>
      <c r="Q150" s="1">
        <v>3900</v>
      </c>
      <c r="S150" s="6">
        <v>10392</v>
      </c>
    </row>
    <row r="151" spans="1:19">
      <c r="A151" s="1">
        <v>1928</v>
      </c>
      <c r="B151" s="1">
        <v>5</v>
      </c>
      <c r="C151" s="1">
        <v>29</v>
      </c>
      <c r="D151" s="4">
        <f t="shared" si="6"/>
        <v>144</v>
      </c>
      <c r="E151" s="1">
        <v>7</v>
      </c>
      <c r="F151" s="1">
        <v>74</v>
      </c>
      <c r="G151" s="1">
        <v>3</v>
      </c>
      <c r="H151" s="1">
        <v>27</v>
      </c>
      <c r="I151" s="1">
        <v>4</v>
      </c>
      <c r="J151" s="1">
        <v>47</v>
      </c>
      <c r="K151" s="2">
        <f t="shared" si="7"/>
        <v>57</v>
      </c>
      <c r="L151" s="2">
        <f t="shared" si="8"/>
        <v>87</v>
      </c>
      <c r="M151" s="1" t="s">
        <v>30</v>
      </c>
      <c r="N151" s="1" t="s">
        <v>31</v>
      </c>
      <c r="O151" s="1">
        <v>1928</v>
      </c>
      <c r="P151" s="1">
        <v>140</v>
      </c>
      <c r="Q151" s="1">
        <v>3900</v>
      </c>
      <c r="S151" s="6">
        <v>10392</v>
      </c>
    </row>
    <row r="152" spans="1:19">
      <c r="A152" s="1">
        <v>1928</v>
      </c>
      <c r="B152" s="1">
        <v>5</v>
      </c>
      <c r="C152" s="1">
        <v>30</v>
      </c>
      <c r="D152" s="4">
        <f t="shared" si="6"/>
        <v>139</v>
      </c>
      <c r="E152" s="1">
        <v>8</v>
      </c>
      <c r="F152" s="1">
        <v>59</v>
      </c>
      <c r="G152" s="1">
        <v>4</v>
      </c>
      <c r="H152" s="1">
        <v>24</v>
      </c>
      <c r="I152" s="1">
        <v>4</v>
      </c>
      <c r="J152" s="1">
        <v>35</v>
      </c>
      <c r="K152" s="2">
        <f t="shared" si="7"/>
        <v>64</v>
      </c>
      <c r="L152" s="2">
        <f t="shared" si="8"/>
        <v>75</v>
      </c>
      <c r="M152" s="1" t="s">
        <v>30</v>
      </c>
      <c r="N152" s="1" t="s">
        <v>31</v>
      </c>
      <c r="O152" s="1">
        <v>1928</v>
      </c>
      <c r="P152" s="1">
        <v>140</v>
      </c>
      <c r="Q152" s="1">
        <v>3900</v>
      </c>
      <c r="S152" s="6">
        <v>10392</v>
      </c>
    </row>
    <row r="153" spans="1:19">
      <c r="A153" s="1">
        <v>1928</v>
      </c>
      <c r="B153" s="1">
        <v>5</v>
      </c>
      <c r="C153" s="1">
        <v>31</v>
      </c>
      <c r="D153" s="4">
        <f t="shared" si="6"/>
        <v>169</v>
      </c>
      <c r="E153" s="1">
        <v>8</v>
      </c>
      <c r="F153" s="1">
        <v>89</v>
      </c>
      <c r="G153" s="1">
        <v>4</v>
      </c>
      <c r="H153" s="1">
        <v>40</v>
      </c>
      <c r="I153" s="1">
        <v>4</v>
      </c>
      <c r="J153" s="1">
        <v>49</v>
      </c>
      <c r="K153" s="2">
        <f t="shared" si="7"/>
        <v>80</v>
      </c>
      <c r="L153" s="2">
        <f t="shared" si="8"/>
        <v>89</v>
      </c>
      <c r="M153" s="1" t="s">
        <v>30</v>
      </c>
      <c r="N153" s="1" t="s">
        <v>31</v>
      </c>
      <c r="O153" s="1">
        <v>1928</v>
      </c>
      <c r="P153" s="1">
        <v>140</v>
      </c>
      <c r="Q153" s="1">
        <v>3900</v>
      </c>
      <c r="S153" s="6">
        <v>10392</v>
      </c>
    </row>
    <row r="154" spans="1:19">
      <c r="A154" s="1">
        <v>1928</v>
      </c>
      <c r="B154" s="1">
        <v>6</v>
      </c>
      <c r="C154" s="1">
        <v>1</v>
      </c>
      <c r="D154" s="4" t="str">
        <f t="shared" si="6"/>
        <v/>
      </c>
      <c r="K154" s="2" t="str">
        <f t="shared" si="7"/>
        <v/>
      </c>
      <c r="L154" s="2" t="str">
        <f t="shared" si="8"/>
        <v/>
      </c>
      <c r="N154" s="1" t="s">
        <v>31</v>
      </c>
      <c r="O154" s="1">
        <v>1928</v>
      </c>
      <c r="P154" s="1">
        <v>141</v>
      </c>
      <c r="Q154" s="1">
        <v>4153</v>
      </c>
      <c r="S154" s="6">
        <v>10453</v>
      </c>
    </row>
    <row r="155" spans="1:19">
      <c r="A155" s="1">
        <v>1928</v>
      </c>
      <c r="B155" s="1">
        <v>6</v>
      </c>
      <c r="C155" s="1">
        <v>2</v>
      </c>
      <c r="D155" s="4" t="str">
        <f t="shared" si="6"/>
        <v/>
      </c>
      <c r="K155" s="2" t="str">
        <f t="shared" si="7"/>
        <v/>
      </c>
      <c r="L155" s="2" t="str">
        <f t="shared" si="8"/>
        <v/>
      </c>
      <c r="N155" s="1" t="s">
        <v>31</v>
      </c>
      <c r="O155" s="1">
        <v>1928</v>
      </c>
      <c r="P155" s="1">
        <v>141</v>
      </c>
      <c r="Q155" s="1">
        <v>4153</v>
      </c>
      <c r="S155" s="6">
        <v>10453</v>
      </c>
    </row>
    <row r="156" spans="1:19">
      <c r="A156" s="1">
        <v>1928</v>
      </c>
      <c r="B156" s="1">
        <v>6</v>
      </c>
      <c r="C156" s="1">
        <v>3</v>
      </c>
      <c r="D156" s="4">
        <f t="shared" si="6"/>
        <v>134</v>
      </c>
      <c r="E156" s="1">
        <v>9</v>
      </c>
      <c r="F156" s="1">
        <v>44</v>
      </c>
      <c r="G156" s="1">
        <v>5</v>
      </c>
      <c r="H156" s="1">
        <v>18</v>
      </c>
      <c r="I156" s="1">
        <v>4</v>
      </c>
      <c r="J156" s="1">
        <v>26</v>
      </c>
      <c r="K156" s="2">
        <f t="shared" si="7"/>
        <v>68</v>
      </c>
      <c r="L156" s="2">
        <f t="shared" si="8"/>
        <v>66</v>
      </c>
      <c r="M156" s="1" t="s">
        <v>30</v>
      </c>
      <c r="N156" s="1" t="s">
        <v>31</v>
      </c>
      <c r="O156" s="1">
        <v>1928</v>
      </c>
      <c r="P156" s="1">
        <v>141</v>
      </c>
      <c r="Q156" s="1">
        <v>4153</v>
      </c>
      <c r="S156" s="6">
        <v>10453</v>
      </c>
    </row>
    <row r="157" spans="1:19">
      <c r="A157" s="1">
        <v>1928</v>
      </c>
      <c r="B157" s="1">
        <v>6</v>
      </c>
      <c r="C157" s="1">
        <v>4</v>
      </c>
      <c r="D157" s="4">
        <f t="shared" si="6"/>
        <v>94</v>
      </c>
      <c r="E157" s="1">
        <v>5</v>
      </c>
      <c r="F157" s="1">
        <v>44</v>
      </c>
      <c r="G157" s="1">
        <v>3</v>
      </c>
      <c r="H157" s="1">
        <v>23</v>
      </c>
      <c r="I157" s="1">
        <v>2</v>
      </c>
      <c r="J157" s="1">
        <v>21</v>
      </c>
      <c r="K157" s="2">
        <f t="shared" si="7"/>
        <v>53</v>
      </c>
      <c r="L157" s="2">
        <f t="shared" si="8"/>
        <v>41</v>
      </c>
      <c r="M157" s="1" t="s">
        <v>30</v>
      </c>
      <c r="N157" s="1" t="s">
        <v>31</v>
      </c>
      <c r="O157" s="1">
        <v>1928</v>
      </c>
      <c r="P157" s="1">
        <v>141</v>
      </c>
      <c r="Q157" s="1">
        <v>4153</v>
      </c>
      <c r="S157" s="6">
        <v>10453</v>
      </c>
    </row>
    <row r="158" spans="1:19">
      <c r="A158" s="1">
        <v>1928</v>
      </c>
      <c r="B158" s="1">
        <v>6</v>
      </c>
      <c r="C158" s="1">
        <v>5</v>
      </c>
      <c r="D158" s="4">
        <f t="shared" si="6"/>
        <v>123</v>
      </c>
      <c r="E158" s="1">
        <v>7</v>
      </c>
      <c r="F158" s="1">
        <v>53</v>
      </c>
      <c r="G158" s="1">
        <v>3</v>
      </c>
      <c r="H158" s="1">
        <v>19</v>
      </c>
      <c r="I158" s="1">
        <v>4</v>
      </c>
      <c r="J158" s="1">
        <v>34</v>
      </c>
      <c r="K158" s="2">
        <f t="shared" si="7"/>
        <v>49</v>
      </c>
      <c r="L158" s="2">
        <f t="shared" si="8"/>
        <v>74</v>
      </c>
      <c r="M158" s="1" t="s">
        <v>30</v>
      </c>
      <c r="N158" s="1" t="s">
        <v>31</v>
      </c>
      <c r="O158" s="1">
        <v>1928</v>
      </c>
      <c r="P158" s="1">
        <v>141</v>
      </c>
      <c r="Q158" s="1">
        <v>4153</v>
      </c>
      <c r="S158" s="6">
        <v>10453</v>
      </c>
    </row>
    <row r="159" spans="1:19">
      <c r="A159" s="1">
        <v>1928</v>
      </c>
      <c r="B159" s="1">
        <v>6</v>
      </c>
      <c r="C159" s="1">
        <v>6</v>
      </c>
      <c r="D159" s="4">
        <f t="shared" si="6"/>
        <v>129</v>
      </c>
      <c r="E159" s="1">
        <v>7</v>
      </c>
      <c r="F159" s="1">
        <v>59</v>
      </c>
      <c r="G159" s="1">
        <v>4</v>
      </c>
      <c r="H159" s="1">
        <v>40</v>
      </c>
      <c r="I159" s="1">
        <v>3</v>
      </c>
      <c r="J159" s="1">
        <v>19</v>
      </c>
      <c r="K159" s="2">
        <f t="shared" si="7"/>
        <v>80</v>
      </c>
      <c r="L159" s="2">
        <f t="shared" si="8"/>
        <v>49</v>
      </c>
      <c r="M159" s="1" t="s">
        <v>30</v>
      </c>
      <c r="N159" s="1" t="s">
        <v>31</v>
      </c>
      <c r="O159" s="1">
        <v>1928</v>
      </c>
      <c r="P159" s="1">
        <v>141</v>
      </c>
      <c r="Q159" s="1">
        <v>4153</v>
      </c>
      <c r="S159" s="6">
        <v>10453</v>
      </c>
    </row>
    <row r="160" spans="1:19">
      <c r="A160" s="1">
        <v>1928</v>
      </c>
      <c r="B160" s="1">
        <v>6</v>
      </c>
      <c r="C160" s="1">
        <v>7</v>
      </c>
      <c r="D160" s="4">
        <f t="shared" si="6"/>
        <v>93</v>
      </c>
      <c r="E160" s="1">
        <v>6</v>
      </c>
      <c r="F160" s="1">
        <v>33</v>
      </c>
      <c r="G160" s="1">
        <v>3</v>
      </c>
      <c r="H160" s="1">
        <v>23</v>
      </c>
      <c r="I160" s="1">
        <v>3</v>
      </c>
      <c r="J160" s="1">
        <v>10</v>
      </c>
      <c r="K160" s="2">
        <f t="shared" si="7"/>
        <v>53</v>
      </c>
      <c r="L160" s="2">
        <f t="shared" si="8"/>
        <v>40</v>
      </c>
      <c r="M160" s="1" t="s">
        <v>30</v>
      </c>
      <c r="N160" s="1" t="s">
        <v>31</v>
      </c>
      <c r="O160" s="1">
        <v>1928</v>
      </c>
      <c r="P160" s="1">
        <v>141</v>
      </c>
      <c r="Q160" s="1">
        <v>4153</v>
      </c>
      <c r="S160" s="6">
        <v>10453</v>
      </c>
    </row>
    <row r="161" spans="1:19">
      <c r="A161" s="1">
        <v>1928</v>
      </c>
      <c r="B161" s="1">
        <v>6</v>
      </c>
      <c r="C161" s="1">
        <v>8</v>
      </c>
      <c r="D161" s="4">
        <f t="shared" si="6"/>
        <v>143</v>
      </c>
      <c r="E161" s="1">
        <v>9</v>
      </c>
      <c r="F161" s="1">
        <v>53</v>
      </c>
      <c r="G161" s="1">
        <v>4</v>
      </c>
      <c r="H161" s="1">
        <v>36</v>
      </c>
      <c r="I161" s="1">
        <v>5</v>
      </c>
      <c r="J161" s="1">
        <v>17</v>
      </c>
      <c r="K161" s="2">
        <f t="shared" si="7"/>
        <v>76</v>
      </c>
      <c r="L161" s="2">
        <f t="shared" si="8"/>
        <v>67</v>
      </c>
      <c r="M161" s="1" t="s">
        <v>30</v>
      </c>
      <c r="N161" s="1" t="s">
        <v>31</v>
      </c>
      <c r="O161" s="1">
        <v>1928</v>
      </c>
      <c r="P161" s="1">
        <v>141</v>
      </c>
      <c r="Q161" s="1">
        <v>4153</v>
      </c>
      <c r="S161" s="6">
        <v>10453</v>
      </c>
    </row>
    <row r="162" spans="1:19">
      <c r="A162" s="1">
        <v>1928</v>
      </c>
      <c r="B162" s="1">
        <v>6</v>
      </c>
      <c r="C162" s="1">
        <v>9</v>
      </c>
      <c r="D162" s="4">
        <f t="shared" si="6"/>
        <v>54</v>
      </c>
      <c r="E162" s="1">
        <v>4</v>
      </c>
      <c r="F162" s="1">
        <v>14</v>
      </c>
      <c r="G162" s="1">
        <v>3</v>
      </c>
      <c r="H162" s="1">
        <v>10</v>
      </c>
      <c r="I162" s="1">
        <v>1</v>
      </c>
      <c r="J162" s="1">
        <v>4</v>
      </c>
      <c r="K162" s="2">
        <f t="shared" si="7"/>
        <v>40</v>
      </c>
      <c r="L162" s="2">
        <f t="shared" si="8"/>
        <v>14</v>
      </c>
      <c r="M162" s="1" t="s">
        <v>30</v>
      </c>
      <c r="N162" s="1" t="s">
        <v>31</v>
      </c>
      <c r="O162" s="1">
        <v>1928</v>
      </c>
      <c r="P162" s="1">
        <v>141</v>
      </c>
      <c r="Q162" s="1">
        <v>4153</v>
      </c>
      <c r="S162" s="6">
        <v>10453</v>
      </c>
    </row>
    <row r="163" spans="1:19">
      <c r="A163" s="1">
        <v>1928</v>
      </c>
      <c r="B163" s="1">
        <v>6</v>
      </c>
      <c r="C163" s="1">
        <v>10</v>
      </c>
      <c r="D163" s="4">
        <f t="shared" si="6"/>
        <v>52</v>
      </c>
      <c r="E163" s="1">
        <v>3</v>
      </c>
      <c r="F163" s="1">
        <v>22</v>
      </c>
      <c r="G163" s="1">
        <v>2</v>
      </c>
      <c r="H163" s="1">
        <v>16</v>
      </c>
      <c r="I163" s="1">
        <v>1</v>
      </c>
      <c r="J163" s="1">
        <v>6</v>
      </c>
      <c r="K163" s="2">
        <f t="shared" si="7"/>
        <v>36</v>
      </c>
      <c r="L163" s="2">
        <f t="shared" si="8"/>
        <v>16</v>
      </c>
      <c r="M163" s="1" t="s">
        <v>38</v>
      </c>
      <c r="N163" s="1" t="s">
        <v>31</v>
      </c>
      <c r="O163" s="1">
        <v>1928</v>
      </c>
      <c r="P163" s="1">
        <v>141</v>
      </c>
      <c r="Q163" s="1">
        <v>4153</v>
      </c>
      <c r="S163" s="6">
        <v>10453</v>
      </c>
    </row>
    <row r="164" spans="1:19">
      <c r="A164" s="1">
        <v>1928</v>
      </c>
      <c r="B164" s="1">
        <v>6</v>
      </c>
      <c r="C164" s="1">
        <v>11</v>
      </c>
      <c r="D164" s="4">
        <f t="shared" si="6"/>
        <v>37</v>
      </c>
      <c r="E164" s="1">
        <v>3</v>
      </c>
      <c r="F164" s="1">
        <v>7</v>
      </c>
      <c r="G164" s="1">
        <v>2</v>
      </c>
      <c r="H164" s="1">
        <v>4</v>
      </c>
      <c r="I164" s="1">
        <v>1</v>
      </c>
      <c r="J164" s="1">
        <v>3</v>
      </c>
      <c r="K164" s="2">
        <f t="shared" si="7"/>
        <v>24</v>
      </c>
      <c r="L164" s="2">
        <f t="shared" si="8"/>
        <v>13</v>
      </c>
      <c r="M164" s="1" t="s">
        <v>30</v>
      </c>
      <c r="N164" s="1" t="s">
        <v>31</v>
      </c>
      <c r="O164" s="1">
        <v>1928</v>
      </c>
      <c r="P164" s="1">
        <v>141</v>
      </c>
      <c r="Q164" s="1">
        <v>4153</v>
      </c>
      <c r="S164" s="6">
        <v>10453</v>
      </c>
    </row>
    <row r="165" spans="1:19">
      <c r="A165" s="1">
        <v>1928</v>
      </c>
      <c r="B165" s="1">
        <v>6</v>
      </c>
      <c r="C165" s="1">
        <v>12</v>
      </c>
      <c r="D165" s="4">
        <f t="shared" si="6"/>
        <v>28</v>
      </c>
      <c r="E165" s="1">
        <v>2</v>
      </c>
      <c r="F165" s="1">
        <v>8</v>
      </c>
      <c r="G165" s="1">
        <v>1</v>
      </c>
      <c r="H165" s="1">
        <v>1</v>
      </c>
      <c r="I165" s="1">
        <v>1</v>
      </c>
      <c r="J165" s="1">
        <v>7</v>
      </c>
      <c r="K165" s="2">
        <f t="shared" si="7"/>
        <v>11</v>
      </c>
      <c r="L165" s="2">
        <f t="shared" si="8"/>
        <v>17</v>
      </c>
      <c r="M165" s="1" t="s">
        <v>30</v>
      </c>
      <c r="N165" s="1" t="s">
        <v>31</v>
      </c>
      <c r="O165" s="1">
        <v>1928</v>
      </c>
      <c r="P165" s="1">
        <v>141</v>
      </c>
      <c r="Q165" s="1">
        <v>4153</v>
      </c>
      <c r="S165" s="6">
        <v>10453</v>
      </c>
    </row>
    <row r="166" spans="1:19">
      <c r="A166" s="1">
        <v>1928</v>
      </c>
      <c r="B166" s="1">
        <v>6</v>
      </c>
      <c r="C166" s="1">
        <v>13</v>
      </c>
      <c r="D166" s="4">
        <f t="shared" si="6"/>
        <v>28</v>
      </c>
      <c r="E166" s="1">
        <v>2</v>
      </c>
      <c r="F166" s="1">
        <v>8</v>
      </c>
      <c r="G166" s="1">
        <v>1</v>
      </c>
      <c r="H166" s="1">
        <v>2</v>
      </c>
      <c r="I166" s="1">
        <v>1</v>
      </c>
      <c r="J166" s="1">
        <v>6</v>
      </c>
      <c r="K166" s="2">
        <f t="shared" si="7"/>
        <v>12</v>
      </c>
      <c r="L166" s="2">
        <f t="shared" si="8"/>
        <v>16</v>
      </c>
      <c r="M166" s="1" t="s">
        <v>30</v>
      </c>
      <c r="N166" s="1" t="s">
        <v>31</v>
      </c>
      <c r="O166" s="1">
        <v>1928</v>
      </c>
      <c r="P166" s="1">
        <v>141</v>
      </c>
      <c r="Q166" s="1">
        <v>4153</v>
      </c>
      <c r="S166" s="6">
        <v>10453</v>
      </c>
    </row>
    <row r="167" spans="1:19">
      <c r="A167" s="1">
        <v>1928</v>
      </c>
      <c r="B167" s="1">
        <v>6</v>
      </c>
      <c r="C167" s="1">
        <v>14</v>
      </c>
      <c r="D167" s="4">
        <f t="shared" si="6"/>
        <v>29</v>
      </c>
      <c r="E167" s="1">
        <v>2</v>
      </c>
      <c r="F167" s="1">
        <v>9</v>
      </c>
      <c r="G167" s="1">
        <v>1</v>
      </c>
      <c r="H167" s="1">
        <v>5</v>
      </c>
      <c r="I167" s="1">
        <v>1</v>
      </c>
      <c r="J167" s="1">
        <v>4</v>
      </c>
      <c r="K167" s="2">
        <f t="shared" si="7"/>
        <v>15</v>
      </c>
      <c r="L167" s="2">
        <f t="shared" si="8"/>
        <v>14</v>
      </c>
      <c r="M167" s="1" t="s">
        <v>30</v>
      </c>
      <c r="N167" s="1" t="s">
        <v>31</v>
      </c>
      <c r="O167" s="1">
        <v>1928</v>
      </c>
      <c r="P167" s="1">
        <v>141</v>
      </c>
      <c r="Q167" s="1">
        <v>4153</v>
      </c>
      <c r="S167" s="6">
        <v>10453</v>
      </c>
    </row>
    <row r="168" spans="1:19">
      <c r="A168" s="1">
        <v>1928</v>
      </c>
      <c r="B168" s="1">
        <v>6</v>
      </c>
      <c r="C168" s="1">
        <v>15</v>
      </c>
      <c r="D168" s="4" t="str">
        <f t="shared" si="6"/>
        <v/>
      </c>
      <c r="K168" s="2" t="str">
        <f t="shared" si="7"/>
        <v/>
      </c>
      <c r="L168" s="2" t="str">
        <f t="shared" si="8"/>
        <v/>
      </c>
      <c r="N168" s="1" t="s">
        <v>31</v>
      </c>
      <c r="O168" s="1">
        <v>1928</v>
      </c>
      <c r="P168" s="1">
        <v>141</v>
      </c>
      <c r="Q168" s="1">
        <v>4153</v>
      </c>
      <c r="S168" s="6">
        <v>10453</v>
      </c>
    </row>
    <row r="169" spans="1:19">
      <c r="A169" s="1">
        <v>1928</v>
      </c>
      <c r="B169" s="1">
        <v>6</v>
      </c>
      <c r="C169" s="1">
        <v>16</v>
      </c>
      <c r="D169" s="4">
        <f t="shared" si="6"/>
        <v>53</v>
      </c>
      <c r="E169" s="1">
        <v>2</v>
      </c>
      <c r="F169" s="1">
        <v>33</v>
      </c>
      <c r="G169" s="1">
        <v>1</v>
      </c>
      <c r="H169" s="1">
        <v>16</v>
      </c>
      <c r="I169" s="1">
        <v>1</v>
      </c>
      <c r="J169" s="1">
        <v>17</v>
      </c>
      <c r="K169" s="2">
        <f t="shared" si="7"/>
        <v>26</v>
      </c>
      <c r="L169" s="2">
        <f t="shared" si="8"/>
        <v>27</v>
      </c>
      <c r="M169" s="1" t="s">
        <v>30</v>
      </c>
      <c r="N169" s="1" t="s">
        <v>31</v>
      </c>
      <c r="O169" s="1">
        <v>1928</v>
      </c>
      <c r="P169" s="1">
        <v>141</v>
      </c>
      <c r="Q169" s="1">
        <v>4153</v>
      </c>
      <c r="S169" s="6">
        <v>10453</v>
      </c>
    </row>
    <row r="170" spans="1:19">
      <c r="A170" s="1">
        <v>1928</v>
      </c>
      <c r="B170" s="1">
        <v>6</v>
      </c>
      <c r="C170" s="1">
        <v>17</v>
      </c>
      <c r="D170" s="4">
        <f t="shared" si="6"/>
        <v>65</v>
      </c>
      <c r="E170" s="1">
        <v>3</v>
      </c>
      <c r="F170" s="1">
        <v>35</v>
      </c>
      <c r="G170" s="1">
        <v>2</v>
      </c>
      <c r="H170" s="1">
        <v>26</v>
      </c>
      <c r="I170" s="1">
        <v>1</v>
      </c>
      <c r="J170" s="1">
        <v>9</v>
      </c>
      <c r="K170" s="2">
        <f t="shared" si="7"/>
        <v>46</v>
      </c>
      <c r="L170" s="2">
        <f t="shared" si="8"/>
        <v>19</v>
      </c>
      <c r="M170" s="1" t="s">
        <v>30</v>
      </c>
      <c r="N170" s="1" t="s">
        <v>31</v>
      </c>
      <c r="O170" s="1">
        <v>1928</v>
      </c>
      <c r="P170" s="1">
        <v>141</v>
      </c>
      <c r="Q170" s="1">
        <v>4153</v>
      </c>
      <c r="S170" s="6">
        <v>10453</v>
      </c>
    </row>
    <row r="171" spans="1:19">
      <c r="A171" s="1">
        <v>1928</v>
      </c>
      <c r="B171" s="1">
        <v>6</v>
      </c>
      <c r="C171" s="1">
        <v>18</v>
      </c>
      <c r="D171" s="4">
        <f t="shared" si="6"/>
        <v>53</v>
      </c>
      <c r="E171" s="1">
        <v>3</v>
      </c>
      <c r="F171" s="1">
        <v>23</v>
      </c>
      <c r="G171" s="1">
        <v>2</v>
      </c>
      <c r="H171" s="1">
        <v>12</v>
      </c>
      <c r="I171" s="1">
        <v>1</v>
      </c>
      <c r="J171" s="1">
        <v>11</v>
      </c>
      <c r="K171" s="2">
        <f t="shared" si="7"/>
        <v>32</v>
      </c>
      <c r="L171" s="2">
        <f t="shared" si="8"/>
        <v>21</v>
      </c>
      <c r="M171" s="1" t="s">
        <v>30</v>
      </c>
      <c r="N171" s="1" t="s">
        <v>31</v>
      </c>
      <c r="O171" s="1">
        <v>1928</v>
      </c>
      <c r="P171" s="1">
        <v>141</v>
      </c>
      <c r="Q171" s="1">
        <v>4153</v>
      </c>
      <c r="S171" s="6">
        <v>10453</v>
      </c>
    </row>
    <row r="172" spans="1:19">
      <c r="A172" s="1">
        <v>1928</v>
      </c>
      <c r="B172" s="1">
        <v>6</v>
      </c>
      <c r="C172" s="1">
        <v>19</v>
      </c>
      <c r="D172" s="4" t="str">
        <f t="shared" si="6"/>
        <v/>
      </c>
      <c r="K172" s="2" t="str">
        <f t="shared" si="7"/>
        <v/>
      </c>
      <c r="L172" s="2" t="str">
        <f t="shared" si="8"/>
        <v/>
      </c>
      <c r="N172" s="1" t="s">
        <v>31</v>
      </c>
      <c r="O172" s="1">
        <v>1928</v>
      </c>
      <c r="P172" s="1">
        <v>141</v>
      </c>
      <c r="Q172" s="1">
        <v>4153</v>
      </c>
      <c r="S172" s="6">
        <v>10453</v>
      </c>
    </row>
    <row r="173" spans="1:19">
      <c r="A173" s="1">
        <v>1928</v>
      </c>
      <c r="B173" s="1">
        <v>6</v>
      </c>
      <c r="C173" s="1">
        <v>20</v>
      </c>
      <c r="D173" s="4" t="str">
        <f t="shared" si="6"/>
        <v/>
      </c>
      <c r="K173" s="2" t="str">
        <f t="shared" si="7"/>
        <v/>
      </c>
      <c r="L173" s="2" t="str">
        <f t="shared" si="8"/>
        <v/>
      </c>
      <c r="N173" s="1" t="s">
        <v>31</v>
      </c>
      <c r="O173" s="1">
        <v>1928</v>
      </c>
      <c r="P173" s="1">
        <v>141</v>
      </c>
      <c r="Q173" s="1">
        <v>4153</v>
      </c>
      <c r="S173" s="6">
        <v>10453</v>
      </c>
    </row>
    <row r="174" spans="1:19">
      <c r="A174" s="1">
        <v>1928</v>
      </c>
      <c r="B174" s="1">
        <v>6</v>
      </c>
      <c r="C174" s="1">
        <v>21</v>
      </c>
      <c r="D174" s="4" t="str">
        <f t="shared" si="6"/>
        <v/>
      </c>
      <c r="K174" s="2" t="str">
        <f t="shared" si="7"/>
        <v/>
      </c>
      <c r="L174" s="2" t="str">
        <f t="shared" si="8"/>
        <v/>
      </c>
      <c r="N174" s="1" t="s">
        <v>31</v>
      </c>
      <c r="O174" s="1">
        <v>1928</v>
      </c>
      <c r="P174" s="1">
        <v>141</v>
      </c>
      <c r="Q174" s="1">
        <v>4153</v>
      </c>
      <c r="S174" s="6">
        <v>10453</v>
      </c>
    </row>
    <row r="175" spans="1:19">
      <c r="A175" s="1">
        <v>1928</v>
      </c>
      <c r="B175" s="1">
        <v>6</v>
      </c>
      <c r="C175" s="1">
        <v>22</v>
      </c>
      <c r="D175" s="4" t="str">
        <f t="shared" si="6"/>
        <v/>
      </c>
      <c r="K175" s="2" t="str">
        <f t="shared" si="7"/>
        <v/>
      </c>
      <c r="L175" s="2" t="str">
        <f t="shared" si="8"/>
        <v/>
      </c>
      <c r="N175" s="1" t="s">
        <v>31</v>
      </c>
      <c r="O175" s="1">
        <v>1928</v>
      </c>
      <c r="P175" s="1">
        <v>141</v>
      </c>
      <c r="Q175" s="1">
        <v>4153</v>
      </c>
      <c r="S175" s="6">
        <v>10453</v>
      </c>
    </row>
    <row r="176" spans="1:19">
      <c r="A176" s="1">
        <v>1928</v>
      </c>
      <c r="B176" s="1">
        <v>6</v>
      </c>
      <c r="C176" s="1">
        <v>23</v>
      </c>
      <c r="D176" s="4">
        <f t="shared" si="6"/>
        <v>114</v>
      </c>
      <c r="E176" s="1">
        <v>8</v>
      </c>
      <c r="F176" s="1">
        <v>34</v>
      </c>
      <c r="G176" s="1">
        <v>5</v>
      </c>
      <c r="H176" s="1">
        <v>31</v>
      </c>
      <c r="I176" s="1">
        <v>3</v>
      </c>
      <c r="J176" s="1">
        <v>3</v>
      </c>
      <c r="K176" s="2">
        <f t="shared" si="7"/>
        <v>81</v>
      </c>
      <c r="L176" s="2">
        <f t="shared" si="8"/>
        <v>33</v>
      </c>
      <c r="M176" s="1" t="s">
        <v>30</v>
      </c>
      <c r="N176" s="1" t="s">
        <v>31</v>
      </c>
      <c r="O176" s="1">
        <v>1928</v>
      </c>
      <c r="P176" s="1">
        <v>141</v>
      </c>
      <c r="Q176" s="1">
        <v>4153</v>
      </c>
      <c r="S176" s="6">
        <v>10453</v>
      </c>
    </row>
    <row r="177" spans="1:19">
      <c r="A177" s="1">
        <v>1928</v>
      </c>
      <c r="B177" s="1">
        <v>6</v>
      </c>
      <c r="C177" s="1">
        <v>24</v>
      </c>
      <c r="D177" s="4" t="str">
        <f t="shared" si="6"/>
        <v/>
      </c>
      <c r="K177" s="2" t="str">
        <f t="shared" si="7"/>
        <v/>
      </c>
      <c r="L177" s="2" t="str">
        <f t="shared" si="8"/>
        <v/>
      </c>
      <c r="N177" s="1" t="s">
        <v>31</v>
      </c>
      <c r="O177" s="1">
        <v>1928</v>
      </c>
      <c r="P177" s="1">
        <v>141</v>
      </c>
      <c r="Q177" s="1">
        <v>4153</v>
      </c>
      <c r="S177" s="6">
        <v>10453</v>
      </c>
    </row>
    <row r="178" spans="1:19">
      <c r="A178" s="1">
        <v>1928</v>
      </c>
      <c r="B178" s="1">
        <v>6</v>
      </c>
      <c r="C178" s="1">
        <v>25</v>
      </c>
      <c r="D178" s="4">
        <f t="shared" si="6"/>
        <v>142</v>
      </c>
      <c r="E178" s="1">
        <v>9</v>
      </c>
      <c r="F178" s="1">
        <v>52</v>
      </c>
      <c r="G178" s="1">
        <v>7</v>
      </c>
      <c r="H178" s="1">
        <v>37</v>
      </c>
      <c r="I178" s="1">
        <v>2</v>
      </c>
      <c r="J178" s="1">
        <v>15</v>
      </c>
      <c r="K178" s="2">
        <f t="shared" si="7"/>
        <v>107</v>
      </c>
      <c r="L178" s="2">
        <f t="shared" si="8"/>
        <v>35</v>
      </c>
      <c r="M178" s="1" t="s">
        <v>30</v>
      </c>
      <c r="N178" s="1" t="s">
        <v>31</v>
      </c>
      <c r="O178" s="1">
        <v>1928</v>
      </c>
      <c r="P178" s="1">
        <v>141</v>
      </c>
      <c r="Q178" s="1">
        <v>4153</v>
      </c>
      <c r="S178" s="6">
        <v>10453</v>
      </c>
    </row>
    <row r="179" spans="1:19">
      <c r="A179" s="1">
        <v>1928</v>
      </c>
      <c r="B179" s="1">
        <v>6</v>
      </c>
      <c r="C179" s="1">
        <v>26</v>
      </c>
      <c r="D179" s="4" t="str">
        <f t="shared" si="6"/>
        <v/>
      </c>
      <c r="K179" s="2" t="str">
        <f t="shared" si="7"/>
        <v/>
      </c>
      <c r="L179" s="2" t="str">
        <f t="shared" si="8"/>
        <v/>
      </c>
      <c r="N179" s="1" t="s">
        <v>31</v>
      </c>
      <c r="O179" s="1">
        <v>1928</v>
      </c>
      <c r="P179" s="1">
        <v>141</v>
      </c>
      <c r="Q179" s="1">
        <v>4153</v>
      </c>
      <c r="S179" s="6">
        <v>10453</v>
      </c>
    </row>
    <row r="180" spans="1:19">
      <c r="A180" s="1">
        <v>1928</v>
      </c>
      <c r="B180" s="1">
        <v>6</v>
      </c>
      <c r="C180" s="1">
        <v>27</v>
      </c>
      <c r="D180" s="4" t="str">
        <f t="shared" si="6"/>
        <v/>
      </c>
      <c r="K180" s="2" t="str">
        <f t="shared" si="7"/>
        <v/>
      </c>
      <c r="L180" s="2" t="str">
        <f t="shared" si="8"/>
        <v/>
      </c>
      <c r="N180" s="1" t="s">
        <v>31</v>
      </c>
      <c r="O180" s="1">
        <v>1928</v>
      </c>
      <c r="P180" s="1">
        <v>141</v>
      </c>
      <c r="Q180" s="1">
        <v>4153</v>
      </c>
      <c r="S180" s="6">
        <v>10453</v>
      </c>
    </row>
    <row r="181" spans="1:19">
      <c r="A181" s="1">
        <v>1928</v>
      </c>
      <c r="B181" s="1">
        <v>6</v>
      </c>
      <c r="C181" s="1">
        <v>28</v>
      </c>
      <c r="D181" s="4">
        <f t="shared" si="6"/>
        <v>141</v>
      </c>
      <c r="E181" s="1">
        <v>9</v>
      </c>
      <c r="F181" s="1">
        <v>51</v>
      </c>
      <c r="G181" s="1">
        <v>7</v>
      </c>
      <c r="H181" s="1">
        <v>36</v>
      </c>
      <c r="I181" s="1">
        <v>2</v>
      </c>
      <c r="J181" s="1">
        <v>15</v>
      </c>
      <c r="K181" s="2">
        <f t="shared" si="7"/>
        <v>106</v>
      </c>
      <c r="L181" s="2">
        <f t="shared" si="8"/>
        <v>35</v>
      </c>
      <c r="M181" s="1" t="s">
        <v>30</v>
      </c>
      <c r="N181" s="1" t="s">
        <v>31</v>
      </c>
      <c r="O181" s="1">
        <v>1928</v>
      </c>
      <c r="P181" s="1">
        <v>141</v>
      </c>
      <c r="Q181" s="1">
        <v>4153</v>
      </c>
      <c r="S181" s="6">
        <v>10453</v>
      </c>
    </row>
    <row r="182" spans="1:19">
      <c r="A182" s="1">
        <v>1928</v>
      </c>
      <c r="B182" s="1">
        <v>6</v>
      </c>
      <c r="C182" s="1">
        <v>29</v>
      </c>
      <c r="D182" s="4" t="str">
        <f t="shared" si="6"/>
        <v/>
      </c>
      <c r="K182" s="2" t="str">
        <f t="shared" si="7"/>
        <v/>
      </c>
      <c r="L182" s="2" t="str">
        <f t="shared" si="8"/>
        <v/>
      </c>
      <c r="N182" s="1" t="s">
        <v>31</v>
      </c>
      <c r="O182" s="1">
        <v>1928</v>
      </c>
      <c r="P182" s="1">
        <v>141</v>
      </c>
      <c r="Q182" s="1">
        <v>4153</v>
      </c>
      <c r="S182" s="6">
        <v>10453</v>
      </c>
    </row>
    <row r="183" spans="1:19">
      <c r="A183" s="1">
        <v>1928</v>
      </c>
      <c r="B183" s="1">
        <v>6</v>
      </c>
      <c r="C183" s="1">
        <v>30</v>
      </c>
      <c r="D183" s="4">
        <f t="shared" si="6"/>
        <v>133</v>
      </c>
      <c r="E183" s="1">
        <v>8</v>
      </c>
      <c r="F183" s="1">
        <v>53</v>
      </c>
      <c r="G183" s="1">
        <v>6</v>
      </c>
      <c r="H183" s="1">
        <v>39</v>
      </c>
      <c r="I183" s="1">
        <v>2</v>
      </c>
      <c r="J183" s="1">
        <v>14</v>
      </c>
      <c r="K183" s="2">
        <f t="shared" si="7"/>
        <v>99</v>
      </c>
      <c r="L183" s="2">
        <f t="shared" si="8"/>
        <v>34</v>
      </c>
      <c r="M183" s="1" t="s">
        <v>30</v>
      </c>
      <c r="N183" s="1" t="s">
        <v>31</v>
      </c>
      <c r="O183" s="1">
        <v>1928</v>
      </c>
      <c r="P183" s="1">
        <v>141</v>
      </c>
      <c r="Q183" s="1">
        <v>4153</v>
      </c>
      <c r="S183" s="6">
        <v>10453</v>
      </c>
    </row>
    <row r="184" spans="1:19">
      <c r="A184" s="1">
        <v>1928</v>
      </c>
      <c r="B184" s="1">
        <v>7</v>
      </c>
      <c r="C184" s="1">
        <v>1</v>
      </c>
      <c r="D184" s="4">
        <f t="shared" si="6"/>
        <v>165</v>
      </c>
      <c r="E184" s="1">
        <v>9</v>
      </c>
      <c r="F184" s="1">
        <v>75</v>
      </c>
      <c r="G184" s="1">
        <v>6</v>
      </c>
      <c r="H184" s="1">
        <v>48</v>
      </c>
      <c r="I184" s="1">
        <v>3</v>
      </c>
      <c r="J184" s="1">
        <v>27</v>
      </c>
      <c r="K184" s="2">
        <f t="shared" si="7"/>
        <v>108</v>
      </c>
      <c r="L184" s="2">
        <f t="shared" si="8"/>
        <v>57</v>
      </c>
      <c r="M184" s="1" t="s">
        <v>30</v>
      </c>
      <c r="N184" s="1" t="s">
        <v>31</v>
      </c>
      <c r="O184" s="1">
        <v>1928</v>
      </c>
      <c r="P184" s="1">
        <v>143</v>
      </c>
      <c r="Q184" s="1">
        <v>3902</v>
      </c>
      <c r="S184" s="6">
        <v>10487</v>
      </c>
    </row>
    <row r="185" spans="1:19">
      <c r="A185" s="1">
        <v>1928</v>
      </c>
      <c r="B185" s="1">
        <v>7</v>
      </c>
      <c r="C185" s="1">
        <v>2</v>
      </c>
      <c r="D185" s="4">
        <f t="shared" si="6"/>
        <v>123</v>
      </c>
      <c r="E185" s="1">
        <v>9</v>
      </c>
      <c r="F185" s="1">
        <v>33</v>
      </c>
      <c r="G185" s="1">
        <v>6</v>
      </c>
      <c r="H185" s="1">
        <v>19</v>
      </c>
      <c r="I185" s="1">
        <v>3</v>
      </c>
      <c r="J185" s="1">
        <v>14</v>
      </c>
      <c r="K185" s="2">
        <f t="shared" si="7"/>
        <v>79</v>
      </c>
      <c r="L185" s="2">
        <f t="shared" si="8"/>
        <v>44</v>
      </c>
      <c r="M185" s="1" t="s">
        <v>30</v>
      </c>
      <c r="N185" s="1" t="s">
        <v>31</v>
      </c>
      <c r="O185" s="1">
        <v>1928</v>
      </c>
      <c r="P185" s="1">
        <v>143</v>
      </c>
      <c r="Q185" s="1">
        <v>3902</v>
      </c>
      <c r="S185" s="6">
        <v>10487</v>
      </c>
    </row>
    <row r="186" spans="1:19">
      <c r="A186" s="1">
        <v>1928</v>
      </c>
      <c r="B186" s="1">
        <v>7</v>
      </c>
      <c r="C186" s="1">
        <v>3</v>
      </c>
      <c r="D186" s="4">
        <f t="shared" si="6"/>
        <v>123</v>
      </c>
      <c r="E186" s="1">
        <v>8</v>
      </c>
      <c r="F186" s="1">
        <v>43</v>
      </c>
      <c r="G186" s="1">
        <v>4</v>
      </c>
      <c r="H186" s="1">
        <v>25</v>
      </c>
      <c r="I186" s="1">
        <v>4</v>
      </c>
      <c r="J186" s="1">
        <v>18</v>
      </c>
      <c r="K186" s="2">
        <f t="shared" si="7"/>
        <v>65</v>
      </c>
      <c r="L186" s="2">
        <f t="shared" si="8"/>
        <v>58</v>
      </c>
      <c r="M186" s="1" t="s">
        <v>30</v>
      </c>
      <c r="N186" s="1" t="s">
        <v>31</v>
      </c>
      <c r="O186" s="1">
        <v>1928</v>
      </c>
      <c r="P186" s="1">
        <v>143</v>
      </c>
      <c r="Q186" s="1">
        <v>3902</v>
      </c>
      <c r="S186" s="6">
        <v>10487</v>
      </c>
    </row>
    <row r="187" spans="1:19">
      <c r="A187" s="1">
        <v>1928</v>
      </c>
      <c r="B187" s="1">
        <v>7</v>
      </c>
      <c r="C187" s="1">
        <v>4</v>
      </c>
      <c r="D187" s="4">
        <f t="shared" si="6"/>
        <v>107</v>
      </c>
      <c r="E187" s="1">
        <v>7</v>
      </c>
      <c r="F187" s="1">
        <v>37</v>
      </c>
      <c r="G187" s="1">
        <v>2</v>
      </c>
      <c r="H187" s="1">
        <v>15</v>
      </c>
      <c r="I187" s="1">
        <v>5</v>
      </c>
      <c r="J187" s="1">
        <v>22</v>
      </c>
      <c r="K187" s="2">
        <f t="shared" si="7"/>
        <v>35</v>
      </c>
      <c r="L187" s="2">
        <f t="shared" si="8"/>
        <v>72</v>
      </c>
      <c r="M187" s="1" t="s">
        <v>30</v>
      </c>
      <c r="N187" s="1" t="s">
        <v>31</v>
      </c>
      <c r="O187" s="1">
        <v>1928</v>
      </c>
      <c r="P187" s="1">
        <v>143</v>
      </c>
      <c r="Q187" s="1">
        <v>3902</v>
      </c>
      <c r="S187" s="6">
        <v>10487</v>
      </c>
    </row>
    <row r="188" spans="1:19">
      <c r="A188" s="1">
        <v>1928</v>
      </c>
      <c r="B188" s="1">
        <v>7</v>
      </c>
      <c r="C188" s="1">
        <v>5</v>
      </c>
      <c r="D188" s="4">
        <f t="shared" si="6"/>
        <v>79</v>
      </c>
      <c r="E188" s="1">
        <v>4</v>
      </c>
      <c r="F188" s="1">
        <v>39</v>
      </c>
      <c r="G188" s="1">
        <v>2</v>
      </c>
      <c r="H188" s="1">
        <v>15</v>
      </c>
      <c r="I188" s="1">
        <v>2</v>
      </c>
      <c r="J188" s="1">
        <v>24</v>
      </c>
      <c r="K188" s="2">
        <f t="shared" si="7"/>
        <v>35</v>
      </c>
      <c r="L188" s="2">
        <f t="shared" si="8"/>
        <v>44</v>
      </c>
      <c r="M188" s="1" t="s">
        <v>30</v>
      </c>
      <c r="N188" s="1" t="s">
        <v>31</v>
      </c>
      <c r="O188" s="1">
        <v>1928</v>
      </c>
      <c r="P188" s="1">
        <v>143</v>
      </c>
      <c r="Q188" s="1">
        <v>3902</v>
      </c>
      <c r="S188" s="6">
        <v>10487</v>
      </c>
    </row>
    <row r="189" spans="1:19">
      <c r="A189" s="1">
        <v>1928</v>
      </c>
      <c r="B189" s="1">
        <v>7</v>
      </c>
      <c r="C189" s="1">
        <v>6</v>
      </c>
      <c r="D189" s="4">
        <f t="shared" si="6"/>
        <v>103</v>
      </c>
      <c r="E189" s="1">
        <v>6</v>
      </c>
      <c r="F189" s="1">
        <v>43</v>
      </c>
      <c r="G189" s="1">
        <v>2</v>
      </c>
      <c r="H189" s="1">
        <v>7</v>
      </c>
      <c r="I189" s="1">
        <v>4</v>
      </c>
      <c r="J189" s="1">
        <v>36</v>
      </c>
      <c r="K189" s="2">
        <f t="shared" si="7"/>
        <v>27</v>
      </c>
      <c r="L189" s="2">
        <f t="shared" si="8"/>
        <v>76</v>
      </c>
      <c r="M189" s="1" t="s">
        <v>30</v>
      </c>
      <c r="N189" s="1" t="s">
        <v>31</v>
      </c>
      <c r="O189" s="1">
        <v>1928</v>
      </c>
      <c r="P189" s="1">
        <v>143</v>
      </c>
      <c r="Q189" s="1">
        <v>3902</v>
      </c>
      <c r="S189" s="6">
        <v>10487</v>
      </c>
    </row>
    <row r="190" spans="1:19">
      <c r="A190" s="1">
        <v>1928</v>
      </c>
      <c r="B190" s="1">
        <v>7</v>
      </c>
      <c r="C190" s="1">
        <v>7</v>
      </c>
      <c r="D190" s="4">
        <f t="shared" si="6"/>
        <v>58</v>
      </c>
      <c r="E190" s="1">
        <v>4</v>
      </c>
      <c r="F190" s="1">
        <v>18</v>
      </c>
      <c r="G190" s="1">
        <v>2</v>
      </c>
      <c r="H190" s="1">
        <v>6</v>
      </c>
      <c r="I190" s="1">
        <v>2</v>
      </c>
      <c r="J190" s="1">
        <v>12</v>
      </c>
      <c r="K190" s="2">
        <f t="shared" si="7"/>
        <v>26</v>
      </c>
      <c r="L190" s="2">
        <f t="shared" si="8"/>
        <v>32</v>
      </c>
      <c r="M190" s="1" t="s">
        <v>30</v>
      </c>
      <c r="N190" s="1" t="s">
        <v>31</v>
      </c>
      <c r="O190" s="1">
        <v>1928</v>
      </c>
      <c r="P190" s="1">
        <v>143</v>
      </c>
      <c r="Q190" s="1">
        <v>3902</v>
      </c>
      <c r="S190" s="6">
        <v>10487</v>
      </c>
    </row>
    <row r="191" spans="1:19">
      <c r="A191" s="1">
        <v>1928</v>
      </c>
      <c r="B191" s="1">
        <v>7</v>
      </c>
      <c r="C191" s="1">
        <v>8</v>
      </c>
      <c r="D191" s="4">
        <f t="shared" si="6"/>
        <v>90</v>
      </c>
      <c r="E191" s="1">
        <v>6</v>
      </c>
      <c r="F191" s="1">
        <v>30</v>
      </c>
      <c r="G191" s="1">
        <v>2</v>
      </c>
      <c r="H191" s="1">
        <v>11</v>
      </c>
      <c r="I191" s="1">
        <v>4</v>
      </c>
      <c r="J191" s="1">
        <v>19</v>
      </c>
      <c r="K191" s="2">
        <f t="shared" si="7"/>
        <v>31</v>
      </c>
      <c r="L191" s="2">
        <f t="shared" si="8"/>
        <v>59</v>
      </c>
      <c r="M191" s="1" t="s">
        <v>30</v>
      </c>
      <c r="N191" s="1" t="s">
        <v>31</v>
      </c>
      <c r="O191" s="1">
        <v>1928</v>
      </c>
      <c r="P191" s="1">
        <v>143</v>
      </c>
      <c r="Q191" s="1">
        <v>3902</v>
      </c>
      <c r="S191" s="6">
        <v>10487</v>
      </c>
    </row>
    <row r="192" spans="1:19">
      <c r="A192" s="1">
        <v>1928</v>
      </c>
      <c r="B192" s="1">
        <v>7</v>
      </c>
      <c r="C192" s="1">
        <v>9</v>
      </c>
      <c r="D192" s="4">
        <f t="shared" si="6"/>
        <v>97</v>
      </c>
      <c r="E192" s="1">
        <v>5</v>
      </c>
      <c r="F192" s="1">
        <v>47</v>
      </c>
      <c r="G192" s="1">
        <v>3</v>
      </c>
      <c r="H192" s="1">
        <v>21</v>
      </c>
      <c r="I192" s="1">
        <v>2</v>
      </c>
      <c r="J192" s="1">
        <v>26</v>
      </c>
      <c r="K192" s="2">
        <f t="shared" si="7"/>
        <v>51</v>
      </c>
      <c r="L192" s="2">
        <f t="shared" si="8"/>
        <v>46</v>
      </c>
      <c r="M192" s="1" t="s">
        <v>30</v>
      </c>
      <c r="N192" s="1" t="s">
        <v>31</v>
      </c>
      <c r="O192" s="1">
        <v>1928</v>
      </c>
      <c r="P192" s="1">
        <v>143</v>
      </c>
      <c r="Q192" s="1">
        <v>3902</v>
      </c>
      <c r="S192" s="6">
        <v>10487</v>
      </c>
    </row>
    <row r="193" spans="1:19">
      <c r="A193" s="1">
        <v>1928</v>
      </c>
      <c r="B193" s="1">
        <v>7</v>
      </c>
      <c r="C193" s="1">
        <v>10</v>
      </c>
      <c r="D193" s="4">
        <f t="shared" si="6"/>
        <v>99</v>
      </c>
      <c r="E193" s="1">
        <v>4</v>
      </c>
      <c r="F193" s="1">
        <v>59</v>
      </c>
      <c r="G193" s="1">
        <v>2</v>
      </c>
      <c r="H193" s="1">
        <v>26</v>
      </c>
      <c r="I193" s="1">
        <v>2</v>
      </c>
      <c r="J193" s="1">
        <v>33</v>
      </c>
      <c r="K193" s="2">
        <f t="shared" si="7"/>
        <v>46</v>
      </c>
      <c r="L193" s="2">
        <f t="shared" si="8"/>
        <v>53</v>
      </c>
      <c r="M193" s="1" t="s">
        <v>30</v>
      </c>
      <c r="N193" s="1" t="s">
        <v>31</v>
      </c>
      <c r="O193" s="1">
        <v>1928</v>
      </c>
      <c r="P193" s="1">
        <v>143</v>
      </c>
      <c r="Q193" s="1">
        <v>3902</v>
      </c>
      <c r="S193" s="6">
        <v>10487</v>
      </c>
    </row>
    <row r="194" spans="1:19">
      <c r="A194" s="1">
        <v>1928</v>
      </c>
      <c r="B194" s="1">
        <v>7</v>
      </c>
      <c r="C194" s="1">
        <v>11</v>
      </c>
      <c r="D194" s="4">
        <f t="shared" si="6"/>
        <v>112</v>
      </c>
      <c r="E194" s="1">
        <v>5</v>
      </c>
      <c r="F194" s="1">
        <v>62</v>
      </c>
      <c r="G194" s="1">
        <v>2</v>
      </c>
      <c r="H194" s="1">
        <v>24</v>
      </c>
      <c r="I194" s="1">
        <v>3</v>
      </c>
      <c r="J194" s="1">
        <v>38</v>
      </c>
      <c r="K194" s="2">
        <f t="shared" si="7"/>
        <v>44</v>
      </c>
      <c r="L194" s="2">
        <f t="shared" si="8"/>
        <v>68</v>
      </c>
      <c r="M194" s="1" t="s">
        <v>30</v>
      </c>
      <c r="N194" s="1" t="s">
        <v>31</v>
      </c>
      <c r="O194" s="1">
        <v>1928</v>
      </c>
      <c r="P194" s="1">
        <v>143</v>
      </c>
      <c r="Q194" s="1">
        <v>3902</v>
      </c>
      <c r="S194" s="6">
        <v>10487</v>
      </c>
    </row>
    <row r="195" spans="1:19">
      <c r="A195" s="1">
        <v>1928</v>
      </c>
      <c r="B195" s="1">
        <v>7</v>
      </c>
      <c r="C195" s="1">
        <v>12</v>
      </c>
      <c r="D195" s="4">
        <f t="shared" ref="D195:D258" si="9">IF(E195="","",E195*10+F195)</f>
        <v>112</v>
      </c>
      <c r="E195" s="1">
        <v>6</v>
      </c>
      <c r="F195" s="1">
        <v>52</v>
      </c>
      <c r="G195" s="1">
        <v>2</v>
      </c>
      <c r="H195" s="1">
        <v>24</v>
      </c>
      <c r="I195" s="1">
        <v>4</v>
      </c>
      <c r="J195" s="1">
        <v>28</v>
      </c>
      <c r="K195" s="2">
        <f t="shared" ref="K195:K258" si="10">IF(D195="","",G195*10+H195)</f>
        <v>44</v>
      </c>
      <c r="L195" s="2">
        <f t="shared" ref="L195:L258" si="11">IF(D195="","",I195*10+J195)</f>
        <v>68</v>
      </c>
      <c r="M195" s="1" t="s">
        <v>30</v>
      </c>
      <c r="N195" s="1" t="s">
        <v>31</v>
      </c>
      <c r="O195" s="1">
        <v>1928</v>
      </c>
      <c r="P195" s="1">
        <v>143</v>
      </c>
      <c r="Q195" s="1">
        <v>3902</v>
      </c>
      <c r="S195" s="6">
        <v>10487</v>
      </c>
    </row>
    <row r="196" spans="1:19">
      <c r="A196" s="1">
        <v>1928</v>
      </c>
      <c r="B196" s="1">
        <v>7</v>
      </c>
      <c r="C196" s="1">
        <v>13</v>
      </c>
      <c r="D196" s="4">
        <f t="shared" si="9"/>
        <v>142</v>
      </c>
      <c r="E196" s="1">
        <v>8</v>
      </c>
      <c r="F196" s="1">
        <v>62</v>
      </c>
      <c r="G196" s="1">
        <v>3</v>
      </c>
      <c r="H196" s="1">
        <v>30</v>
      </c>
      <c r="I196" s="1">
        <v>5</v>
      </c>
      <c r="J196" s="1">
        <v>32</v>
      </c>
      <c r="K196" s="2">
        <f t="shared" si="10"/>
        <v>60</v>
      </c>
      <c r="L196" s="2">
        <f t="shared" si="11"/>
        <v>82</v>
      </c>
      <c r="M196" s="1" t="s">
        <v>30</v>
      </c>
      <c r="N196" s="1" t="s">
        <v>31</v>
      </c>
      <c r="O196" s="1">
        <v>1928</v>
      </c>
      <c r="P196" s="1">
        <v>143</v>
      </c>
      <c r="Q196" s="1">
        <v>3902</v>
      </c>
      <c r="S196" s="6">
        <v>10487</v>
      </c>
    </row>
    <row r="197" spans="1:19">
      <c r="A197" s="1">
        <v>1928</v>
      </c>
      <c r="B197" s="1">
        <v>7</v>
      </c>
      <c r="C197" s="1">
        <v>14</v>
      </c>
      <c r="D197" s="4">
        <f t="shared" si="9"/>
        <v>153</v>
      </c>
      <c r="E197" s="1">
        <v>8</v>
      </c>
      <c r="F197" s="1">
        <v>73</v>
      </c>
      <c r="G197" s="1">
        <v>4</v>
      </c>
      <c r="H197" s="1">
        <v>41</v>
      </c>
      <c r="I197" s="1">
        <v>4</v>
      </c>
      <c r="J197" s="1">
        <v>32</v>
      </c>
      <c r="K197" s="2">
        <f t="shared" si="10"/>
        <v>81</v>
      </c>
      <c r="L197" s="2">
        <f t="shared" si="11"/>
        <v>72</v>
      </c>
      <c r="M197" s="1" t="s">
        <v>30</v>
      </c>
      <c r="N197" s="1" t="s">
        <v>31</v>
      </c>
      <c r="O197" s="1">
        <v>1928</v>
      </c>
      <c r="P197" s="1">
        <v>143</v>
      </c>
      <c r="Q197" s="1">
        <v>3902</v>
      </c>
      <c r="S197" s="6">
        <v>10487</v>
      </c>
    </row>
    <row r="198" spans="1:19">
      <c r="A198" s="1">
        <v>1928</v>
      </c>
      <c r="B198" s="1">
        <v>7</v>
      </c>
      <c r="C198" s="1">
        <v>15</v>
      </c>
      <c r="D198" s="4">
        <f t="shared" si="9"/>
        <v>160</v>
      </c>
      <c r="E198" s="1">
        <v>9</v>
      </c>
      <c r="F198" s="1">
        <v>70</v>
      </c>
      <c r="G198" s="1">
        <v>4</v>
      </c>
      <c r="H198" s="1">
        <v>31</v>
      </c>
      <c r="I198" s="1">
        <v>5</v>
      </c>
      <c r="J198" s="1">
        <v>39</v>
      </c>
      <c r="K198" s="2">
        <f t="shared" si="10"/>
        <v>71</v>
      </c>
      <c r="L198" s="2">
        <f t="shared" si="11"/>
        <v>89</v>
      </c>
      <c r="M198" s="1" t="s">
        <v>30</v>
      </c>
      <c r="N198" s="1" t="s">
        <v>31</v>
      </c>
      <c r="O198" s="1">
        <v>1928</v>
      </c>
      <c r="P198" s="1">
        <v>143</v>
      </c>
      <c r="Q198" s="1">
        <v>3902</v>
      </c>
      <c r="S198" s="6">
        <v>10487</v>
      </c>
    </row>
    <row r="199" spans="1:19">
      <c r="A199" s="1">
        <v>1928</v>
      </c>
      <c r="B199" s="1">
        <v>7</v>
      </c>
      <c r="C199" s="1">
        <v>16</v>
      </c>
      <c r="D199" s="4">
        <f t="shared" si="9"/>
        <v>112</v>
      </c>
      <c r="E199" s="1">
        <v>6</v>
      </c>
      <c r="F199" s="1">
        <v>52</v>
      </c>
      <c r="G199" s="1">
        <v>3</v>
      </c>
      <c r="H199" s="1">
        <v>31</v>
      </c>
      <c r="I199" s="1">
        <v>3</v>
      </c>
      <c r="J199" s="1">
        <v>21</v>
      </c>
      <c r="K199" s="2">
        <f t="shared" si="10"/>
        <v>61</v>
      </c>
      <c r="L199" s="2">
        <f t="shared" si="11"/>
        <v>51</v>
      </c>
      <c r="M199" s="1" t="s">
        <v>30</v>
      </c>
      <c r="N199" s="1" t="s">
        <v>31</v>
      </c>
      <c r="O199" s="1">
        <v>1928</v>
      </c>
      <c r="P199" s="1">
        <v>143</v>
      </c>
      <c r="Q199" s="1">
        <v>3902</v>
      </c>
      <c r="S199" s="6">
        <v>10487</v>
      </c>
    </row>
    <row r="200" spans="1:19">
      <c r="A200" s="1">
        <v>1928</v>
      </c>
      <c r="B200" s="1">
        <v>7</v>
      </c>
      <c r="C200" s="1">
        <v>17</v>
      </c>
      <c r="D200" s="4" t="str">
        <f t="shared" si="9"/>
        <v/>
      </c>
      <c r="K200" s="2" t="str">
        <f t="shared" si="10"/>
        <v/>
      </c>
      <c r="L200" s="2" t="str">
        <f t="shared" si="11"/>
        <v/>
      </c>
      <c r="N200" s="1" t="s">
        <v>31</v>
      </c>
      <c r="O200" s="1">
        <v>1928</v>
      </c>
      <c r="P200" s="1">
        <v>143</v>
      </c>
      <c r="Q200" s="1">
        <v>3902</v>
      </c>
      <c r="S200" s="6">
        <v>10487</v>
      </c>
    </row>
    <row r="201" spans="1:19">
      <c r="A201" s="1">
        <v>1928</v>
      </c>
      <c r="B201" s="1">
        <v>7</v>
      </c>
      <c r="C201" s="1">
        <v>18</v>
      </c>
      <c r="D201" s="4" t="str">
        <f t="shared" si="9"/>
        <v/>
      </c>
      <c r="K201" s="2" t="str">
        <f t="shared" si="10"/>
        <v/>
      </c>
      <c r="L201" s="2" t="str">
        <f t="shared" si="11"/>
        <v/>
      </c>
      <c r="N201" s="1" t="s">
        <v>31</v>
      </c>
      <c r="O201" s="1">
        <v>1928</v>
      </c>
      <c r="P201" s="1">
        <v>143</v>
      </c>
      <c r="Q201" s="1">
        <v>3902</v>
      </c>
      <c r="S201" s="6">
        <v>10487</v>
      </c>
    </row>
    <row r="202" spans="1:19">
      <c r="A202" s="1">
        <v>1928</v>
      </c>
      <c r="B202" s="1">
        <v>7</v>
      </c>
      <c r="C202" s="1">
        <v>19</v>
      </c>
      <c r="D202" s="4" t="str">
        <f t="shared" si="9"/>
        <v/>
      </c>
      <c r="K202" s="2" t="str">
        <f t="shared" si="10"/>
        <v/>
      </c>
      <c r="L202" s="2" t="str">
        <f t="shared" si="11"/>
        <v/>
      </c>
      <c r="N202" s="1" t="s">
        <v>31</v>
      </c>
      <c r="O202" s="1">
        <v>1928</v>
      </c>
      <c r="P202" s="1">
        <v>143</v>
      </c>
      <c r="Q202" s="1">
        <v>3902</v>
      </c>
      <c r="S202" s="6">
        <v>10487</v>
      </c>
    </row>
    <row r="203" spans="1:19">
      <c r="A203" s="1">
        <v>1928</v>
      </c>
      <c r="B203" s="1">
        <v>7</v>
      </c>
      <c r="C203" s="1">
        <v>20</v>
      </c>
      <c r="D203" s="4" t="str">
        <f t="shared" si="9"/>
        <v/>
      </c>
      <c r="K203" s="2" t="str">
        <f t="shared" si="10"/>
        <v/>
      </c>
      <c r="L203" s="2" t="str">
        <f t="shared" si="11"/>
        <v/>
      </c>
      <c r="N203" s="1" t="s">
        <v>31</v>
      </c>
      <c r="O203" s="1">
        <v>1928</v>
      </c>
      <c r="P203" s="1">
        <v>143</v>
      </c>
      <c r="Q203" s="1">
        <v>3902</v>
      </c>
      <c r="S203" s="6">
        <v>10487</v>
      </c>
    </row>
    <row r="204" spans="1:19">
      <c r="A204" s="1">
        <v>1928</v>
      </c>
      <c r="B204" s="1">
        <v>7</v>
      </c>
      <c r="C204" s="1">
        <v>21</v>
      </c>
      <c r="D204" s="4" t="str">
        <f t="shared" si="9"/>
        <v/>
      </c>
      <c r="K204" s="2" t="str">
        <f t="shared" si="10"/>
        <v/>
      </c>
      <c r="L204" s="2" t="str">
        <f t="shared" si="11"/>
        <v/>
      </c>
      <c r="N204" s="1" t="s">
        <v>31</v>
      </c>
      <c r="O204" s="1">
        <v>1928</v>
      </c>
      <c r="P204" s="1">
        <v>143</v>
      </c>
      <c r="Q204" s="1">
        <v>3902</v>
      </c>
      <c r="S204" s="6">
        <v>10487</v>
      </c>
    </row>
    <row r="205" spans="1:19">
      <c r="A205" s="1">
        <v>1928</v>
      </c>
      <c r="B205" s="1">
        <v>7</v>
      </c>
      <c r="C205" s="1">
        <v>22</v>
      </c>
      <c r="D205" s="4" t="str">
        <f t="shared" si="9"/>
        <v/>
      </c>
      <c r="K205" s="2" t="str">
        <f t="shared" si="10"/>
        <v/>
      </c>
      <c r="L205" s="2" t="str">
        <f t="shared" si="11"/>
        <v/>
      </c>
      <c r="N205" s="1" t="s">
        <v>31</v>
      </c>
      <c r="O205" s="1">
        <v>1928</v>
      </c>
      <c r="P205" s="1">
        <v>143</v>
      </c>
      <c r="Q205" s="1">
        <v>3902</v>
      </c>
      <c r="S205" s="6">
        <v>10487</v>
      </c>
    </row>
    <row r="206" spans="1:19">
      <c r="A206" s="1">
        <v>1928</v>
      </c>
      <c r="B206" s="1">
        <v>7</v>
      </c>
      <c r="C206" s="1">
        <v>23</v>
      </c>
      <c r="D206" s="4">
        <f t="shared" si="9"/>
        <v>82</v>
      </c>
      <c r="E206" s="1">
        <v>6</v>
      </c>
      <c r="F206" s="1">
        <v>22</v>
      </c>
      <c r="G206" s="1">
        <v>3</v>
      </c>
      <c r="H206" s="1">
        <v>16</v>
      </c>
      <c r="I206" s="1">
        <v>3</v>
      </c>
      <c r="J206" s="1">
        <v>6</v>
      </c>
      <c r="K206" s="2">
        <f t="shared" si="10"/>
        <v>46</v>
      </c>
      <c r="L206" s="2">
        <f t="shared" si="11"/>
        <v>36</v>
      </c>
      <c r="M206" s="1" t="s">
        <v>30</v>
      </c>
      <c r="N206" s="1" t="s">
        <v>31</v>
      </c>
      <c r="O206" s="1">
        <v>1928</v>
      </c>
      <c r="P206" s="1">
        <v>143</v>
      </c>
      <c r="Q206" s="1">
        <v>3902</v>
      </c>
      <c r="S206" s="6">
        <v>10487</v>
      </c>
    </row>
    <row r="207" spans="1:19">
      <c r="A207" s="1">
        <v>1928</v>
      </c>
      <c r="B207" s="1">
        <v>7</v>
      </c>
      <c r="C207" s="1">
        <v>24</v>
      </c>
      <c r="D207" s="4">
        <f t="shared" si="9"/>
        <v>77</v>
      </c>
      <c r="E207" s="1">
        <v>5</v>
      </c>
      <c r="F207" s="1">
        <v>27</v>
      </c>
      <c r="G207" s="1">
        <v>3</v>
      </c>
      <c r="H207" s="1">
        <v>20</v>
      </c>
      <c r="I207" s="1">
        <v>2</v>
      </c>
      <c r="J207" s="1">
        <v>7</v>
      </c>
      <c r="K207" s="2">
        <f t="shared" si="10"/>
        <v>50</v>
      </c>
      <c r="L207" s="2">
        <f t="shared" si="11"/>
        <v>27</v>
      </c>
      <c r="M207" s="1" t="s">
        <v>30</v>
      </c>
      <c r="N207" s="1" t="s">
        <v>31</v>
      </c>
      <c r="O207" s="1">
        <v>1928</v>
      </c>
      <c r="P207" s="1">
        <v>143</v>
      </c>
      <c r="Q207" s="1">
        <v>3902</v>
      </c>
      <c r="S207" s="6">
        <v>10487</v>
      </c>
    </row>
    <row r="208" spans="1:19">
      <c r="A208" s="1">
        <v>1928</v>
      </c>
      <c r="B208" s="1">
        <v>7</v>
      </c>
      <c r="C208" s="1">
        <v>25</v>
      </c>
      <c r="D208" s="4">
        <f t="shared" si="9"/>
        <v>77</v>
      </c>
      <c r="E208" s="1">
        <v>5</v>
      </c>
      <c r="F208" s="1">
        <v>27</v>
      </c>
      <c r="G208" s="1">
        <v>3</v>
      </c>
      <c r="H208" s="1">
        <v>22</v>
      </c>
      <c r="I208" s="1">
        <v>2</v>
      </c>
      <c r="J208" s="1">
        <v>5</v>
      </c>
      <c r="K208" s="2">
        <f t="shared" si="10"/>
        <v>52</v>
      </c>
      <c r="L208" s="2">
        <f t="shared" si="11"/>
        <v>25</v>
      </c>
      <c r="M208" s="1" t="s">
        <v>38</v>
      </c>
      <c r="N208" s="1" t="s">
        <v>31</v>
      </c>
      <c r="O208" s="1">
        <v>1928</v>
      </c>
      <c r="P208" s="1">
        <v>143</v>
      </c>
      <c r="Q208" s="1">
        <v>3902</v>
      </c>
      <c r="S208" s="6">
        <v>10487</v>
      </c>
    </row>
    <row r="209" spans="1:19">
      <c r="A209" s="1">
        <v>1928</v>
      </c>
      <c r="B209" s="1">
        <v>7</v>
      </c>
      <c r="C209" s="1">
        <v>26</v>
      </c>
      <c r="D209" s="4">
        <f t="shared" si="9"/>
        <v>104</v>
      </c>
      <c r="E209" s="1">
        <v>6</v>
      </c>
      <c r="F209" s="1">
        <v>44</v>
      </c>
      <c r="G209" s="1">
        <v>4</v>
      </c>
      <c r="H209" s="1">
        <v>35</v>
      </c>
      <c r="I209" s="1">
        <v>2</v>
      </c>
      <c r="J209" s="1">
        <v>9</v>
      </c>
      <c r="K209" s="2">
        <f t="shared" si="10"/>
        <v>75</v>
      </c>
      <c r="L209" s="2">
        <f t="shared" si="11"/>
        <v>29</v>
      </c>
      <c r="M209" s="1" t="s">
        <v>38</v>
      </c>
      <c r="N209" s="1" t="s">
        <v>31</v>
      </c>
      <c r="O209" s="1">
        <v>1928</v>
      </c>
      <c r="P209" s="1">
        <v>143</v>
      </c>
      <c r="Q209" s="1">
        <v>3902</v>
      </c>
      <c r="S209" s="6">
        <v>10487</v>
      </c>
    </row>
    <row r="210" spans="1:19">
      <c r="A210" s="1">
        <v>1928</v>
      </c>
      <c r="B210" s="1">
        <v>7</v>
      </c>
      <c r="C210" s="1">
        <v>27</v>
      </c>
      <c r="D210" s="4" t="str">
        <f t="shared" si="9"/>
        <v/>
      </c>
      <c r="K210" s="2" t="str">
        <f t="shared" si="10"/>
        <v/>
      </c>
      <c r="L210" s="2" t="str">
        <f t="shared" si="11"/>
        <v/>
      </c>
      <c r="N210" s="1" t="s">
        <v>31</v>
      </c>
      <c r="O210" s="1">
        <v>1928</v>
      </c>
      <c r="P210" s="1">
        <v>143</v>
      </c>
      <c r="Q210" s="1">
        <v>3902</v>
      </c>
      <c r="S210" s="6">
        <v>10487</v>
      </c>
    </row>
    <row r="211" spans="1:19">
      <c r="A211" s="1">
        <v>1928</v>
      </c>
      <c r="B211" s="1">
        <v>7</v>
      </c>
      <c r="C211" s="1">
        <v>28</v>
      </c>
      <c r="D211" s="4">
        <f t="shared" si="9"/>
        <v>103</v>
      </c>
      <c r="E211" s="1">
        <v>5</v>
      </c>
      <c r="F211" s="1">
        <v>53</v>
      </c>
      <c r="G211" s="1">
        <v>4</v>
      </c>
      <c r="H211" s="1">
        <v>36</v>
      </c>
      <c r="I211" s="1">
        <v>1</v>
      </c>
      <c r="J211" s="1">
        <v>17</v>
      </c>
      <c r="K211" s="2">
        <f t="shared" si="10"/>
        <v>76</v>
      </c>
      <c r="L211" s="2">
        <f t="shared" si="11"/>
        <v>27</v>
      </c>
      <c r="M211" s="1" t="s">
        <v>38</v>
      </c>
      <c r="N211" s="1" t="s">
        <v>31</v>
      </c>
      <c r="O211" s="1">
        <v>1928</v>
      </c>
      <c r="P211" s="1">
        <v>143</v>
      </c>
      <c r="Q211" s="1">
        <v>3902</v>
      </c>
      <c r="S211" s="6">
        <v>10487</v>
      </c>
    </row>
    <row r="212" spans="1:19">
      <c r="A212" s="1">
        <v>1928</v>
      </c>
      <c r="B212" s="1">
        <v>7</v>
      </c>
      <c r="C212" s="1">
        <v>29</v>
      </c>
      <c r="D212" s="4">
        <f t="shared" si="9"/>
        <v>105</v>
      </c>
      <c r="E212" s="1">
        <v>6</v>
      </c>
      <c r="F212" s="1">
        <v>45</v>
      </c>
      <c r="G212" s="1">
        <v>5</v>
      </c>
      <c r="H212" s="1">
        <v>29</v>
      </c>
      <c r="I212" s="1">
        <v>1</v>
      </c>
      <c r="J212" s="1">
        <v>16</v>
      </c>
      <c r="K212" s="2">
        <f t="shared" si="10"/>
        <v>79</v>
      </c>
      <c r="L212" s="2">
        <f t="shared" si="11"/>
        <v>26</v>
      </c>
      <c r="M212" s="1" t="s">
        <v>30</v>
      </c>
      <c r="N212" s="1" t="s">
        <v>31</v>
      </c>
      <c r="O212" s="1">
        <v>1928</v>
      </c>
      <c r="P212" s="1">
        <v>143</v>
      </c>
      <c r="Q212" s="1">
        <v>3902</v>
      </c>
      <c r="S212" s="6">
        <v>10487</v>
      </c>
    </row>
    <row r="213" spans="1:19">
      <c r="A213" s="1">
        <v>1928</v>
      </c>
      <c r="B213" s="1">
        <v>7</v>
      </c>
      <c r="C213" s="1">
        <v>30</v>
      </c>
      <c r="D213" s="4">
        <f t="shared" si="9"/>
        <v>117</v>
      </c>
      <c r="E213" s="1">
        <v>8</v>
      </c>
      <c r="F213" s="1">
        <v>37</v>
      </c>
      <c r="G213" s="1">
        <v>5</v>
      </c>
      <c r="H213" s="1">
        <v>22</v>
      </c>
      <c r="I213" s="1">
        <v>3</v>
      </c>
      <c r="J213" s="1">
        <v>15</v>
      </c>
      <c r="K213" s="2">
        <f t="shared" si="10"/>
        <v>72</v>
      </c>
      <c r="L213" s="2">
        <f t="shared" si="11"/>
        <v>45</v>
      </c>
      <c r="M213" s="1" t="s">
        <v>30</v>
      </c>
      <c r="N213" s="1" t="s">
        <v>31</v>
      </c>
      <c r="O213" s="1">
        <v>1928</v>
      </c>
      <c r="P213" s="1">
        <v>143</v>
      </c>
      <c r="Q213" s="1">
        <v>3902</v>
      </c>
      <c r="S213" s="6">
        <v>10487</v>
      </c>
    </row>
    <row r="214" spans="1:19">
      <c r="A214" s="1">
        <v>1928</v>
      </c>
      <c r="B214" s="1">
        <v>7</v>
      </c>
      <c r="C214" s="1">
        <v>31</v>
      </c>
      <c r="D214" s="4" t="str">
        <f t="shared" si="9"/>
        <v/>
      </c>
      <c r="K214" s="2" t="str">
        <f t="shared" si="10"/>
        <v/>
      </c>
      <c r="L214" s="2" t="str">
        <f t="shared" si="11"/>
        <v/>
      </c>
      <c r="N214" s="1" t="s">
        <v>31</v>
      </c>
      <c r="O214" s="1">
        <v>1928</v>
      </c>
      <c r="P214" s="1">
        <v>143</v>
      </c>
      <c r="Q214" s="1">
        <v>3902</v>
      </c>
      <c r="S214" s="6">
        <v>10487</v>
      </c>
    </row>
    <row r="215" spans="1:19">
      <c r="A215" s="1">
        <v>1928</v>
      </c>
      <c r="B215" s="1">
        <v>8</v>
      </c>
      <c r="C215" s="1">
        <v>1</v>
      </c>
      <c r="D215" s="4" t="str">
        <f t="shared" si="9"/>
        <v/>
      </c>
      <c r="K215" s="2" t="str">
        <f t="shared" si="10"/>
        <v/>
      </c>
      <c r="L215" s="2" t="str">
        <f t="shared" si="11"/>
        <v/>
      </c>
      <c r="N215" s="1" t="s">
        <v>31</v>
      </c>
      <c r="O215" s="1">
        <v>1928</v>
      </c>
      <c r="P215" s="1">
        <v>144</v>
      </c>
      <c r="Q215" s="1">
        <v>4155</v>
      </c>
      <c r="S215" s="6">
        <v>10502</v>
      </c>
    </row>
    <row r="216" spans="1:19">
      <c r="A216" s="1">
        <v>1928</v>
      </c>
      <c r="B216" s="1">
        <v>8</v>
      </c>
      <c r="C216" s="1">
        <v>2</v>
      </c>
      <c r="D216" s="4" t="str">
        <f t="shared" si="9"/>
        <v/>
      </c>
      <c r="K216" s="2" t="str">
        <f t="shared" si="10"/>
        <v/>
      </c>
      <c r="L216" s="2" t="str">
        <f t="shared" si="11"/>
        <v/>
      </c>
      <c r="N216" s="1" t="s">
        <v>31</v>
      </c>
      <c r="O216" s="1">
        <v>1928</v>
      </c>
      <c r="P216" s="1">
        <v>144</v>
      </c>
      <c r="Q216" s="1">
        <v>4155</v>
      </c>
      <c r="S216" s="6">
        <v>10502</v>
      </c>
    </row>
    <row r="217" spans="1:19">
      <c r="A217" s="1">
        <v>1928</v>
      </c>
      <c r="B217" s="1">
        <v>8</v>
      </c>
      <c r="C217" s="1">
        <v>3</v>
      </c>
      <c r="D217" s="4">
        <f t="shared" si="9"/>
        <v>122</v>
      </c>
      <c r="E217" s="1">
        <v>7</v>
      </c>
      <c r="F217" s="1">
        <v>52</v>
      </c>
      <c r="G217" s="1">
        <v>5</v>
      </c>
      <c r="H217" s="1">
        <v>35</v>
      </c>
      <c r="I217" s="1">
        <v>2</v>
      </c>
      <c r="J217" s="1">
        <v>17</v>
      </c>
      <c r="K217" s="2">
        <f t="shared" si="10"/>
        <v>85</v>
      </c>
      <c r="L217" s="2">
        <f t="shared" si="11"/>
        <v>37</v>
      </c>
      <c r="M217" s="1" t="s">
        <v>38</v>
      </c>
      <c r="N217" s="1" t="s">
        <v>31</v>
      </c>
      <c r="O217" s="1">
        <v>1928</v>
      </c>
      <c r="P217" s="1">
        <v>144</v>
      </c>
      <c r="Q217" s="1">
        <v>4155</v>
      </c>
      <c r="S217" s="6">
        <v>10502</v>
      </c>
    </row>
    <row r="218" spans="1:19">
      <c r="A218" s="1">
        <v>1928</v>
      </c>
      <c r="B218" s="1">
        <v>8</v>
      </c>
      <c r="C218" s="1">
        <v>4</v>
      </c>
      <c r="D218" s="4" t="str">
        <f t="shared" si="9"/>
        <v/>
      </c>
      <c r="K218" s="2" t="str">
        <f t="shared" si="10"/>
        <v/>
      </c>
      <c r="L218" s="2" t="str">
        <f t="shared" si="11"/>
        <v/>
      </c>
      <c r="N218" s="1" t="s">
        <v>31</v>
      </c>
      <c r="O218" s="1">
        <v>1928</v>
      </c>
      <c r="P218" s="1">
        <v>144</v>
      </c>
      <c r="Q218" s="1">
        <v>4155</v>
      </c>
      <c r="S218" s="6">
        <v>10502</v>
      </c>
    </row>
    <row r="219" spans="1:19">
      <c r="A219" s="1">
        <v>1928</v>
      </c>
      <c r="B219" s="1">
        <v>8</v>
      </c>
      <c r="C219" s="1">
        <v>5</v>
      </c>
      <c r="D219" s="4" t="str">
        <f t="shared" si="9"/>
        <v/>
      </c>
      <c r="K219" s="2" t="str">
        <f t="shared" si="10"/>
        <v/>
      </c>
      <c r="L219" s="2" t="str">
        <f t="shared" si="11"/>
        <v/>
      </c>
      <c r="N219" s="1" t="s">
        <v>31</v>
      </c>
      <c r="O219" s="1">
        <v>1928</v>
      </c>
      <c r="P219" s="1">
        <v>144</v>
      </c>
      <c r="Q219" s="1">
        <v>4155</v>
      </c>
      <c r="S219" s="6">
        <v>10502</v>
      </c>
    </row>
    <row r="220" spans="1:19">
      <c r="A220" s="1">
        <v>1928</v>
      </c>
      <c r="B220" s="1">
        <v>8</v>
      </c>
      <c r="C220" s="1">
        <v>6</v>
      </c>
      <c r="D220" s="4" t="str">
        <f t="shared" si="9"/>
        <v/>
      </c>
      <c r="K220" s="2" t="str">
        <f t="shared" si="10"/>
        <v/>
      </c>
      <c r="L220" s="2" t="str">
        <f t="shared" si="11"/>
        <v/>
      </c>
      <c r="N220" s="1" t="s">
        <v>31</v>
      </c>
      <c r="O220" s="1">
        <v>1928</v>
      </c>
      <c r="P220" s="1">
        <v>144</v>
      </c>
      <c r="Q220" s="1">
        <v>4155</v>
      </c>
      <c r="S220" s="6">
        <v>10502</v>
      </c>
    </row>
    <row r="221" spans="1:19">
      <c r="A221" s="1">
        <v>1928</v>
      </c>
      <c r="B221" s="1">
        <v>8</v>
      </c>
      <c r="C221" s="1">
        <v>7</v>
      </c>
      <c r="D221" s="4">
        <f t="shared" si="9"/>
        <v>90</v>
      </c>
      <c r="E221" s="1">
        <v>6</v>
      </c>
      <c r="F221" s="1">
        <v>30</v>
      </c>
      <c r="G221" s="1">
        <v>3</v>
      </c>
      <c r="H221" s="1">
        <v>10</v>
      </c>
      <c r="I221" s="1">
        <v>3</v>
      </c>
      <c r="J221" s="1">
        <v>20</v>
      </c>
      <c r="K221" s="2">
        <f t="shared" si="10"/>
        <v>40</v>
      </c>
      <c r="L221" s="2">
        <f t="shared" si="11"/>
        <v>50</v>
      </c>
      <c r="M221" s="1" t="s">
        <v>30</v>
      </c>
      <c r="N221" s="1" t="s">
        <v>31</v>
      </c>
      <c r="O221" s="1">
        <v>1928</v>
      </c>
      <c r="P221" s="1">
        <v>144</v>
      </c>
      <c r="Q221" s="1">
        <v>4155</v>
      </c>
      <c r="S221" s="6">
        <v>10502</v>
      </c>
    </row>
    <row r="222" spans="1:19">
      <c r="A222" s="1">
        <v>1928</v>
      </c>
      <c r="B222" s="1">
        <v>8</v>
      </c>
      <c r="C222" s="1">
        <v>8</v>
      </c>
      <c r="D222" s="4">
        <f t="shared" si="9"/>
        <v>76</v>
      </c>
      <c r="E222" s="1">
        <v>4</v>
      </c>
      <c r="F222" s="1">
        <v>36</v>
      </c>
      <c r="G222" s="1">
        <v>2</v>
      </c>
      <c r="H222" s="1">
        <v>8</v>
      </c>
      <c r="I222" s="1">
        <v>2</v>
      </c>
      <c r="J222" s="1">
        <v>28</v>
      </c>
      <c r="K222" s="2">
        <f t="shared" si="10"/>
        <v>28</v>
      </c>
      <c r="L222" s="2">
        <f t="shared" si="11"/>
        <v>48</v>
      </c>
      <c r="M222" s="1" t="s">
        <v>38</v>
      </c>
      <c r="N222" s="1" t="s">
        <v>31</v>
      </c>
      <c r="O222" s="1">
        <v>1928</v>
      </c>
      <c r="P222" s="1">
        <v>144</v>
      </c>
      <c r="Q222" s="1">
        <v>4155</v>
      </c>
      <c r="S222" s="6">
        <v>10502</v>
      </c>
    </row>
    <row r="223" spans="1:19">
      <c r="A223" s="1">
        <v>1928</v>
      </c>
      <c r="B223" s="1">
        <v>8</v>
      </c>
      <c r="C223" s="1">
        <v>9</v>
      </c>
      <c r="D223" s="4">
        <f t="shared" si="9"/>
        <v>85</v>
      </c>
      <c r="E223" s="1">
        <v>5</v>
      </c>
      <c r="F223" s="1">
        <v>35</v>
      </c>
      <c r="G223" s="1">
        <v>2</v>
      </c>
      <c r="H223" s="1">
        <v>12</v>
      </c>
      <c r="I223" s="1">
        <v>3</v>
      </c>
      <c r="J223" s="1">
        <v>23</v>
      </c>
      <c r="K223" s="2">
        <f t="shared" si="10"/>
        <v>32</v>
      </c>
      <c r="L223" s="2">
        <f t="shared" si="11"/>
        <v>53</v>
      </c>
      <c r="M223" s="1" t="s">
        <v>30</v>
      </c>
      <c r="N223" s="1" t="s">
        <v>31</v>
      </c>
      <c r="O223" s="1">
        <v>1928</v>
      </c>
      <c r="P223" s="1">
        <v>144</v>
      </c>
      <c r="Q223" s="1">
        <v>4155</v>
      </c>
      <c r="S223" s="6">
        <v>10502</v>
      </c>
    </row>
    <row r="224" spans="1:19">
      <c r="A224" s="1">
        <v>1928</v>
      </c>
      <c r="B224" s="1">
        <v>8</v>
      </c>
      <c r="C224" s="1">
        <v>10</v>
      </c>
      <c r="D224" s="4">
        <f t="shared" si="9"/>
        <v>85</v>
      </c>
      <c r="E224" s="1">
        <v>6</v>
      </c>
      <c r="F224" s="1">
        <v>25</v>
      </c>
      <c r="G224" s="1">
        <v>3</v>
      </c>
      <c r="H224" s="1">
        <v>12</v>
      </c>
      <c r="I224" s="1">
        <v>3</v>
      </c>
      <c r="J224" s="1">
        <v>35</v>
      </c>
      <c r="K224" s="2">
        <f t="shared" si="10"/>
        <v>42</v>
      </c>
      <c r="L224" s="2">
        <f t="shared" si="11"/>
        <v>65</v>
      </c>
      <c r="M224" s="1" t="s">
        <v>30</v>
      </c>
      <c r="N224" s="1" t="s">
        <v>31</v>
      </c>
      <c r="O224" s="1">
        <v>1928</v>
      </c>
      <c r="P224" s="1">
        <v>144</v>
      </c>
      <c r="Q224" s="1">
        <v>4155</v>
      </c>
      <c r="S224" s="6">
        <v>10502</v>
      </c>
    </row>
    <row r="225" spans="1:19">
      <c r="A225" s="1">
        <v>1928</v>
      </c>
      <c r="B225" s="1">
        <v>8</v>
      </c>
      <c r="C225" s="1">
        <v>11</v>
      </c>
      <c r="D225" s="4">
        <f t="shared" si="9"/>
        <v>101</v>
      </c>
      <c r="E225" s="1">
        <v>7</v>
      </c>
      <c r="F225" s="1">
        <v>31</v>
      </c>
      <c r="G225" s="1">
        <v>4</v>
      </c>
      <c r="H225" s="1">
        <v>8</v>
      </c>
      <c r="I225" s="1">
        <v>3</v>
      </c>
      <c r="J225" s="1">
        <v>23</v>
      </c>
      <c r="K225" s="2">
        <f t="shared" si="10"/>
        <v>48</v>
      </c>
      <c r="L225" s="2">
        <f t="shared" si="11"/>
        <v>53</v>
      </c>
      <c r="M225" s="1" t="s">
        <v>30</v>
      </c>
      <c r="N225" s="1" t="s">
        <v>31</v>
      </c>
      <c r="O225" s="1">
        <v>1928</v>
      </c>
      <c r="P225" s="1">
        <v>144</v>
      </c>
      <c r="Q225" s="1">
        <v>4155</v>
      </c>
      <c r="S225" s="6">
        <v>10502</v>
      </c>
    </row>
    <row r="226" spans="1:19">
      <c r="A226" s="1">
        <v>1928</v>
      </c>
      <c r="B226" s="1">
        <v>8</v>
      </c>
      <c r="C226" s="1">
        <v>12</v>
      </c>
      <c r="D226" s="4">
        <f t="shared" si="9"/>
        <v>93</v>
      </c>
      <c r="E226" s="1">
        <v>6</v>
      </c>
      <c r="F226" s="1">
        <v>33</v>
      </c>
      <c r="G226" s="1">
        <v>3</v>
      </c>
      <c r="H226" s="1">
        <v>3</v>
      </c>
      <c r="I226" s="1">
        <v>3</v>
      </c>
      <c r="J226" s="1">
        <v>30</v>
      </c>
      <c r="K226" s="2">
        <f t="shared" si="10"/>
        <v>33</v>
      </c>
      <c r="L226" s="2">
        <f t="shared" si="11"/>
        <v>60</v>
      </c>
      <c r="M226" s="1" t="s">
        <v>30</v>
      </c>
      <c r="N226" s="1" t="s">
        <v>31</v>
      </c>
      <c r="O226" s="1">
        <v>1928</v>
      </c>
      <c r="P226" s="1">
        <v>144</v>
      </c>
      <c r="Q226" s="1">
        <v>4155</v>
      </c>
      <c r="S226" s="6">
        <v>10502</v>
      </c>
    </row>
    <row r="227" spans="1:19">
      <c r="A227" s="1">
        <v>1928</v>
      </c>
      <c r="B227" s="1">
        <v>8</v>
      </c>
      <c r="C227" s="1">
        <v>13</v>
      </c>
      <c r="D227" s="4">
        <f t="shared" si="9"/>
        <v>137</v>
      </c>
      <c r="E227" s="1">
        <v>9</v>
      </c>
      <c r="F227" s="1">
        <v>47</v>
      </c>
      <c r="G227" s="1">
        <v>4</v>
      </c>
      <c r="H227" s="1">
        <v>19</v>
      </c>
      <c r="I227" s="1">
        <v>5</v>
      </c>
      <c r="J227" s="1">
        <v>28</v>
      </c>
      <c r="K227" s="2">
        <f t="shared" si="10"/>
        <v>59</v>
      </c>
      <c r="L227" s="2">
        <f t="shared" si="11"/>
        <v>78</v>
      </c>
      <c r="M227" s="1" t="s">
        <v>30</v>
      </c>
      <c r="N227" s="1" t="s">
        <v>31</v>
      </c>
      <c r="O227" s="1">
        <v>1928</v>
      </c>
      <c r="P227" s="1">
        <v>144</v>
      </c>
      <c r="Q227" s="1">
        <v>4155</v>
      </c>
      <c r="S227" s="6">
        <v>10502</v>
      </c>
    </row>
    <row r="228" spans="1:19">
      <c r="A228" s="1">
        <v>1928</v>
      </c>
      <c r="B228" s="1">
        <v>8</v>
      </c>
      <c r="C228" s="1">
        <v>14</v>
      </c>
      <c r="D228" s="4">
        <f t="shared" si="9"/>
        <v>149</v>
      </c>
      <c r="E228" s="1">
        <v>10</v>
      </c>
      <c r="F228" s="1">
        <v>49</v>
      </c>
      <c r="G228" s="1">
        <v>5</v>
      </c>
      <c r="H228" s="1">
        <v>27</v>
      </c>
      <c r="I228" s="1">
        <v>5</v>
      </c>
      <c r="J228" s="1">
        <v>22</v>
      </c>
      <c r="K228" s="2">
        <f t="shared" si="10"/>
        <v>77</v>
      </c>
      <c r="L228" s="2">
        <f t="shared" si="11"/>
        <v>72</v>
      </c>
      <c r="M228" s="1" t="s">
        <v>30</v>
      </c>
      <c r="N228" s="1" t="s">
        <v>31</v>
      </c>
      <c r="O228" s="1">
        <v>1928</v>
      </c>
      <c r="P228" s="1">
        <v>144</v>
      </c>
      <c r="Q228" s="1">
        <v>4155</v>
      </c>
      <c r="S228" s="6">
        <v>10502</v>
      </c>
    </row>
    <row r="229" spans="1:19">
      <c r="A229" s="1">
        <v>1928</v>
      </c>
      <c r="B229" s="1">
        <v>8</v>
      </c>
      <c r="C229" s="1">
        <v>15</v>
      </c>
      <c r="D229" s="4">
        <f t="shared" si="9"/>
        <v>105</v>
      </c>
      <c r="E229" s="1">
        <v>7</v>
      </c>
      <c r="F229" s="1">
        <v>35</v>
      </c>
      <c r="G229" s="1">
        <v>4</v>
      </c>
      <c r="H229" s="1">
        <v>21</v>
      </c>
      <c r="I229" s="1">
        <v>3</v>
      </c>
      <c r="J229" s="1">
        <v>14</v>
      </c>
      <c r="K229" s="2">
        <f t="shared" si="10"/>
        <v>61</v>
      </c>
      <c r="L229" s="2">
        <f t="shared" si="11"/>
        <v>44</v>
      </c>
      <c r="M229" s="1" t="s">
        <v>30</v>
      </c>
      <c r="N229" s="1" t="s">
        <v>31</v>
      </c>
      <c r="O229" s="1">
        <v>1928</v>
      </c>
      <c r="P229" s="1">
        <v>144</v>
      </c>
      <c r="Q229" s="1">
        <v>4155</v>
      </c>
      <c r="S229" s="6">
        <v>10502</v>
      </c>
    </row>
    <row r="230" spans="1:19">
      <c r="A230" s="1">
        <v>1928</v>
      </c>
      <c r="B230" s="1">
        <v>8</v>
      </c>
      <c r="C230" s="1">
        <v>16</v>
      </c>
      <c r="D230" s="4">
        <f t="shared" si="9"/>
        <v>127</v>
      </c>
      <c r="E230" s="1">
        <v>8</v>
      </c>
      <c r="F230" s="1">
        <v>47</v>
      </c>
      <c r="G230" s="1">
        <v>4</v>
      </c>
      <c r="H230" s="1">
        <v>31</v>
      </c>
      <c r="I230" s="1">
        <v>4</v>
      </c>
      <c r="J230" s="1">
        <v>16</v>
      </c>
      <c r="K230" s="2">
        <f t="shared" si="10"/>
        <v>71</v>
      </c>
      <c r="L230" s="2">
        <f t="shared" si="11"/>
        <v>56</v>
      </c>
      <c r="M230" s="1" t="s">
        <v>30</v>
      </c>
      <c r="N230" s="1" t="s">
        <v>31</v>
      </c>
      <c r="O230" s="1">
        <v>1928</v>
      </c>
      <c r="P230" s="1">
        <v>144</v>
      </c>
      <c r="Q230" s="1">
        <v>4155</v>
      </c>
      <c r="S230" s="6">
        <v>10502</v>
      </c>
    </row>
    <row r="231" spans="1:19">
      <c r="A231" s="1">
        <v>1928</v>
      </c>
      <c r="B231" s="1">
        <v>8</v>
      </c>
      <c r="C231" s="1">
        <v>17</v>
      </c>
      <c r="D231" s="4">
        <f t="shared" si="9"/>
        <v>121</v>
      </c>
      <c r="E231" s="1">
        <v>8</v>
      </c>
      <c r="F231" s="1">
        <v>41</v>
      </c>
      <c r="G231" s="1">
        <v>4</v>
      </c>
      <c r="H231" s="1">
        <v>23</v>
      </c>
      <c r="I231" s="1">
        <v>4</v>
      </c>
      <c r="J231" s="1">
        <v>18</v>
      </c>
      <c r="K231" s="2">
        <f t="shared" si="10"/>
        <v>63</v>
      </c>
      <c r="L231" s="2">
        <f t="shared" si="11"/>
        <v>58</v>
      </c>
      <c r="M231" s="1" t="s">
        <v>30</v>
      </c>
      <c r="N231" s="1" t="s">
        <v>31</v>
      </c>
      <c r="O231" s="1">
        <v>1928</v>
      </c>
      <c r="P231" s="1">
        <v>144</v>
      </c>
      <c r="Q231" s="1">
        <v>4155</v>
      </c>
      <c r="S231" s="6">
        <v>10502</v>
      </c>
    </row>
    <row r="232" spans="1:19">
      <c r="A232" s="1">
        <v>1928</v>
      </c>
      <c r="B232" s="1">
        <v>8</v>
      </c>
      <c r="C232" s="1">
        <v>18</v>
      </c>
      <c r="D232" s="4">
        <f t="shared" si="9"/>
        <v>63</v>
      </c>
      <c r="E232" s="1">
        <v>4</v>
      </c>
      <c r="F232" s="1">
        <v>23</v>
      </c>
      <c r="G232" s="1">
        <v>2</v>
      </c>
      <c r="H232" s="1">
        <v>12</v>
      </c>
      <c r="I232" s="1">
        <v>2</v>
      </c>
      <c r="J232" s="1">
        <v>11</v>
      </c>
      <c r="K232" s="2">
        <f t="shared" si="10"/>
        <v>32</v>
      </c>
      <c r="L232" s="2">
        <f t="shared" si="11"/>
        <v>31</v>
      </c>
      <c r="M232" s="1" t="s">
        <v>38</v>
      </c>
      <c r="N232" s="1" t="s">
        <v>31</v>
      </c>
      <c r="O232" s="1">
        <v>1928</v>
      </c>
      <c r="P232" s="1">
        <v>144</v>
      </c>
      <c r="Q232" s="1">
        <v>4155</v>
      </c>
      <c r="S232" s="6">
        <v>10502</v>
      </c>
    </row>
    <row r="233" spans="1:19">
      <c r="A233" s="1">
        <v>1928</v>
      </c>
      <c r="B233" s="1">
        <v>8</v>
      </c>
      <c r="C233" s="1">
        <v>19</v>
      </c>
      <c r="D233" s="4" t="str">
        <f t="shared" si="9"/>
        <v/>
      </c>
      <c r="K233" s="2" t="str">
        <f t="shared" si="10"/>
        <v/>
      </c>
      <c r="L233" s="2" t="str">
        <f t="shared" si="11"/>
        <v/>
      </c>
      <c r="N233" s="1" t="s">
        <v>31</v>
      </c>
      <c r="O233" s="1">
        <v>1928</v>
      </c>
      <c r="P233" s="1">
        <v>144</v>
      </c>
      <c r="Q233" s="1">
        <v>4155</v>
      </c>
      <c r="S233" s="6">
        <v>10502</v>
      </c>
    </row>
    <row r="234" spans="1:19">
      <c r="A234" s="1">
        <v>1928</v>
      </c>
      <c r="B234" s="1">
        <v>8</v>
      </c>
      <c r="C234" s="1">
        <v>20</v>
      </c>
      <c r="D234" s="4">
        <f t="shared" si="9"/>
        <v>65</v>
      </c>
      <c r="E234" s="1">
        <v>4</v>
      </c>
      <c r="F234" s="1">
        <v>25</v>
      </c>
      <c r="G234" s="1">
        <v>2</v>
      </c>
      <c r="H234" s="1">
        <v>2</v>
      </c>
      <c r="I234" s="1">
        <v>2</v>
      </c>
      <c r="J234" s="1">
        <v>23</v>
      </c>
      <c r="K234" s="2">
        <f t="shared" si="10"/>
        <v>22</v>
      </c>
      <c r="L234" s="2">
        <f t="shared" si="11"/>
        <v>43</v>
      </c>
      <c r="M234" s="1" t="s">
        <v>30</v>
      </c>
      <c r="N234" s="1" t="s">
        <v>31</v>
      </c>
      <c r="O234" s="1">
        <v>1928</v>
      </c>
      <c r="P234" s="1">
        <v>144</v>
      </c>
      <c r="Q234" s="1">
        <v>4155</v>
      </c>
      <c r="S234" s="6">
        <v>10502</v>
      </c>
    </row>
    <row r="235" spans="1:19">
      <c r="A235" s="1">
        <v>1928</v>
      </c>
      <c r="B235" s="1">
        <v>8</v>
      </c>
      <c r="C235" s="1">
        <v>21</v>
      </c>
      <c r="D235" s="4">
        <f t="shared" si="9"/>
        <v>86</v>
      </c>
      <c r="E235" s="1">
        <v>4</v>
      </c>
      <c r="F235" s="1">
        <v>46</v>
      </c>
      <c r="G235" s="1">
        <v>2</v>
      </c>
      <c r="H235" s="1">
        <v>6</v>
      </c>
      <c r="I235" s="1">
        <v>2</v>
      </c>
      <c r="J235" s="1">
        <v>40</v>
      </c>
      <c r="K235" s="2">
        <f t="shared" si="10"/>
        <v>26</v>
      </c>
      <c r="L235" s="2">
        <f t="shared" si="11"/>
        <v>60</v>
      </c>
      <c r="M235" s="1" t="s">
        <v>30</v>
      </c>
      <c r="N235" s="1" t="s">
        <v>31</v>
      </c>
      <c r="O235" s="1">
        <v>1928</v>
      </c>
      <c r="P235" s="1">
        <v>144</v>
      </c>
      <c r="Q235" s="1">
        <v>4155</v>
      </c>
      <c r="S235" s="6">
        <v>10502</v>
      </c>
    </row>
    <row r="236" spans="1:19">
      <c r="A236" s="1">
        <v>1928</v>
      </c>
      <c r="B236" s="1">
        <v>8</v>
      </c>
      <c r="C236" s="1">
        <v>22</v>
      </c>
      <c r="D236" s="4">
        <f t="shared" si="9"/>
        <v>109</v>
      </c>
      <c r="E236" s="1">
        <v>6</v>
      </c>
      <c r="F236" s="1">
        <v>49</v>
      </c>
      <c r="G236" s="1">
        <v>3</v>
      </c>
      <c r="H236" s="1">
        <v>4</v>
      </c>
      <c r="I236" s="1">
        <v>3</v>
      </c>
      <c r="J236" s="1">
        <v>45</v>
      </c>
      <c r="K236" s="2">
        <f t="shared" si="10"/>
        <v>34</v>
      </c>
      <c r="L236" s="2">
        <f t="shared" si="11"/>
        <v>75</v>
      </c>
      <c r="M236" s="1" t="s">
        <v>30</v>
      </c>
      <c r="N236" s="1" t="s">
        <v>31</v>
      </c>
      <c r="O236" s="1">
        <v>1928</v>
      </c>
      <c r="P236" s="1">
        <v>144</v>
      </c>
      <c r="Q236" s="1">
        <v>4155</v>
      </c>
      <c r="S236" s="6">
        <v>10502</v>
      </c>
    </row>
    <row r="237" spans="1:19">
      <c r="A237" s="1">
        <v>1928</v>
      </c>
      <c r="B237" s="1">
        <v>8</v>
      </c>
      <c r="C237" s="1">
        <v>23</v>
      </c>
      <c r="D237" s="4" t="str">
        <f t="shared" si="9"/>
        <v/>
      </c>
      <c r="K237" s="2" t="str">
        <f t="shared" si="10"/>
        <v/>
      </c>
      <c r="L237" s="2" t="str">
        <f t="shared" si="11"/>
        <v/>
      </c>
      <c r="N237" s="1" t="s">
        <v>31</v>
      </c>
      <c r="O237" s="1">
        <v>1928</v>
      </c>
      <c r="P237" s="1">
        <v>144</v>
      </c>
      <c r="Q237" s="1">
        <v>4155</v>
      </c>
      <c r="S237" s="6">
        <v>10502</v>
      </c>
    </row>
    <row r="238" spans="1:19">
      <c r="A238" s="1">
        <v>1928</v>
      </c>
      <c r="B238" s="1">
        <v>8</v>
      </c>
      <c r="C238" s="1">
        <v>24</v>
      </c>
      <c r="D238" s="4">
        <f t="shared" si="9"/>
        <v>105</v>
      </c>
      <c r="E238" s="1">
        <v>6</v>
      </c>
      <c r="F238" s="1">
        <v>45</v>
      </c>
      <c r="G238" s="1">
        <v>3</v>
      </c>
      <c r="H238" s="1">
        <v>19</v>
      </c>
      <c r="I238" s="1">
        <v>3</v>
      </c>
      <c r="J238" s="1">
        <v>26</v>
      </c>
      <c r="K238" s="2">
        <f t="shared" si="10"/>
        <v>49</v>
      </c>
      <c r="L238" s="2">
        <f t="shared" si="11"/>
        <v>56</v>
      </c>
      <c r="M238" s="1" t="s">
        <v>30</v>
      </c>
      <c r="N238" s="1" t="s">
        <v>31</v>
      </c>
      <c r="O238" s="1">
        <v>1928</v>
      </c>
      <c r="P238" s="1">
        <v>144</v>
      </c>
      <c r="Q238" s="1">
        <v>4155</v>
      </c>
      <c r="S238" s="6">
        <v>10502</v>
      </c>
    </row>
    <row r="239" spans="1:19">
      <c r="A239" s="1">
        <v>1928</v>
      </c>
      <c r="B239" s="1">
        <v>8</v>
      </c>
      <c r="C239" s="1">
        <v>25</v>
      </c>
      <c r="D239" s="4">
        <f t="shared" si="9"/>
        <v>124</v>
      </c>
      <c r="E239" s="1">
        <v>8</v>
      </c>
      <c r="F239" s="1">
        <v>44</v>
      </c>
      <c r="G239" s="1">
        <v>5</v>
      </c>
      <c r="H239" s="1">
        <v>21</v>
      </c>
      <c r="I239" s="1">
        <v>3</v>
      </c>
      <c r="J239" s="1">
        <v>23</v>
      </c>
      <c r="K239" s="2">
        <f t="shared" si="10"/>
        <v>71</v>
      </c>
      <c r="L239" s="2">
        <f t="shared" si="11"/>
        <v>53</v>
      </c>
      <c r="M239" s="1" t="s">
        <v>30</v>
      </c>
      <c r="N239" s="1" t="s">
        <v>31</v>
      </c>
      <c r="O239" s="1">
        <v>1928</v>
      </c>
      <c r="P239" s="1">
        <v>144</v>
      </c>
      <c r="Q239" s="1">
        <v>4155</v>
      </c>
      <c r="S239" s="6">
        <v>10502</v>
      </c>
    </row>
    <row r="240" spans="1:19">
      <c r="A240" s="1">
        <v>1928</v>
      </c>
      <c r="B240" s="1">
        <v>8</v>
      </c>
      <c r="C240" s="1">
        <v>26</v>
      </c>
      <c r="D240" s="4">
        <f t="shared" si="9"/>
        <v>179</v>
      </c>
      <c r="E240" s="1">
        <v>11</v>
      </c>
      <c r="F240" s="1">
        <v>69</v>
      </c>
      <c r="G240" s="1">
        <v>6</v>
      </c>
      <c r="H240" s="1">
        <v>41</v>
      </c>
      <c r="I240" s="1">
        <v>5</v>
      </c>
      <c r="J240" s="1">
        <v>28</v>
      </c>
      <c r="K240" s="2">
        <f t="shared" si="10"/>
        <v>101</v>
      </c>
      <c r="L240" s="2">
        <f t="shared" si="11"/>
        <v>78</v>
      </c>
      <c r="M240" s="1" t="s">
        <v>30</v>
      </c>
      <c r="N240" s="1" t="s">
        <v>31</v>
      </c>
      <c r="O240" s="1">
        <v>1928</v>
      </c>
      <c r="P240" s="1">
        <v>144</v>
      </c>
      <c r="Q240" s="1">
        <v>4155</v>
      </c>
      <c r="S240" s="6">
        <v>10502</v>
      </c>
    </row>
    <row r="241" spans="1:19">
      <c r="A241" s="1">
        <v>1928</v>
      </c>
      <c r="B241" s="1">
        <v>8</v>
      </c>
      <c r="C241" s="1">
        <v>27</v>
      </c>
      <c r="D241" s="4">
        <f t="shared" si="9"/>
        <v>156</v>
      </c>
      <c r="E241" s="1">
        <v>11</v>
      </c>
      <c r="F241" s="1">
        <v>46</v>
      </c>
      <c r="G241" s="1">
        <v>5</v>
      </c>
      <c r="H241" s="1">
        <v>22</v>
      </c>
      <c r="I241" s="1">
        <v>6</v>
      </c>
      <c r="J241" s="1">
        <v>24</v>
      </c>
      <c r="K241" s="2">
        <f t="shared" si="10"/>
        <v>72</v>
      </c>
      <c r="L241" s="2">
        <f t="shared" si="11"/>
        <v>84</v>
      </c>
      <c r="M241" s="1" t="s">
        <v>30</v>
      </c>
      <c r="N241" s="1" t="s">
        <v>31</v>
      </c>
      <c r="O241" s="1">
        <v>1928</v>
      </c>
      <c r="P241" s="1">
        <v>144</v>
      </c>
      <c r="Q241" s="1">
        <v>4155</v>
      </c>
      <c r="S241" s="6">
        <v>10502</v>
      </c>
    </row>
    <row r="242" spans="1:19">
      <c r="A242" s="1">
        <v>1928</v>
      </c>
      <c r="B242" s="1">
        <v>8</v>
      </c>
      <c r="C242" s="1">
        <v>28</v>
      </c>
      <c r="D242" s="4">
        <f t="shared" si="9"/>
        <v>133</v>
      </c>
      <c r="E242" s="1">
        <v>9</v>
      </c>
      <c r="F242" s="1">
        <v>43</v>
      </c>
      <c r="G242" s="1">
        <v>5</v>
      </c>
      <c r="H242" s="1">
        <v>33</v>
      </c>
      <c r="I242" s="1">
        <v>4</v>
      </c>
      <c r="J242" s="1">
        <v>10</v>
      </c>
      <c r="K242" s="2">
        <f t="shared" si="10"/>
        <v>83</v>
      </c>
      <c r="L242" s="2">
        <f t="shared" si="11"/>
        <v>50</v>
      </c>
      <c r="M242" s="1" t="s">
        <v>30</v>
      </c>
      <c r="N242" s="1" t="s">
        <v>31</v>
      </c>
      <c r="O242" s="1">
        <v>1928</v>
      </c>
      <c r="P242" s="1">
        <v>144</v>
      </c>
      <c r="Q242" s="1">
        <v>4155</v>
      </c>
      <c r="S242" s="6">
        <v>10502</v>
      </c>
    </row>
    <row r="243" spans="1:19">
      <c r="A243" s="1">
        <v>1928</v>
      </c>
      <c r="B243" s="1">
        <v>8</v>
      </c>
      <c r="C243" s="1">
        <v>29</v>
      </c>
      <c r="D243" s="4">
        <f t="shared" si="9"/>
        <v>136</v>
      </c>
      <c r="E243" s="1">
        <v>9</v>
      </c>
      <c r="F243" s="1">
        <v>46</v>
      </c>
      <c r="G243" s="1">
        <v>5</v>
      </c>
      <c r="H243" s="1">
        <v>28</v>
      </c>
      <c r="I243" s="1">
        <v>4</v>
      </c>
      <c r="J243" s="1">
        <v>18</v>
      </c>
      <c r="K243" s="2">
        <f t="shared" si="10"/>
        <v>78</v>
      </c>
      <c r="L243" s="2">
        <f t="shared" si="11"/>
        <v>58</v>
      </c>
      <c r="M243" s="1" t="s">
        <v>30</v>
      </c>
      <c r="N243" s="1" t="s">
        <v>31</v>
      </c>
      <c r="O243" s="1">
        <v>1928</v>
      </c>
      <c r="P243" s="1">
        <v>144</v>
      </c>
      <c r="Q243" s="1">
        <v>4155</v>
      </c>
      <c r="S243" s="6">
        <v>10502</v>
      </c>
    </row>
    <row r="244" spans="1:19">
      <c r="A244" s="1">
        <v>1928</v>
      </c>
      <c r="B244" s="1">
        <v>8</v>
      </c>
      <c r="C244" s="1">
        <v>30</v>
      </c>
      <c r="D244" s="4">
        <f t="shared" si="9"/>
        <v>89</v>
      </c>
      <c r="E244" s="1">
        <v>6</v>
      </c>
      <c r="F244" s="1">
        <v>29</v>
      </c>
      <c r="G244" s="1">
        <v>4</v>
      </c>
      <c r="H244" s="1">
        <v>18</v>
      </c>
      <c r="I244" s="1">
        <v>2</v>
      </c>
      <c r="J244" s="1">
        <v>11</v>
      </c>
      <c r="K244" s="2">
        <f t="shared" si="10"/>
        <v>58</v>
      </c>
      <c r="L244" s="2">
        <f t="shared" si="11"/>
        <v>31</v>
      </c>
      <c r="M244" s="1" t="s">
        <v>30</v>
      </c>
      <c r="N244" s="1" t="s">
        <v>31</v>
      </c>
      <c r="O244" s="1">
        <v>1928</v>
      </c>
      <c r="P244" s="1">
        <v>144</v>
      </c>
      <c r="Q244" s="1">
        <v>4155</v>
      </c>
      <c r="S244" s="6">
        <v>10502</v>
      </c>
    </row>
    <row r="245" spans="1:19">
      <c r="A245" s="1">
        <v>1928</v>
      </c>
      <c r="B245" s="1">
        <v>8</v>
      </c>
      <c r="C245" s="1">
        <v>31</v>
      </c>
      <c r="D245" s="4">
        <f t="shared" si="9"/>
        <v>100</v>
      </c>
      <c r="E245" s="1">
        <v>7</v>
      </c>
      <c r="F245" s="1">
        <v>30</v>
      </c>
      <c r="G245" s="1">
        <v>5</v>
      </c>
      <c r="H245" s="1">
        <v>24</v>
      </c>
      <c r="I245" s="1">
        <v>2</v>
      </c>
      <c r="J245" s="1">
        <v>6</v>
      </c>
      <c r="K245" s="2">
        <f t="shared" si="10"/>
        <v>74</v>
      </c>
      <c r="L245" s="2">
        <f t="shared" si="11"/>
        <v>26</v>
      </c>
      <c r="M245" s="1" t="s">
        <v>30</v>
      </c>
      <c r="N245" s="1" t="s">
        <v>31</v>
      </c>
      <c r="O245" s="1">
        <v>1928</v>
      </c>
      <c r="P245" s="1">
        <v>144</v>
      </c>
      <c r="Q245" s="1">
        <v>4155</v>
      </c>
      <c r="S245" s="6">
        <v>10502</v>
      </c>
    </row>
    <row r="246" spans="1:19">
      <c r="A246" s="1">
        <v>1928</v>
      </c>
      <c r="B246" s="1">
        <v>9</v>
      </c>
      <c r="C246" s="1">
        <v>1</v>
      </c>
      <c r="D246" s="4">
        <f t="shared" si="9"/>
        <v>105</v>
      </c>
      <c r="E246" s="1">
        <v>8</v>
      </c>
      <c r="F246" s="1">
        <v>25</v>
      </c>
      <c r="G246" s="1">
        <v>5</v>
      </c>
      <c r="H246" s="1">
        <v>19</v>
      </c>
      <c r="I246" s="1">
        <v>3</v>
      </c>
      <c r="J246" s="1">
        <v>6</v>
      </c>
      <c r="K246" s="2">
        <f t="shared" si="10"/>
        <v>69</v>
      </c>
      <c r="L246" s="2">
        <f t="shared" si="11"/>
        <v>36</v>
      </c>
      <c r="M246" s="1" t="s">
        <v>30</v>
      </c>
      <c r="N246" s="1" t="s">
        <v>31</v>
      </c>
      <c r="O246" s="1">
        <v>1928</v>
      </c>
      <c r="P246" s="1">
        <v>145</v>
      </c>
      <c r="Q246" s="1">
        <v>3904</v>
      </c>
      <c r="S246" s="6">
        <v>10547</v>
      </c>
    </row>
    <row r="247" spans="1:19">
      <c r="A247" s="1">
        <v>1928</v>
      </c>
      <c r="B247" s="1">
        <v>9</v>
      </c>
      <c r="C247" s="1">
        <v>2</v>
      </c>
      <c r="D247" s="4">
        <f t="shared" si="9"/>
        <v>72</v>
      </c>
      <c r="E247" s="1">
        <v>6</v>
      </c>
      <c r="F247" s="1">
        <v>12</v>
      </c>
      <c r="G247" s="1">
        <v>4</v>
      </c>
      <c r="H247" s="1">
        <v>9</v>
      </c>
      <c r="I247" s="1">
        <v>2</v>
      </c>
      <c r="J247" s="1">
        <v>3</v>
      </c>
      <c r="K247" s="2">
        <f t="shared" si="10"/>
        <v>49</v>
      </c>
      <c r="L247" s="2">
        <f t="shared" si="11"/>
        <v>23</v>
      </c>
      <c r="M247" s="1" t="s">
        <v>30</v>
      </c>
      <c r="N247" s="1" t="s">
        <v>31</v>
      </c>
      <c r="O247" s="1">
        <v>1928</v>
      </c>
      <c r="P247" s="1">
        <v>145</v>
      </c>
      <c r="Q247" s="1">
        <v>3904</v>
      </c>
      <c r="S247" s="6">
        <v>10547</v>
      </c>
    </row>
    <row r="248" spans="1:19">
      <c r="A248" s="1">
        <v>1928</v>
      </c>
      <c r="B248" s="1">
        <v>9</v>
      </c>
      <c r="C248" s="1">
        <v>3</v>
      </c>
      <c r="D248" s="4">
        <f t="shared" si="9"/>
        <v>99</v>
      </c>
      <c r="E248" s="1">
        <v>8</v>
      </c>
      <c r="F248" s="1">
        <v>19</v>
      </c>
      <c r="G248" s="1">
        <v>5</v>
      </c>
      <c r="H248" s="1">
        <v>8</v>
      </c>
      <c r="I248" s="1">
        <v>3</v>
      </c>
      <c r="J248" s="1">
        <v>11</v>
      </c>
      <c r="K248" s="2">
        <f t="shared" si="10"/>
        <v>58</v>
      </c>
      <c r="L248" s="2">
        <f t="shared" si="11"/>
        <v>41</v>
      </c>
      <c r="M248" s="1" t="s">
        <v>30</v>
      </c>
      <c r="N248" s="1" t="s">
        <v>31</v>
      </c>
      <c r="O248" s="1">
        <v>1928</v>
      </c>
      <c r="P248" s="1">
        <v>145</v>
      </c>
      <c r="Q248" s="1">
        <v>3904</v>
      </c>
      <c r="S248" s="6">
        <v>10547</v>
      </c>
    </row>
    <row r="249" spans="1:19">
      <c r="A249" s="1">
        <v>1928</v>
      </c>
      <c r="B249" s="1">
        <v>9</v>
      </c>
      <c r="C249" s="1">
        <v>4</v>
      </c>
      <c r="D249" s="4">
        <f t="shared" si="9"/>
        <v>107</v>
      </c>
      <c r="E249" s="1">
        <v>8</v>
      </c>
      <c r="F249" s="1">
        <v>27</v>
      </c>
      <c r="G249" s="1">
        <v>4</v>
      </c>
      <c r="H249" s="1">
        <v>7</v>
      </c>
      <c r="I249" s="1">
        <v>4</v>
      </c>
      <c r="J249" s="1">
        <v>20</v>
      </c>
      <c r="K249" s="2">
        <f t="shared" si="10"/>
        <v>47</v>
      </c>
      <c r="L249" s="2">
        <f t="shared" si="11"/>
        <v>60</v>
      </c>
      <c r="M249" s="1" t="s">
        <v>30</v>
      </c>
      <c r="N249" s="1" t="s">
        <v>31</v>
      </c>
      <c r="O249" s="1">
        <v>1928</v>
      </c>
      <c r="P249" s="1">
        <v>145</v>
      </c>
      <c r="Q249" s="1">
        <v>3904</v>
      </c>
      <c r="S249" s="6">
        <v>10547</v>
      </c>
    </row>
    <row r="250" spans="1:19">
      <c r="A250" s="1">
        <v>1928</v>
      </c>
      <c r="B250" s="1">
        <v>9</v>
      </c>
      <c r="C250" s="1">
        <v>5</v>
      </c>
      <c r="D250" s="4">
        <f t="shared" si="9"/>
        <v>79</v>
      </c>
      <c r="E250" s="1">
        <v>6</v>
      </c>
      <c r="F250" s="1">
        <v>19</v>
      </c>
      <c r="G250" s="1">
        <v>2</v>
      </c>
      <c r="H250" s="1">
        <v>3</v>
      </c>
      <c r="I250" s="1">
        <v>4</v>
      </c>
      <c r="J250" s="1">
        <v>16</v>
      </c>
      <c r="K250" s="2">
        <f t="shared" si="10"/>
        <v>23</v>
      </c>
      <c r="L250" s="2">
        <f t="shared" si="11"/>
        <v>56</v>
      </c>
      <c r="M250" s="1" t="s">
        <v>30</v>
      </c>
      <c r="N250" s="1" t="s">
        <v>31</v>
      </c>
      <c r="O250" s="1">
        <v>1928</v>
      </c>
      <c r="P250" s="1">
        <v>145</v>
      </c>
      <c r="Q250" s="1">
        <v>3904</v>
      </c>
      <c r="S250" s="6">
        <v>10547</v>
      </c>
    </row>
    <row r="251" spans="1:19">
      <c r="A251" s="1">
        <v>1928</v>
      </c>
      <c r="B251" s="1">
        <v>9</v>
      </c>
      <c r="C251" s="1">
        <v>6</v>
      </c>
      <c r="D251" s="4">
        <f t="shared" si="9"/>
        <v>60</v>
      </c>
      <c r="E251" s="1">
        <v>5</v>
      </c>
      <c r="F251" s="1">
        <v>10</v>
      </c>
      <c r="G251" s="1">
        <v>1</v>
      </c>
      <c r="H251" s="1">
        <v>2</v>
      </c>
      <c r="I251" s="1">
        <v>4</v>
      </c>
      <c r="J251" s="1">
        <v>8</v>
      </c>
      <c r="K251" s="2">
        <f t="shared" si="10"/>
        <v>12</v>
      </c>
      <c r="L251" s="2">
        <f t="shared" si="11"/>
        <v>48</v>
      </c>
      <c r="M251" s="1" t="s">
        <v>30</v>
      </c>
      <c r="N251" s="1" t="s">
        <v>31</v>
      </c>
      <c r="O251" s="1">
        <v>1928</v>
      </c>
      <c r="P251" s="1">
        <v>145</v>
      </c>
      <c r="Q251" s="1">
        <v>3904</v>
      </c>
      <c r="S251" s="6">
        <v>10547</v>
      </c>
    </row>
    <row r="252" spans="1:19">
      <c r="A252" s="1">
        <v>1928</v>
      </c>
      <c r="B252" s="1">
        <v>9</v>
      </c>
      <c r="C252" s="1">
        <v>7</v>
      </c>
      <c r="D252" s="4">
        <f t="shared" si="9"/>
        <v>78</v>
      </c>
      <c r="E252" s="1">
        <v>6</v>
      </c>
      <c r="F252" s="1">
        <v>18</v>
      </c>
      <c r="G252" s="1">
        <v>3</v>
      </c>
      <c r="H252" s="1">
        <v>11</v>
      </c>
      <c r="I252" s="1">
        <v>3</v>
      </c>
      <c r="J252" s="1">
        <v>7</v>
      </c>
      <c r="K252" s="2">
        <f t="shared" si="10"/>
        <v>41</v>
      </c>
      <c r="L252" s="2">
        <f t="shared" si="11"/>
        <v>37</v>
      </c>
      <c r="M252" s="1" t="s">
        <v>30</v>
      </c>
      <c r="N252" s="1" t="s">
        <v>31</v>
      </c>
      <c r="O252" s="1">
        <v>1928</v>
      </c>
      <c r="P252" s="1">
        <v>145</v>
      </c>
      <c r="Q252" s="1">
        <v>3904</v>
      </c>
      <c r="S252" s="6">
        <v>10547</v>
      </c>
    </row>
    <row r="253" spans="1:19">
      <c r="A253" s="1">
        <v>1928</v>
      </c>
      <c r="B253" s="1">
        <v>9</v>
      </c>
      <c r="C253" s="1">
        <v>8</v>
      </c>
      <c r="D253" s="4">
        <f t="shared" si="9"/>
        <v>94</v>
      </c>
      <c r="E253" s="1">
        <v>6</v>
      </c>
      <c r="F253" s="1">
        <v>34</v>
      </c>
      <c r="G253" s="1">
        <v>4</v>
      </c>
      <c r="H253" s="1">
        <v>30</v>
      </c>
      <c r="I253" s="1">
        <v>2</v>
      </c>
      <c r="J253" s="1">
        <v>4</v>
      </c>
      <c r="K253" s="2">
        <f t="shared" si="10"/>
        <v>70</v>
      </c>
      <c r="L253" s="2">
        <f t="shared" si="11"/>
        <v>24</v>
      </c>
      <c r="M253" s="1" t="s">
        <v>30</v>
      </c>
      <c r="N253" s="1" t="s">
        <v>31</v>
      </c>
      <c r="O253" s="1">
        <v>1928</v>
      </c>
      <c r="P253" s="1">
        <v>145</v>
      </c>
      <c r="Q253" s="1">
        <v>3904</v>
      </c>
      <c r="S253" s="6">
        <v>10547</v>
      </c>
    </row>
    <row r="254" spans="1:19">
      <c r="A254" s="1">
        <v>1928</v>
      </c>
      <c r="B254" s="1">
        <v>9</v>
      </c>
      <c r="C254" s="1">
        <v>9</v>
      </c>
      <c r="D254" s="4">
        <f t="shared" si="9"/>
        <v>103</v>
      </c>
      <c r="E254" s="1">
        <v>6</v>
      </c>
      <c r="F254" s="1">
        <v>43</v>
      </c>
      <c r="G254" s="1">
        <v>4</v>
      </c>
      <c r="H254" s="1">
        <v>38</v>
      </c>
      <c r="I254" s="1">
        <v>2</v>
      </c>
      <c r="J254" s="1">
        <v>5</v>
      </c>
      <c r="K254" s="2">
        <f t="shared" si="10"/>
        <v>78</v>
      </c>
      <c r="L254" s="2">
        <f t="shared" si="11"/>
        <v>25</v>
      </c>
      <c r="M254" s="1" t="s">
        <v>30</v>
      </c>
      <c r="N254" s="1" t="s">
        <v>31</v>
      </c>
      <c r="O254" s="1">
        <v>1928</v>
      </c>
      <c r="P254" s="1">
        <v>145</v>
      </c>
      <c r="Q254" s="1">
        <v>3904</v>
      </c>
      <c r="S254" s="6">
        <v>10547</v>
      </c>
    </row>
    <row r="255" spans="1:19">
      <c r="A255" s="1">
        <v>1928</v>
      </c>
      <c r="B255" s="1">
        <v>9</v>
      </c>
      <c r="C255" s="1">
        <v>10</v>
      </c>
      <c r="D255" s="4">
        <f t="shared" si="9"/>
        <v>142</v>
      </c>
      <c r="E255" s="1">
        <v>8</v>
      </c>
      <c r="F255" s="1">
        <v>62</v>
      </c>
      <c r="G255" s="1">
        <v>6</v>
      </c>
      <c r="H255" s="1">
        <v>59</v>
      </c>
      <c r="I255" s="1">
        <v>2</v>
      </c>
      <c r="J255" s="1">
        <v>3</v>
      </c>
      <c r="K255" s="2">
        <f t="shared" si="10"/>
        <v>119</v>
      </c>
      <c r="L255" s="2">
        <f t="shared" si="11"/>
        <v>23</v>
      </c>
      <c r="M255" s="1" t="s">
        <v>30</v>
      </c>
      <c r="N255" s="1" t="s">
        <v>31</v>
      </c>
      <c r="O255" s="1">
        <v>1928</v>
      </c>
      <c r="P255" s="1">
        <v>145</v>
      </c>
      <c r="Q255" s="1">
        <v>3904</v>
      </c>
      <c r="S255" s="6">
        <v>10547</v>
      </c>
    </row>
    <row r="256" spans="1:19">
      <c r="A256" s="1">
        <v>1928</v>
      </c>
      <c r="B256" s="1">
        <v>9</v>
      </c>
      <c r="C256" s="1">
        <v>11</v>
      </c>
      <c r="D256" s="4">
        <f t="shared" si="9"/>
        <v>81</v>
      </c>
      <c r="E256" s="1">
        <v>4</v>
      </c>
      <c r="F256" s="1">
        <v>41</v>
      </c>
      <c r="G256" s="1">
        <v>2</v>
      </c>
      <c r="H256" s="1">
        <v>39</v>
      </c>
      <c r="I256" s="1">
        <v>2</v>
      </c>
      <c r="J256" s="1">
        <v>2</v>
      </c>
      <c r="K256" s="2">
        <f t="shared" si="10"/>
        <v>59</v>
      </c>
      <c r="L256" s="2">
        <f t="shared" si="11"/>
        <v>22</v>
      </c>
      <c r="M256" s="1" t="s">
        <v>30</v>
      </c>
      <c r="N256" s="1" t="s">
        <v>31</v>
      </c>
      <c r="O256" s="1">
        <v>1928</v>
      </c>
      <c r="P256" s="1">
        <v>145</v>
      </c>
      <c r="Q256" s="1">
        <v>3904</v>
      </c>
      <c r="S256" s="6">
        <v>10547</v>
      </c>
    </row>
    <row r="257" spans="1:19">
      <c r="A257" s="1">
        <v>1928</v>
      </c>
      <c r="B257" s="1">
        <v>9</v>
      </c>
      <c r="C257" s="1">
        <v>12</v>
      </c>
      <c r="D257" s="4">
        <f t="shared" si="9"/>
        <v>95</v>
      </c>
      <c r="E257" s="1">
        <v>5</v>
      </c>
      <c r="F257" s="1">
        <v>45</v>
      </c>
      <c r="G257" s="1">
        <v>2</v>
      </c>
      <c r="H257" s="1">
        <v>42</v>
      </c>
      <c r="I257" s="1">
        <v>3</v>
      </c>
      <c r="J257" s="1">
        <v>3</v>
      </c>
      <c r="K257" s="2">
        <f t="shared" si="10"/>
        <v>62</v>
      </c>
      <c r="L257" s="2">
        <f t="shared" si="11"/>
        <v>33</v>
      </c>
      <c r="M257" s="1" t="s">
        <v>30</v>
      </c>
      <c r="N257" s="1" t="s">
        <v>31</v>
      </c>
      <c r="O257" s="1">
        <v>1928</v>
      </c>
      <c r="P257" s="1">
        <v>145</v>
      </c>
      <c r="Q257" s="1">
        <v>3904</v>
      </c>
      <c r="S257" s="6">
        <v>10547</v>
      </c>
    </row>
    <row r="258" spans="1:19">
      <c r="A258" s="1">
        <v>1928</v>
      </c>
      <c r="B258" s="1">
        <v>9</v>
      </c>
      <c r="C258" s="1">
        <v>13</v>
      </c>
      <c r="D258" s="4">
        <f t="shared" si="9"/>
        <v>80</v>
      </c>
      <c r="E258" s="1">
        <v>4</v>
      </c>
      <c r="F258" s="1">
        <v>40</v>
      </c>
      <c r="G258" s="1">
        <v>3</v>
      </c>
      <c r="H258" s="1">
        <v>39</v>
      </c>
      <c r="I258" s="1">
        <v>1</v>
      </c>
      <c r="J258" s="1">
        <v>1</v>
      </c>
      <c r="K258" s="2">
        <f t="shared" si="10"/>
        <v>69</v>
      </c>
      <c r="L258" s="2">
        <f t="shared" si="11"/>
        <v>11</v>
      </c>
      <c r="M258" s="1" t="s">
        <v>30</v>
      </c>
      <c r="N258" s="1" t="s">
        <v>31</v>
      </c>
      <c r="O258" s="1">
        <v>1928</v>
      </c>
      <c r="P258" s="1">
        <v>145</v>
      </c>
      <c r="Q258" s="1">
        <v>3904</v>
      </c>
      <c r="S258" s="6">
        <v>10547</v>
      </c>
    </row>
    <row r="259" spans="1:19">
      <c r="A259" s="1">
        <v>1928</v>
      </c>
      <c r="B259" s="1">
        <v>9</v>
      </c>
      <c r="C259" s="1">
        <v>14</v>
      </c>
      <c r="D259" s="4">
        <f t="shared" ref="D259:D322" si="12">IF(E259="","",E259*10+F259)</f>
        <v>104</v>
      </c>
      <c r="E259" s="1">
        <v>4</v>
      </c>
      <c r="F259" s="1">
        <v>64</v>
      </c>
      <c r="G259" s="1">
        <v>3</v>
      </c>
      <c r="H259" s="1">
        <v>63</v>
      </c>
      <c r="I259" s="1">
        <v>1</v>
      </c>
      <c r="J259" s="1">
        <v>1</v>
      </c>
      <c r="K259" s="2">
        <f t="shared" ref="K259:K322" si="13">IF(D259="","",G259*10+H259)</f>
        <v>93</v>
      </c>
      <c r="L259" s="2">
        <f t="shared" ref="L259:L322" si="14">IF(D259="","",I259*10+J259)</f>
        <v>11</v>
      </c>
      <c r="M259" s="1" t="s">
        <v>30</v>
      </c>
      <c r="N259" s="1" t="s">
        <v>31</v>
      </c>
      <c r="O259" s="1">
        <v>1928</v>
      </c>
      <c r="P259" s="1">
        <v>145</v>
      </c>
      <c r="Q259" s="1">
        <v>3904</v>
      </c>
      <c r="S259" s="6">
        <v>10547</v>
      </c>
    </row>
    <row r="260" spans="1:19">
      <c r="A260" s="1">
        <v>1928</v>
      </c>
      <c r="B260" s="1">
        <v>9</v>
      </c>
      <c r="C260" s="1">
        <v>15</v>
      </c>
      <c r="D260" s="4">
        <f t="shared" si="12"/>
        <v>81</v>
      </c>
      <c r="E260" s="1">
        <v>3</v>
      </c>
      <c r="F260" s="1">
        <v>51</v>
      </c>
      <c r="G260" s="1">
        <v>2</v>
      </c>
      <c r="H260" s="1">
        <v>46</v>
      </c>
      <c r="I260" s="1">
        <v>1</v>
      </c>
      <c r="J260" s="1">
        <v>5</v>
      </c>
      <c r="K260" s="2">
        <f t="shared" si="13"/>
        <v>66</v>
      </c>
      <c r="L260" s="2">
        <f t="shared" si="14"/>
        <v>15</v>
      </c>
      <c r="M260" s="1" t="s">
        <v>38</v>
      </c>
      <c r="N260" s="1" t="s">
        <v>31</v>
      </c>
      <c r="O260" s="1">
        <v>1928</v>
      </c>
      <c r="P260" s="1">
        <v>145</v>
      </c>
      <c r="Q260" s="1">
        <v>3904</v>
      </c>
      <c r="S260" s="6">
        <v>10547</v>
      </c>
    </row>
    <row r="261" spans="1:19">
      <c r="A261" s="1">
        <v>1928</v>
      </c>
      <c r="B261" s="1">
        <v>9</v>
      </c>
      <c r="C261" s="1">
        <v>16</v>
      </c>
      <c r="D261" s="4">
        <f t="shared" si="12"/>
        <v>56</v>
      </c>
      <c r="E261" s="1">
        <v>3</v>
      </c>
      <c r="F261" s="1">
        <v>26</v>
      </c>
      <c r="G261" s="1">
        <v>2</v>
      </c>
      <c r="H261" s="1">
        <v>19</v>
      </c>
      <c r="I261" s="1">
        <v>1</v>
      </c>
      <c r="J261" s="1">
        <v>7</v>
      </c>
      <c r="K261" s="2">
        <f t="shared" si="13"/>
        <v>39</v>
      </c>
      <c r="L261" s="2">
        <f t="shared" si="14"/>
        <v>17</v>
      </c>
      <c r="M261" s="1" t="s">
        <v>38</v>
      </c>
      <c r="N261" s="1" t="s">
        <v>31</v>
      </c>
      <c r="O261" s="1">
        <v>1928</v>
      </c>
      <c r="P261" s="1">
        <v>145</v>
      </c>
      <c r="Q261" s="1">
        <v>3904</v>
      </c>
      <c r="S261" s="6">
        <v>10547</v>
      </c>
    </row>
    <row r="262" spans="1:19">
      <c r="A262" s="1">
        <v>1928</v>
      </c>
      <c r="B262" s="1">
        <v>9</v>
      </c>
      <c r="C262" s="1">
        <v>17</v>
      </c>
      <c r="D262" s="4" t="str">
        <f t="shared" si="12"/>
        <v/>
      </c>
      <c r="K262" s="2" t="str">
        <f t="shared" si="13"/>
        <v/>
      </c>
      <c r="L262" s="2" t="str">
        <f t="shared" si="14"/>
        <v/>
      </c>
      <c r="N262" s="1" t="s">
        <v>31</v>
      </c>
      <c r="O262" s="1">
        <v>1928</v>
      </c>
      <c r="P262" s="1">
        <v>145</v>
      </c>
      <c r="Q262" s="1">
        <v>3904</v>
      </c>
      <c r="S262" s="6">
        <v>10547</v>
      </c>
    </row>
    <row r="263" spans="1:19">
      <c r="A263" s="1">
        <v>1928</v>
      </c>
      <c r="B263" s="1">
        <v>9</v>
      </c>
      <c r="C263" s="1">
        <v>18</v>
      </c>
      <c r="D263" s="4">
        <f t="shared" si="12"/>
        <v>93</v>
      </c>
      <c r="E263" s="1">
        <v>7</v>
      </c>
      <c r="F263" s="1">
        <v>23</v>
      </c>
      <c r="G263" s="1">
        <v>3</v>
      </c>
      <c r="H263" s="1">
        <v>17</v>
      </c>
      <c r="I263" s="1">
        <v>4</v>
      </c>
      <c r="J263" s="1">
        <v>6</v>
      </c>
      <c r="K263" s="2">
        <f t="shared" si="13"/>
        <v>47</v>
      </c>
      <c r="L263" s="2">
        <f t="shared" si="14"/>
        <v>46</v>
      </c>
      <c r="M263" s="1" t="s">
        <v>30</v>
      </c>
      <c r="N263" s="1" t="s">
        <v>31</v>
      </c>
      <c r="O263" s="1">
        <v>1928</v>
      </c>
      <c r="P263" s="1">
        <v>145</v>
      </c>
      <c r="Q263" s="1">
        <v>3904</v>
      </c>
      <c r="S263" s="6">
        <v>10547</v>
      </c>
    </row>
    <row r="264" spans="1:19">
      <c r="A264" s="1">
        <v>1928</v>
      </c>
      <c r="B264" s="1">
        <v>9</v>
      </c>
      <c r="C264" s="1">
        <v>19</v>
      </c>
      <c r="D264" s="4">
        <f t="shared" si="12"/>
        <v>110</v>
      </c>
      <c r="E264" s="1">
        <v>8</v>
      </c>
      <c r="F264" s="1">
        <v>30</v>
      </c>
      <c r="G264" s="1">
        <v>4</v>
      </c>
      <c r="H264" s="1">
        <v>13</v>
      </c>
      <c r="I264" s="1">
        <v>4</v>
      </c>
      <c r="J264" s="1">
        <v>17</v>
      </c>
      <c r="K264" s="2">
        <f t="shared" si="13"/>
        <v>53</v>
      </c>
      <c r="L264" s="2">
        <f t="shared" si="14"/>
        <v>57</v>
      </c>
      <c r="M264" s="1" t="s">
        <v>30</v>
      </c>
      <c r="N264" s="1" t="s">
        <v>31</v>
      </c>
      <c r="O264" s="1">
        <v>1928</v>
      </c>
      <c r="P264" s="1">
        <v>145</v>
      </c>
      <c r="Q264" s="1">
        <v>3904</v>
      </c>
      <c r="S264" s="6">
        <v>10547</v>
      </c>
    </row>
    <row r="265" spans="1:19">
      <c r="A265" s="1">
        <v>1928</v>
      </c>
      <c r="B265" s="1">
        <v>9</v>
      </c>
      <c r="C265" s="1">
        <v>20</v>
      </c>
      <c r="D265" s="4">
        <f t="shared" si="12"/>
        <v>112</v>
      </c>
      <c r="E265" s="1">
        <v>6</v>
      </c>
      <c r="F265" s="1">
        <v>52</v>
      </c>
      <c r="G265" s="1">
        <v>3</v>
      </c>
      <c r="H265" s="1">
        <v>20</v>
      </c>
      <c r="I265" s="1">
        <v>3</v>
      </c>
      <c r="J265" s="1">
        <v>32</v>
      </c>
      <c r="K265" s="2">
        <f t="shared" si="13"/>
        <v>50</v>
      </c>
      <c r="L265" s="2">
        <f t="shared" si="14"/>
        <v>62</v>
      </c>
      <c r="M265" s="1" t="s">
        <v>30</v>
      </c>
      <c r="N265" s="1" t="s">
        <v>31</v>
      </c>
      <c r="O265" s="1">
        <v>1928</v>
      </c>
      <c r="P265" s="1">
        <v>145</v>
      </c>
      <c r="Q265" s="1">
        <v>3904</v>
      </c>
      <c r="S265" s="6">
        <v>10547</v>
      </c>
    </row>
    <row r="266" spans="1:19">
      <c r="A266" s="1">
        <v>1928</v>
      </c>
      <c r="B266" s="1">
        <v>9</v>
      </c>
      <c r="C266" s="1">
        <v>21</v>
      </c>
      <c r="D266" s="4">
        <f t="shared" si="12"/>
        <v>125</v>
      </c>
      <c r="E266" s="1">
        <v>6</v>
      </c>
      <c r="F266" s="1">
        <v>65</v>
      </c>
      <c r="G266" s="1">
        <v>3</v>
      </c>
      <c r="H266" s="1">
        <v>27</v>
      </c>
      <c r="I266" s="1">
        <v>3</v>
      </c>
      <c r="J266" s="1">
        <v>38</v>
      </c>
      <c r="K266" s="2">
        <f t="shared" si="13"/>
        <v>57</v>
      </c>
      <c r="L266" s="2">
        <f t="shared" si="14"/>
        <v>68</v>
      </c>
      <c r="M266" s="1" t="s">
        <v>30</v>
      </c>
      <c r="N266" s="1" t="s">
        <v>31</v>
      </c>
      <c r="O266" s="1">
        <v>1928</v>
      </c>
      <c r="P266" s="1">
        <v>145</v>
      </c>
      <c r="Q266" s="1">
        <v>3904</v>
      </c>
      <c r="S266" s="6">
        <v>10547</v>
      </c>
    </row>
    <row r="267" spans="1:19">
      <c r="A267" s="1">
        <v>1928</v>
      </c>
      <c r="B267" s="1">
        <v>9</v>
      </c>
      <c r="C267" s="1">
        <v>22</v>
      </c>
      <c r="D267" s="4">
        <f t="shared" si="12"/>
        <v>148</v>
      </c>
      <c r="E267" s="1">
        <v>6</v>
      </c>
      <c r="F267" s="1">
        <v>88</v>
      </c>
      <c r="G267" s="1">
        <v>2</v>
      </c>
      <c r="H267" s="1">
        <v>37</v>
      </c>
      <c r="I267" s="1">
        <v>4</v>
      </c>
      <c r="J267" s="1">
        <v>51</v>
      </c>
      <c r="K267" s="2">
        <f t="shared" si="13"/>
        <v>57</v>
      </c>
      <c r="L267" s="2">
        <f t="shared" si="14"/>
        <v>91</v>
      </c>
      <c r="M267" s="1" t="s">
        <v>30</v>
      </c>
      <c r="N267" s="1" t="s">
        <v>31</v>
      </c>
      <c r="O267" s="1">
        <v>1928</v>
      </c>
      <c r="P267" s="1">
        <v>145</v>
      </c>
      <c r="Q267" s="1">
        <v>3904</v>
      </c>
      <c r="S267" s="6">
        <v>10547</v>
      </c>
    </row>
    <row r="268" spans="1:19">
      <c r="A268" s="1">
        <v>1928</v>
      </c>
      <c r="B268" s="1">
        <v>9</v>
      </c>
      <c r="C268" s="1">
        <v>23</v>
      </c>
      <c r="D268" s="4">
        <f t="shared" si="12"/>
        <v>158</v>
      </c>
      <c r="E268" s="1">
        <v>6</v>
      </c>
      <c r="F268" s="1">
        <v>98</v>
      </c>
      <c r="G268" s="1">
        <v>2</v>
      </c>
      <c r="H268" s="1">
        <v>35</v>
      </c>
      <c r="I268" s="1">
        <v>4</v>
      </c>
      <c r="J268" s="1">
        <v>63</v>
      </c>
      <c r="K268" s="2">
        <f t="shared" si="13"/>
        <v>55</v>
      </c>
      <c r="L268" s="2">
        <f t="shared" si="14"/>
        <v>103</v>
      </c>
      <c r="M268" s="1" t="s">
        <v>30</v>
      </c>
      <c r="N268" s="1" t="s">
        <v>31</v>
      </c>
      <c r="O268" s="1">
        <v>1928</v>
      </c>
      <c r="P268" s="1">
        <v>145</v>
      </c>
      <c r="Q268" s="1">
        <v>3904</v>
      </c>
      <c r="S268" s="6">
        <v>10547</v>
      </c>
    </row>
    <row r="269" spans="1:19">
      <c r="A269" s="1">
        <v>1928</v>
      </c>
      <c r="B269" s="1">
        <v>9</v>
      </c>
      <c r="C269" s="1">
        <v>24</v>
      </c>
      <c r="D269" s="4">
        <f t="shared" si="12"/>
        <v>176</v>
      </c>
      <c r="E269" s="1">
        <v>5</v>
      </c>
      <c r="F269" s="1">
        <v>126</v>
      </c>
      <c r="G269" s="1">
        <v>2</v>
      </c>
      <c r="H269" s="1">
        <v>39</v>
      </c>
      <c r="I269" s="1">
        <v>3</v>
      </c>
      <c r="J269" s="1">
        <v>87</v>
      </c>
      <c r="K269" s="2">
        <f t="shared" si="13"/>
        <v>59</v>
      </c>
      <c r="L269" s="2">
        <f t="shared" si="14"/>
        <v>117</v>
      </c>
      <c r="M269" s="1" t="s">
        <v>30</v>
      </c>
      <c r="N269" s="1" t="s">
        <v>31</v>
      </c>
      <c r="O269" s="1">
        <v>1928</v>
      </c>
      <c r="P269" s="1">
        <v>145</v>
      </c>
      <c r="Q269" s="1">
        <v>3904</v>
      </c>
      <c r="S269" s="6">
        <v>10547</v>
      </c>
    </row>
    <row r="270" spans="1:19">
      <c r="A270" s="1">
        <v>1928</v>
      </c>
      <c r="B270" s="1">
        <v>9</v>
      </c>
      <c r="C270" s="1">
        <v>25</v>
      </c>
      <c r="D270" s="4">
        <f t="shared" si="12"/>
        <v>150</v>
      </c>
      <c r="E270" s="1">
        <v>5</v>
      </c>
      <c r="F270" s="1">
        <v>100</v>
      </c>
      <c r="G270" s="1">
        <v>2</v>
      </c>
      <c r="H270" s="1">
        <v>27</v>
      </c>
      <c r="I270" s="1">
        <v>3</v>
      </c>
      <c r="J270" s="1">
        <v>73</v>
      </c>
      <c r="K270" s="2">
        <f t="shared" si="13"/>
        <v>47</v>
      </c>
      <c r="L270" s="2">
        <f t="shared" si="14"/>
        <v>103</v>
      </c>
      <c r="M270" s="1" t="s">
        <v>30</v>
      </c>
      <c r="N270" s="1" t="s">
        <v>31</v>
      </c>
      <c r="O270" s="1">
        <v>1928</v>
      </c>
      <c r="P270" s="1">
        <v>145</v>
      </c>
      <c r="Q270" s="1">
        <v>3904</v>
      </c>
      <c r="S270" s="6">
        <v>10547</v>
      </c>
    </row>
    <row r="271" spans="1:19">
      <c r="A271" s="1">
        <v>1928</v>
      </c>
      <c r="B271" s="1">
        <v>9</v>
      </c>
      <c r="C271" s="1">
        <v>26</v>
      </c>
      <c r="D271" s="4">
        <f t="shared" si="12"/>
        <v>155</v>
      </c>
      <c r="E271" s="1">
        <v>6</v>
      </c>
      <c r="F271" s="1">
        <v>95</v>
      </c>
      <c r="G271" s="1">
        <v>2</v>
      </c>
      <c r="H271" s="1">
        <v>34</v>
      </c>
      <c r="I271" s="1">
        <v>4</v>
      </c>
      <c r="J271" s="1">
        <v>61</v>
      </c>
      <c r="K271" s="2">
        <f t="shared" si="13"/>
        <v>54</v>
      </c>
      <c r="L271" s="2">
        <f t="shared" si="14"/>
        <v>101</v>
      </c>
      <c r="M271" s="1" t="s">
        <v>30</v>
      </c>
      <c r="N271" s="1" t="s">
        <v>31</v>
      </c>
      <c r="O271" s="1">
        <v>1928</v>
      </c>
      <c r="P271" s="1">
        <v>145</v>
      </c>
      <c r="Q271" s="1">
        <v>3904</v>
      </c>
      <c r="S271" s="6">
        <v>10547</v>
      </c>
    </row>
    <row r="272" spans="1:19">
      <c r="A272" s="1">
        <v>1928</v>
      </c>
      <c r="B272" s="1">
        <v>9</v>
      </c>
      <c r="C272" s="1">
        <v>27</v>
      </c>
      <c r="D272" s="4">
        <f t="shared" si="12"/>
        <v>155</v>
      </c>
      <c r="E272" s="1">
        <v>7</v>
      </c>
      <c r="F272" s="1">
        <v>85</v>
      </c>
      <c r="G272" s="1">
        <v>3</v>
      </c>
      <c r="H272" s="1">
        <v>35</v>
      </c>
      <c r="I272" s="1">
        <v>4</v>
      </c>
      <c r="J272" s="1">
        <v>50</v>
      </c>
      <c r="K272" s="2">
        <f t="shared" si="13"/>
        <v>65</v>
      </c>
      <c r="L272" s="2">
        <f t="shared" si="14"/>
        <v>90</v>
      </c>
      <c r="M272" s="1" t="s">
        <v>30</v>
      </c>
      <c r="N272" s="1" t="s">
        <v>31</v>
      </c>
      <c r="O272" s="1">
        <v>1928</v>
      </c>
      <c r="P272" s="1">
        <v>145</v>
      </c>
      <c r="Q272" s="1">
        <v>3904</v>
      </c>
      <c r="S272" s="6">
        <v>10547</v>
      </c>
    </row>
    <row r="273" spans="1:19">
      <c r="A273" s="1">
        <v>1928</v>
      </c>
      <c r="B273" s="1">
        <v>9</v>
      </c>
      <c r="C273" s="1">
        <v>28</v>
      </c>
      <c r="D273" s="4">
        <f t="shared" si="12"/>
        <v>164</v>
      </c>
      <c r="E273" s="1">
        <v>7</v>
      </c>
      <c r="F273" s="1">
        <v>94</v>
      </c>
      <c r="G273" s="1">
        <v>3</v>
      </c>
      <c r="H273" s="1">
        <v>28</v>
      </c>
      <c r="I273" s="1">
        <v>4</v>
      </c>
      <c r="J273" s="1">
        <v>66</v>
      </c>
      <c r="K273" s="2">
        <f t="shared" si="13"/>
        <v>58</v>
      </c>
      <c r="L273" s="2">
        <f t="shared" si="14"/>
        <v>106</v>
      </c>
      <c r="M273" s="1" t="s">
        <v>30</v>
      </c>
      <c r="N273" s="1" t="s">
        <v>31</v>
      </c>
      <c r="O273" s="1">
        <v>1928</v>
      </c>
      <c r="P273" s="1">
        <v>145</v>
      </c>
      <c r="Q273" s="1">
        <v>3904</v>
      </c>
      <c r="S273" s="6">
        <v>10547</v>
      </c>
    </row>
    <row r="274" spans="1:19">
      <c r="A274" s="1">
        <v>1928</v>
      </c>
      <c r="B274" s="1">
        <v>9</v>
      </c>
      <c r="C274" s="1">
        <v>29</v>
      </c>
      <c r="D274" s="4">
        <f t="shared" si="12"/>
        <v>178</v>
      </c>
      <c r="E274" s="1">
        <v>7</v>
      </c>
      <c r="F274" s="1">
        <v>108</v>
      </c>
      <c r="G274" s="1">
        <v>3</v>
      </c>
      <c r="H274" s="1">
        <v>57</v>
      </c>
      <c r="I274" s="1">
        <v>4</v>
      </c>
      <c r="J274" s="1">
        <v>51</v>
      </c>
      <c r="K274" s="2">
        <f t="shared" si="13"/>
        <v>87</v>
      </c>
      <c r="L274" s="2">
        <f t="shared" si="14"/>
        <v>91</v>
      </c>
      <c r="M274" s="1" t="s">
        <v>30</v>
      </c>
      <c r="N274" s="1" t="s">
        <v>31</v>
      </c>
      <c r="O274" s="1">
        <v>1928</v>
      </c>
      <c r="P274" s="1">
        <v>145</v>
      </c>
      <c r="Q274" s="1">
        <v>3904</v>
      </c>
      <c r="S274" s="6">
        <v>10547</v>
      </c>
    </row>
    <row r="275" spans="1:19">
      <c r="A275" s="1">
        <v>1928</v>
      </c>
      <c r="B275" s="1">
        <v>9</v>
      </c>
      <c r="C275" s="1">
        <v>30</v>
      </c>
      <c r="D275" s="4" t="str">
        <f t="shared" si="12"/>
        <v/>
      </c>
      <c r="K275" s="2" t="str">
        <f t="shared" si="13"/>
        <v/>
      </c>
      <c r="L275" s="2" t="str">
        <f t="shared" si="14"/>
        <v/>
      </c>
      <c r="N275" s="1" t="s">
        <v>31</v>
      </c>
      <c r="O275" s="1">
        <v>1928</v>
      </c>
      <c r="P275" s="1">
        <v>145</v>
      </c>
      <c r="Q275" s="1">
        <v>3904</v>
      </c>
      <c r="S275" s="6">
        <v>10547</v>
      </c>
    </row>
    <row r="276" spans="1:19">
      <c r="A276" s="1">
        <v>1928</v>
      </c>
      <c r="B276" s="1">
        <v>10</v>
      </c>
      <c r="C276" s="1">
        <v>1</v>
      </c>
      <c r="D276" s="4">
        <f t="shared" si="12"/>
        <v>119</v>
      </c>
      <c r="E276" s="1">
        <v>6</v>
      </c>
      <c r="F276" s="1">
        <v>59</v>
      </c>
      <c r="G276" s="1">
        <v>2</v>
      </c>
      <c r="H276" s="1">
        <v>11</v>
      </c>
      <c r="I276" s="1">
        <v>4</v>
      </c>
      <c r="J276" s="1">
        <v>48</v>
      </c>
      <c r="K276" s="2">
        <f t="shared" si="13"/>
        <v>31</v>
      </c>
      <c r="L276" s="2">
        <f t="shared" si="14"/>
        <v>88</v>
      </c>
      <c r="M276" s="1" t="s">
        <v>30</v>
      </c>
      <c r="N276" s="1" t="s">
        <v>31</v>
      </c>
      <c r="O276" s="1">
        <v>1928</v>
      </c>
      <c r="P276" s="1">
        <v>146</v>
      </c>
      <c r="Q276" s="1">
        <v>4157</v>
      </c>
      <c r="S276" s="6">
        <v>10557</v>
      </c>
    </row>
    <row r="277" spans="1:19">
      <c r="A277" s="1">
        <v>1928</v>
      </c>
      <c r="B277" s="1">
        <v>10</v>
      </c>
      <c r="C277" s="1">
        <v>2</v>
      </c>
      <c r="D277" s="4">
        <f t="shared" si="12"/>
        <v>107</v>
      </c>
      <c r="E277" s="1">
        <v>6</v>
      </c>
      <c r="F277" s="1">
        <v>47</v>
      </c>
      <c r="G277" s="1">
        <v>2</v>
      </c>
      <c r="H277" s="1">
        <v>14</v>
      </c>
      <c r="I277" s="1">
        <v>4</v>
      </c>
      <c r="J277" s="1">
        <v>33</v>
      </c>
      <c r="K277" s="2">
        <f t="shared" si="13"/>
        <v>34</v>
      </c>
      <c r="L277" s="2">
        <f t="shared" si="14"/>
        <v>73</v>
      </c>
      <c r="M277" s="1" t="s">
        <v>30</v>
      </c>
      <c r="N277" s="1" t="s">
        <v>31</v>
      </c>
      <c r="O277" s="1">
        <v>1928</v>
      </c>
      <c r="P277" s="1">
        <v>146</v>
      </c>
      <c r="Q277" s="1">
        <v>4157</v>
      </c>
      <c r="S277" s="6">
        <v>10557</v>
      </c>
    </row>
    <row r="278" spans="1:19">
      <c r="A278" s="1">
        <v>1928</v>
      </c>
      <c r="B278" s="1">
        <v>10</v>
      </c>
      <c r="C278" s="1">
        <v>3</v>
      </c>
      <c r="D278" s="4" t="str">
        <f t="shared" si="12"/>
        <v/>
      </c>
      <c r="K278" s="2" t="str">
        <f t="shared" si="13"/>
        <v/>
      </c>
      <c r="L278" s="2" t="str">
        <f t="shared" si="14"/>
        <v/>
      </c>
      <c r="N278" s="1" t="s">
        <v>31</v>
      </c>
      <c r="O278" s="1">
        <v>1928</v>
      </c>
      <c r="P278" s="1">
        <v>146</v>
      </c>
      <c r="Q278" s="1">
        <v>4157</v>
      </c>
      <c r="S278" s="6">
        <v>10557</v>
      </c>
    </row>
    <row r="279" spans="1:19">
      <c r="A279" s="1">
        <v>1928</v>
      </c>
      <c r="B279" s="1">
        <v>10</v>
      </c>
      <c r="C279" s="1">
        <v>4</v>
      </c>
      <c r="D279" s="4" t="str">
        <f t="shared" si="12"/>
        <v/>
      </c>
      <c r="K279" s="2" t="str">
        <f t="shared" si="13"/>
        <v/>
      </c>
      <c r="L279" s="2" t="str">
        <f t="shared" si="14"/>
        <v/>
      </c>
      <c r="N279" s="1" t="s">
        <v>31</v>
      </c>
      <c r="O279" s="1">
        <v>1928</v>
      </c>
      <c r="P279" s="1">
        <v>146</v>
      </c>
      <c r="Q279" s="1">
        <v>4157</v>
      </c>
      <c r="S279" s="6">
        <v>10557</v>
      </c>
    </row>
    <row r="280" spans="1:19">
      <c r="A280" s="1">
        <v>1928</v>
      </c>
      <c r="B280" s="1">
        <v>10</v>
      </c>
      <c r="C280" s="1">
        <v>5</v>
      </c>
      <c r="D280" s="4" t="str">
        <f t="shared" si="12"/>
        <v/>
      </c>
      <c r="K280" s="2" t="str">
        <f t="shared" si="13"/>
        <v/>
      </c>
      <c r="L280" s="2" t="str">
        <f t="shared" si="14"/>
        <v/>
      </c>
      <c r="N280" s="1" t="s">
        <v>31</v>
      </c>
      <c r="O280" s="1">
        <v>1928</v>
      </c>
      <c r="P280" s="1">
        <v>146</v>
      </c>
      <c r="Q280" s="1">
        <v>4157</v>
      </c>
      <c r="S280" s="6">
        <v>10557</v>
      </c>
    </row>
    <row r="281" spans="1:19">
      <c r="A281" s="1">
        <v>1928</v>
      </c>
      <c r="B281" s="1">
        <v>10</v>
      </c>
      <c r="C281" s="1">
        <v>6</v>
      </c>
      <c r="D281" s="4">
        <f t="shared" si="12"/>
        <v>58</v>
      </c>
      <c r="E281" s="1">
        <v>5</v>
      </c>
      <c r="F281" s="1">
        <v>8</v>
      </c>
      <c r="G281" s="1">
        <v>2</v>
      </c>
      <c r="H281" s="1">
        <v>3</v>
      </c>
      <c r="I281" s="1">
        <v>3</v>
      </c>
      <c r="J281" s="1">
        <v>5</v>
      </c>
      <c r="K281" s="2">
        <f t="shared" si="13"/>
        <v>23</v>
      </c>
      <c r="L281" s="2">
        <f t="shared" si="14"/>
        <v>35</v>
      </c>
      <c r="M281" s="1" t="s">
        <v>30</v>
      </c>
      <c r="N281" s="1" t="s">
        <v>31</v>
      </c>
      <c r="O281" s="1">
        <v>1928</v>
      </c>
      <c r="P281" s="1">
        <v>146</v>
      </c>
      <c r="Q281" s="1">
        <v>4157</v>
      </c>
      <c r="S281" s="6">
        <v>10557</v>
      </c>
    </row>
    <row r="282" spans="1:19">
      <c r="A282" s="1">
        <v>1928</v>
      </c>
      <c r="B282" s="1">
        <v>10</v>
      </c>
      <c r="C282" s="1">
        <v>7</v>
      </c>
      <c r="D282" s="4" t="str">
        <f t="shared" si="12"/>
        <v/>
      </c>
      <c r="K282" s="2" t="str">
        <f t="shared" si="13"/>
        <v/>
      </c>
      <c r="L282" s="2" t="str">
        <f t="shared" si="14"/>
        <v/>
      </c>
      <c r="N282" s="1" t="s">
        <v>31</v>
      </c>
      <c r="O282" s="1">
        <v>1928</v>
      </c>
      <c r="P282" s="1">
        <v>146</v>
      </c>
      <c r="Q282" s="1">
        <v>4157</v>
      </c>
      <c r="S282" s="6">
        <v>10557</v>
      </c>
    </row>
    <row r="283" spans="1:19">
      <c r="A283" s="1">
        <v>1928</v>
      </c>
      <c r="B283" s="1">
        <v>10</v>
      </c>
      <c r="C283" s="1">
        <v>8</v>
      </c>
      <c r="D283" s="4" t="str">
        <f t="shared" si="12"/>
        <v/>
      </c>
      <c r="K283" s="2" t="str">
        <f t="shared" si="13"/>
        <v/>
      </c>
      <c r="L283" s="2" t="str">
        <f t="shared" si="14"/>
        <v/>
      </c>
      <c r="N283" s="1" t="s">
        <v>31</v>
      </c>
      <c r="O283" s="1">
        <v>1928</v>
      </c>
      <c r="P283" s="1">
        <v>146</v>
      </c>
      <c r="Q283" s="1">
        <v>4157</v>
      </c>
      <c r="S283" s="6">
        <v>10557</v>
      </c>
    </row>
    <row r="284" spans="1:19">
      <c r="A284" s="1">
        <v>1928</v>
      </c>
      <c r="B284" s="1">
        <v>10</v>
      </c>
      <c r="C284" s="1">
        <v>9</v>
      </c>
      <c r="D284" s="4">
        <f t="shared" si="12"/>
        <v>70</v>
      </c>
      <c r="E284" s="1">
        <v>5</v>
      </c>
      <c r="F284" s="1">
        <v>20</v>
      </c>
      <c r="G284" s="1">
        <v>3</v>
      </c>
      <c r="H284" s="1">
        <v>17</v>
      </c>
      <c r="I284" s="1">
        <v>2</v>
      </c>
      <c r="J284" s="1">
        <v>3</v>
      </c>
      <c r="K284" s="2">
        <f t="shared" si="13"/>
        <v>47</v>
      </c>
      <c r="L284" s="2">
        <f t="shared" si="14"/>
        <v>23</v>
      </c>
      <c r="M284" s="1" t="s">
        <v>30</v>
      </c>
      <c r="N284" s="1" t="s">
        <v>31</v>
      </c>
      <c r="O284" s="1">
        <v>1928</v>
      </c>
      <c r="P284" s="1">
        <v>146</v>
      </c>
      <c r="Q284" s="1">
        <v>4157</v>
      </c>
      <c r="S284" s="6">
        <v>10557</v>
      </c>
    </row>
    <row r="285" spans="1:19">
      <c r="A285" s="1">
        <v>1928</v>
      </c>
      <c r="B285" s="1">
        <v>10</v>
      </c>
      <c r="C285" s="1">
        <v>10</v>
      </c>
      <c r="D285" s="4">
        <f t="shared" si="12"/>
        <v>77</v>
      </c>
      <c r="E285" s="1">
        <v>5</v>
      </c>
      <c r="F285" s="1">
        <v>27</v>
      </c>
      <c r="G285" s="1">
        <v>4</v>
      </c>
      <c r="H285" s="1">
        <v>21</v>
      </c>
      <c r="I285" s="1">
        <v>1</v>
      </c>
      <c r="J285" s="1">
        <v>6</v>
      </c>
      <c r="K285" s="2">
        <f t="shared" si="13"/>
        <v>61</v>
      </c>
      <c r="L285" s="2">
        <f t="shared" si="14"/>
        <v>16</v>
      </c>
      <c r="M285" s="1" t="s">
        <v>30</v>
      </c>
      <c r="N285" s="1" t="s">
        <v>31</v>
      </c>
      <c r="O285" s="1">
        <v>1928</v>
      </c>
      <c r="P285" s="1">
        <v>146</v>
      </c>
      <c r="Q285" s="1">
        <v>4157</v>
      </c>
      <c r="S285" s="6">
        <v>10557</v>
      </c>
    </row>
    <row r="286" spans="1:19">
      <c r="A286" s="1">
        <v>1928</v>
      </c>
      <c r="B286" s="1">
        <v>10</v>
      </c>
      <c r="C286" s="1">
        <v>11</v>
      </c>
      <c r="D286" s="4">
        <f t="shared" si="12"/>
        <v>107</v>
      </c>
      <c r="E286" s="1">
        <v>7</v>
      </c>
      <c r="F286" s="1">
        <v>37</v>
      </c>
      <c r="G286" s="1">
        <v>5</v>
      </c>
      <c r="H286" s="1">
        <v>34</v>
      </c>
      <c r="I286" s="1">
        <v>2</v>
      </c>
      <c r="J286" s="1">
        <v>3</v>
      </c>
      <c r="K286" s="2">
        <f t="shared" si="13"/>
        <v>84</v>
      </c>
      <c r="L286" s="2">
        <f t="shared" si="14"/>
        <v>23</v>
      </c>
      <c r="M286" s="1" t="s">
        <v>30</v>
      </c>
      <c r="N286" s="1" t="s">
        <v>31</v>
      </c>
      <c r="O286" s="1">
        <v>1928</v>
      </c>
      <c r="P286" s="1">
        <v>146</v>
      </c>
      <c r="Q286" s="1">
        <v>4157</v>
      </c>
      <c r="S286" s="6">
        <v>10557</v>
      </c>
    </row>
    <row r="287" spans="1:19">
      <c r="A287" s="1">
        <v>1928</v>
      </c>
      <c r="B287" s="1">
        <v>10</v>
      </c>
      <c r="C287" s="1">
        <v>12</v>
      </c>
      <c r="D287" s="4">
        <f t="shared" si="12"/>
        <v>122</v>
      </c>
      <c r="E287" s="1">
        <v>7</v>
      </c>
      <c r="F287" s="1">
        <v>52</v>
      </c>
      <c r="G287" s="1">
        <v>5</v>
      </c>
      <c r="H287" s="1">
        <v>47</v>
      </c>
      <c r="I287" s="1">
        <v>2</v>
      </c>
      <c r="J287" s="1">
        <v>5</v>
      </c>
      <c r="K287" s="2">
        <f t="shared" si="13"/>
        <v>97</v>
      </c>
      <c r="L287" s="2">
        <f t="shared" si="14"/>
        <v>25</v>
      </c>
      <c r="M287" s="1" t="s">
        <v>30</v>
      </c>
      <c r="N287" s="1" t="s">
        <v>31</v>
      </c>
      <c r="O287" s="1">
        <v>1928</v>
      </c>
      <c r="P287" s="1">
        <v>146</v>
      </c>
      <c r="Q287" s="1">
        <v>4157</v>
      </c>
      <c r="S287" s="6">
        <v>10557</v>
      </c>
    </row>
    <row r="288" spans="1:19">
      <c r="A288" s="1">
        <v>1928</v>
      </c>
      <c r="B288" s="1">
        <v>10</v>
      </c>
      <c r="C288" s="1">
        <v>13</v>
      </c>
      <c r="D288" s="4">
        <f t="shared" si="12"/>
        <v>110</v>
      </c>
      <c r="E288" s="1">
        <v>6</v>
      </c>
      <c r="F288" s="1">
        <v>50</v>
      </c>
      <c r="G288" s="1">
        <v>4</v>
      </c>
      <c r="H288" s="1">
        <v>47</v>
      </c>
      <c r="I288" s="1">
        <v>2</v>
      </c>
      <c r="J288" s="1">
        <v>3</v>
      </c>
      <c r="K288" s="2">
        <f t="shared" si="13"/>
        <v>87</v>
      </c>
      <c r="L288" s="2">
        <f t="shared" si="14"/>
        <v>23</v>
      </c>
      <c r="M288" s="1" t="s">
        <v>30</v>
      </c>
      <c r="N288" s="1" t="s">
        <v>31</v>
      </c>
      <c r="O288" s="1">
        <v>1928</v>
      </c>
      <c r="P288" s="1">
        <v>146</v>
      </c>
      <c r="Q288" s="1">
        <v>4157</v>
      </c>
      <c r="S288" s="6">
        <v>10557</v>
      </c>
    </row>
    <row r="289" spans="1:19">
      <c r="A289" s="1">
        <v>1928</v>
      </c>
      <c r="B289" s="1">
        <v>10</v>
      </c>
      <c r="C289" s="1">
        <v>14</v>
      </c>
      <c r="D289" s="4">
        <f t="shared" si="12"/>
        <v>105</v>
      </c>
      <c r="E289" s="1">
        <v>6</v>
      </c>
      <c r="F289" s="1">
        <v>45</v>
      </c>
      <c r="G289" s="1">
        <v>4</v>
      </c>
      <c r="H289" s="1">
        <v>41</v>
      </c>
      <c r="I289" s="1">
        <v>2</v>
      </c>
      <c r="J289" s="1">
        <v>4</v>
      </c>
      <c r="K289" s="2">
        <f t="shared" si="13"/>
        <v>81</v>
      </c>
      <c r="L289" s="2">
        <f t="shared" si="14"/>
        <v>24</v>
      </c>
      <c r="M289" s="1" t="s">
        <v>30</v>
      </c>
      <c r="N289" s="1" t="s">
        <v>31</v>
      </c>
      <c r="O289" s="1">
        <v>1928</v>
      </c>
      <c r="P289" s="1">
        <v>146</v>
      </c>
      <c r="Q289" s="1">
        <v>4157</v>
      </c>
      <c r="S289" s="6">
        <v>10557</v>
      </c>
    </row>
    <row r="290" spans="1:19">
      <c r="A290" s="1">
        <v>1928</v>
      </c>
      <c r="B290" s="1">
        <v>10</v>
      </c>
      <c r="C290" s="1">
        <v>15</v>
      </c>
      <c r="D290" s="4" t="str">
        <f t="shared" si="12"/>
        <v/>
      </c>
      <c r="K290" s="2" t="str">
        <f t="shared" si="13"/>
        <v/>
      </c>
      <c r="L290" s="2" t="str">
        <f t="shared" si="14"/>
        <v/>
      </c>
      <c r="N290" s="1" t="s">
        <v>31</v>
      </c>
      <c r="O290" s="1">
        <v>1928</v>
      </c>
      <c r="P290" s="1">
        <v>146</v>
      </c>
      <c r="Q290" s="1">
        <v>4157</v>
      </c>
      <c r="S290" s="6">
        <v>10557</v>
      </c>
    </row>
    <row r="291" spans="1:19">
      <c r="A291" s="1">
        <v>1928</v>
      </c>
      <c r="B291" s="1">
        <v>10</v>
      </c>
      <c r="C291" s="1">
        <v>16</v>
      </c>
      <c r="D291" s="4">
        <f t="shared" si="12"/>
        <v>110</v>
      </c>
      <c r="E291" s="1">
        <v>7</v>
      </c>
      <c r="F291" s="1">
        <v>40</v>
      </c>
      <c r="G291" s="1">
        <v>6</v>
      </c>
      <c r="H291" s="1">
        <v>36</v>
      </c>
      <c r="I291" s="1">
        <v>1</v>
      </c>
      <c r="J291" s="1">
        <v>4</v>
      </c>
      <c r="K291" s="2">
        <f t="shared" si="13"/>
        <v>96</v>
      </c>
      <c r="L291" s="2">
        <f t="shared" si="14"/>
        <v>14</v>
      </c>
      <c r="M291" s="1" t="s">
        <v>30</v>
      </c>
      <c r="N291" s="1" t="s">
        <v>31</v>
      </c>
      <c r="O291" s="1">
        <v>1928</v>
      </c>
      <c r="P291" s="1">
        <v>146</v>
      </c>
      <c r="Q291" s="1">
        <v>4157</v>
      </c>
      <c r="S291" s="6">
        <v>10557</v>
      </c>
    </row>
    <row r="292" spans="1:19">
      <c r="A292" s="1">
        <v>1928</v>
      </c>
      <c r="B292" s="1">
        <v>10</v>
      </c>
      <c r="C292" s="1">
        <v>17</v>
      </c>
      <c r="D292" s="4">
        <f t="shared" si="12"/>
        <v>93</v>
      </c>
      <c r="E292" s="1">
        <v>5</v>
      </c>
      <c r="F292" s="1">
        <v>43</v>
      </c>
      <c r="G292" s="1">
        <v>4</v>
      </c>
      <c r="H292" s="1">
        <v>35</v>
      </c>
      <c r="I292" s="1">
        <v>1</v>
      </c>
      <c r="J292" s="1">
        <v>8</v>
      </c>
      <c r="K292" s="2">
        <f t="shared" si="13"/>
        <v>75</v>
      </c>
      <c r="L292" s="2">
        <f t="shared" si="14"/>
        <v>18</v>
      </c>
      <c r="M292" s="1" t="s">
        <v>30</v>
      </c>
      <c r="N292" s="1" t="s">
        <v>31</v>
      </c>
      <c r="O292" s="1">
        <v>1928</v>
      </c>
      <c r="P292" s="1">
        <v>146</v>
      </c>
      <c r="Q292" s="1">
        <v>4157</v>
      </c>
      <c r="S292" s="6">
        <v>10557</v>
      </c>
    </row>
    <row r="293" spans="1:19">
      <c r="A293" s="1">
        <v>1928</v>
      </c>
      <c r="B293" s="1">
        <v>10</v>
      </c>
      <c r="C293" s="1">
        <v>18</v>
      </c>
      <c r="D293" s="4" t="str">
        <f t="shared" si="12"/>
        <v/>
      </c>
      <c r="K293" s="2" t="str">
        <f t="shared" si="13"/>
        <v/>
      </c>
      <c r="L293" s="2" t="str">
        <f t="shared" si="14"/>
        <v/>
      </c>
      <c r="N293" s="1" t="s">
        <v>31</v>
      </c>
      <c r="O293" s="1">
        <v>1928</v>
      </c>
      <c r="P293" s="1">
        <v>146</v>
      </c>
      <c r="Q293" s="1">
        <v>4157</v>
      </c>
      <c r="S293" s="6">
        <v>10557</v>
      </c>
    </row>
    <row r="294" spans="1:19">
      <c r="A294" s="1">
        <v>1928</v>
      </c>
      <c r="B294" s="1">
        <v>10</v>
      </c>
      <c r="C294" s="1">
        <v>19</v>
      </c>
      <c r="D294" s="4">
        <f t="shared" si="12"/>
        <v>119</v>
      </c>
      <c r="E294" s="1">
        <v>8</v>
      </c>
      <c r="F294" s="1">
        <v>39</v>
      </c>
      <c r="G294" s="1">
        <v>5</v>
      </c>
      <c r="H294" s="1">
        <v>30</v>
      </c>
      <c r="I294" s="1">
        <v>3</v>
      </c>
      <c r="J294" s="1">
        <v>9</v>
      </c>
      <c r="K294" s="2">
        <f t="shared" si="13"/>
        <v>80</v>
      </c>
      <c r="L294" s="2">
        <f t="shared" si="14"/>
        <v>39</v>
      </c>
      <c r="M294" s="1" t="s">
        <v>30</v>
      </c>
      <c r="N294" s="1" t="s">
        <v>31</v>
      </c>
      <c r="O294" s="1">
        <v>1928</v>
      </c>
      <c r="P294" s="1">
        <v>146</v>
      </c>
      <c r="Q294" s="1">
        <v>4157</v>
      </c>
      <c r="S294" s="6">
        <v>10557</v>
      </c>
    </row>
    <row r="295" spans="1:19">
      <c r="A295" s="1">
        <v>1928</v>
      </c>
      <c r="B295" s="1">
        <v>10</v>
      </c>
      <c r="C295" s="1">
        <v>20</v>
      </c>
      <c r="D295" s="4" t="str">
        <f t="shared" si="12"/>
        <v/>
      </c>
      <c r="K295" s="2" t="str">
        <f t="shared" si="13"/>
        <v/>
      </c>
      <c r="L295" s="2" t="str">
        <f t="shared" si="14"/>
        <v/>
      </c>
      <c r="N295" s="1" t="s">
        <v>31</v>
      </c>
      <c r="O295" s="1">
        <v>1928</v>
      </c>
      <c r="P295" s="1">
        <v>146</v>
      </c>
      <c r="Q295" s="1">
        <v>4157</v>
      </c>
      <c r="S295" s="6">
        <v>10557</v>
      </c>
    </row>
    <row r="296" spans="1:19">
      <c r="A296" s="1">
        <v>1928</v>
      </c>
      <c r="B296" s="1">
        <v>10</v>
      </c>
      <c r="C296" s="1">
        <v>21</v>
      </c>
      <c r="D296" s="4" t="str">
        <f t="shared" si="12"/>
        <v/>
      </c>
      <c r="K296" s="2" t="str">
        <f t="shared" si="13"/>
        <v/>
      </c>
      <c r="L296" s="2" t="str">
        <f t="shared" si="14"/>
        <v/>
      </c>
      <c r="N296" s="1" t="s">
        <v>31</v>
      </c>
      <c r="O296" s="1">
        <v>1928</v>
      </c>
      <c r="P296" s="1">
        <v>146</v>
      </c>
      <c r="Q296" s="1">
        <v>4157</v>
      </c>
      <c r="S296" s="6">
        <v>10557</v>
      </c>
    </row>
    <row r="297" spans="1:19">
      <c r="A297" s="1">
        <v>1928</v>
      </c>
      <c r="B297" s="1">
        <v>10</v>
      </c>
      <c r="C297" s="1">
        <v>22</v>
      </c>
      <c r="D297" s="4">
        <f t="shared" si="12"/>
        <v>77</v>
      </c>
      <c r="E297" s="1">
        <v>3</v>
      </c>
      <c r="F297" s="1">
        <v>47</v>
      </c>
      <c r="G297" s="1">
        <v>2</v>
      </c>
      <c r="H297" s="1">
        <v>45</v>
      </c>
      <c r="I297" s="1">
        <v>1</v>
      </c>
      <c r="J297" s="1">
        <v>2</v>
      </c>
      <c r="K297" s="2">
        <f t="shared" si="13"/>
        <v>65</v>
      </c>
      <c r="L297" s="2">
        <f t="shared" si="14"/>
        <v>12</v>
      </c>
      <c r="M297" s="1" t="s">
        <v>30</v>
      </c>
      <c r="N297" s="1" t="s">
        <v>31</v>
      </c>
      <c r="O297" s="1">
        <v>1928</v>
      </c>
      <c r="P297" s="1">
        <v>146</v>
      </c>
      <c r="Q297" s="1">
        <v>4157</v>
      </c>
      <c r="S297" s="6">
        <v>10557</v>
      </c>
    </row>
    <row r="298" spans="1:19">
      <c r="A298" s="1">
        <v>1928</v>
      </c>
      <c r="B298" s="1">
        <v>10</v>
      </c>
      <c r="C298" s="1">
        <v>23</v>
      </c>
      <c r="D298" s="4" t="str">
        <f t="shared" si="12"/>
        <v/>
      </c>
      <c r="K298" s="2" t="str">
        <f t="shared" si="13"/>
        <v/>
      </c>
      <c r="L298" s="2" t="str">
        <f t="shared" si="14"/>
        <v/>
      </c>
      <c r="N298" s="1" t="s">
        <v>31</v>
      </c>
      <c r="O298" s="1">
        <v>1928</v>
      </c>
      <c r="P298" s="1">
        <v>146</v>
      </c>
      <c r="Q298" s="1">
        <v>4157</v>
      </c>
      <c r="S298" s="6">
        <v>10557</v>
      </c>
    </row>
    <row r="299" spans="1:19">
      <c r="A299" s="1">
        <v>1928</v>
      </c>
      <c r="B299" s="1">
        <v>10</v>
      </c>
      <c r="C299" s="1">
        <v>24</v>
      </c>
      <c r="D299" s="4" t="str">
        <f t="shared" si="12"/>
        <v/>
      </c>
      <c r="K299" s="2" t="str">
        <f t="shared" si="13"/>
        <v/>
      </c>
      <c r="L299" s="2" t="str">
        <f t="shared" si="14"/>
        <v/>
      </c>
      <c r="N299" s="1" t="s">
        <v>31</v>
      </c>
      <c r="O299" s="1">
        <v>1928</v>
      </c>
      <c r="P299" s="1">
        <v>146</v>
      </c>
      <c r="Q299" s="1">
        <v>4157</v>
      </c>
      <c r="S299" s="6">
        <v>10557</v>
      </c>
    </row>
    <row r="300" spans="1:19">
      <c r="A300" s="1">
        <v>1928</v>
      </c>
      <c r="B300" s="1">
        <v>10</v>
      </c>
      <c r="C300" s="1">
        <v>25</v>
      </c>
      <c r="D300" s="4">
        <f t="shared" si="12"/>
        <v>66</v>
      </c>
      <c r="E300" s="1">
        <v>4</v>
      </c>
      <c r="F300" s="1">
        <v>26</v>
      </c>
      <c r="G300" s="1">
        <v>3</v>
      </c>
      <c r="H300" s="1">
        <v>19</v>
      </c>
      <c r="I300" s="1">
        <v>1</v>
      </c>
      <c r="J300" s="1">
        <v>7</v>
      </c>
      <c r="K300" s="2">
        <f t="shared" si="13"/>
        <v>49</v>
      </c>
      <c r="L300" s="2">
        <f t="shared" si="14"/>
        <v>17</v>
      </c>
      <c r="M300" s="1" t="s">
        <v>30</v>
      </c>
      <c r="N300" s="1" t="s">
        <v>31</v>
      </c>
      <c r="O300" s="1">
        <v>1928</v>
      </c>
      <c r="P300" s="1">
        <v>146</v>
      </c>
      <c r="Q300" s="1">
        <v>4157</v>
      </c>
      <c r="S300" s="6">
        <v>10557</v>
      </c>
    </row>
    <row r="301" spans="1:19">
      <c r="A301" s="1">
        <v>1928</v>
      </c>
      <c r="B301" s="1">
        <v>10</v>
      </c>
      <c r="C301" s="1">
        <v>26</v>
      </c>
      <c r="D301" s="4">
        <f t="shared" si="12"/>
        <v>91</v>
      </c>
      <c r="E301" s="1">
        <v>6</v>
      </c>
      <c r="F301" s="1">
        <v>31</v>
      </c>
      <c r="G301" s="1">
        <v>3</v>
      </c>
      <c r="H301" s="1">
        <v>13</v>
      </c>
      <c r="I301" s="1">
        <v>3</v>
      </c>
      <c r="J301" s="1">
        <v>18</v>
      </c>
      <c r="K301" s="2">
        <f t="shared" si="13"/>
        <v>43</v>
      </c>
      <c r="L301" s="2">
        <f t="shared" si="14"/>
        <v>48</v>
      </c>
      <c r="M301" s="1" t="s">
        <v>30</v>
      </c>
      <c r="N301" s="1" t="s">
        <v>31</v>
      </c>
      <c r="O301" s="1">
        <v>1928</v>
      </c>
      <c r="P301" s="1">
        <v>146</v>
      </c>
      <c r="Q301" s="1">
        <v>4157</v>
      </c>
      <c r="S301" s="6">
        <v>10557</v>
      </c>
    </row>
    <row r="302" spans="1:19">
      <c r="A302" s="1">
        <v>1928</v>
      </c>
      <c r="B302" s="1">
        <v>10</v>
      </c>
      <c r="C302" s="1">
        <v>27</v>
      </c>
      <c r="D302" s="4">
        <f t="shared" si="12"/>
        <v>64</v>
      </c>
      <c r="E302" s="1">
        <v>4</v>
      </c>
      <c r="F302" s="1">
        <v>24</v>
      </c>
      <c r="G302" s="1">
        <v>2</v>
      </c>
      <c r="H302" s="1">
        <v>9</v>
      </c>
      <c r="I302" s="1">
        <v>2</v>
      </c>
      <c r="J302" s="1">
        <v>15</v>
      </c>
      <c r="K302" s="2">
        <f t="shared" si="13"/>
        <v>29</v>
      </c>
      <c r="L302" s="2">
        <f t="shared" si="14"/>
        <v>35</v>
      </c>
      <c r="M302" s="1" t="s">
        <v>38</v>
      </c>
      <c r="N302" s="1" t="s">
        <v>31</v>
      </c>
      <c r="O302" s="1">
        <v>1928</v>
      </c>
      <c r="P302" s="1">
        <v>146</v>
      </c>
      <c r="Q302" s="1">
        <v>4157</v>
      </c>
      <c r="S302" s="6">
        <v>10557</v>
      </c>
    </row>
    <row r="303" spans="1:19">
      <c r="A303" s="1">
        <v>1928</v>
      </c>
      <c r="B303" s="1">
        <v>10</v>
      </c>
      <c r="C303" s="1">
        <v>28</v>
      </c>
      <c r="D303" s="4">
        <f t="shared" si="12"/>
        <v>36</v>
      </c>
      <c r="E303" s="1">
        <v>3</v>
      </c>
      <c r="F303" s="1">
        <v>6</v>
      </c>
      <c r="G303" s="1">
        <v>2</v>
      </c>
      <c r="H303" s="1">
        <v>2</v>
      </c>
      <c r="I303" s="1">
        <v>1</v>
      </c>
      <c r="J303" s="1">
        <v>4</v>
      </c>
      <c r="K303" s="2">
        <f t="shared" si="13"/>
        <v>22</v>
      </c>
      <c r="L303" s="2">
        <f t="shared" si="14"/>
        <v>14</v>
      </c>
      <c r="M303" s="1" t="s">
        <v>38</v>
      </c>
      <c r="N303" s="1" t="s">
        <v>31</v>
      </c>
      <c r="O303" s="1">
        <v>1928</v>
      </c>
      <c r="P303" s="1">
        <v>146</v>
      </c>
      <c r="Q303" s="1">
        <v>4157</v>
      </c>
      <c r="S303" s="6">
        <v>10557</v>
      </c>
    </row>
    <row r="304" spans="1:19">
      <c r="A304" s="1">
        <v>1928</v>
      </c>
      <c r="B304" s="1">
        <v>10</v>
      </c>
      <c r="C304" s="1">
        <v>29</v>
      </c>
      <c r="D304" s="4" t="str">
        <f t="shared" si="12"/>
        <v/>
      </c>
      <c r="K304" s="2" t="str">
        <f t="shared" si="13"/>
        <v/>
      </c>
      <c r="L304" s="2" t="str">
        <f t="shared" si="14"/>
        <v/>
      </c>
      <c r="N304" s="1" t="s">
        <v>31</v>
      </c>
      <c r="O304" s="1">
        <v>1928</v>
      </c>
      <c r="P304" s="1">
        <v>146</v>
      </c>
      <c r="Q304" s="1">
        <v>4157</v>
      </c>
      <c r="S304" s="6">
        <v>10557</v>
      </c>
    </row>
    <row r="305" spans="1:19">
      <c r="A305" s="1">
        <v>1928</v>
      </c>
      <c r="B305" s="1">
        <v>10</v>
      </c>
      <c r="C305" s="1">
        <v>30</v>
      </c>
      <c r="D305" s="4">
        <f t="shared" si="12"/>
        <v>51</v>
      </c>
      <c r="E305" s="1">
        <v>4</v>
      </c>
      <c r="F305" s="1">
        <v>11</v>
      </c>
      <c r="G305" s="1">
        <v>2</v>
      </c>
      <c r="H305" s="1">
        <v>2</v>
      </c>
      <c r="I305" s="1">
        <v>2</v>
      </c>
      <c r="J305" s="1">
        <v>9</v>
      </c>
      <c r="K305" s="2">
        <f t="shared" si="13"/>
        <v>22</v>
      </c>
      <c r="L305" s="2">
        <f t="shared" si="14"/>
        <v>29</v>
      </c>
      <c r="M305" s="1" t="s">
        <v>38</v>
      </c>
      <c r="N305" s="1" t="s">
        <v>31</v>
      </c>
      <c r="O305" s="1">
        <v>1928</v>
      </c>
      <c r="P305" s="1">
        <v>146</v>
      </c>
      <c r="Q305" s="1">
        <v>4157</v>
      </c>
      <c r="S305" s="6">
        <v>10557</v>
      </c>
    </row>
    <row r="306" spans="1:19">
      <c r="A306" s="1">
        <v>1928</v>
      </c>
      <c r="B306" s="1">
        <v>10</v>
      </c>
      <c r="C306" s="1">
        <v>31</v>
      </c>
      <c r="D306" s="4">
        <f t="shared" si="12"/>
        <v>72</v>
      </c>
      <c r="E306" s="1">
        <v>6</v>
      </c>
      <c r="F306" s="1">
        <v>12</v>
      </c>
      <c r="G306" s="1">
        <v>4</v>
      </c>
      <c r="H306" s="1">
        <v>5</v>
      </c>
      <c r="I306" s="1">
        <v>2</v>
      </c>
      <c r="J306" s="1">
        <v>7</v>
      </c>
      <c r="K306" s="2">
        <f t="shared" si="13"/>
        <v>45</v>
      </c>
      <c r="L306" s="2">
        <f t="shared" si="14"/>
        <v>27</v>
      </c>
      <c r="M306" s="1" t="s">
        <v>30</v>
      </c>
      <c r="N306" s="1" t="s">
        <v>31</v>
      </c>
      <c r="O306" s="1">
        <v>1928</v>
      </c>
      <c r="P306" s="1">
        <v>146</v>
      </c>
      <c r="Q306" s="1">
        <v>4157</v>
      </c>
      <c r="S306" s="6">
        <v>10557</v>
      </c>
    </row>
    <row r="307" spans="1:19">
      <c r="A307" s="1">
        <v>1928</v>
      </c>
      <c r="B307" s="1">
        <v>11</v>
      </c>
      <c r="C307" s="1">
        <v>1</v>
      </c>
      <c r="D307" s="4">
        <f t="shared" si="12"/>
        <v>72</v>
      </c>
      <c r="E307" s="1">
        <v>6</v>
      </c>
      <c r="F307" s="1">
        <v>12</v>
      </c>
      <c r="G307" s="1">
        <v>4</v>
      </c>
      <c r="H307" s="1">
        <v>8</v>
      </c>
      <c r="I307" s="1">
        <v>2</v>
      </c>
      <c r="J307" s="1">
        <v>4</v>
      </c>
      <c r="K307" s="2">
        <f t="shared" si="13"/>
        <v>48</v>
      </c>
      <c r="L307" s="2">
        <f t="shared" si="14"/>
        <v>24</v>
      </c>
      <c r="M307" s="1" t="s">
        <v>30</v>
      </c>
      <c r="N307" s="1" t="s">
        <v>31</v>
      </c>
      <c r="O307" s="1">
        <v>1928</v>
      </c>
      <c r="P307" s="1">
        <v>147</v>
      </c>
      <c r="Q307" s="1">
        <v>3906</v>
      </c>
      <c r="S307" s="6">
        <v>10587</v>
      </c>
    </row>
    <row r="308" spans="1:19">
      <c r="A308" s="1">
        <v>1928</v>
      </c>
      <c r="B308" s="1">
        <v>11</v>
      </c>
      <c r="C308" s="1">
        <v>2</v>
      </c>
      <c r="D308" s="4">
        <f t="shared" si="12"/>
        <v>69</v>
      </c>
      <c r="E308" s="1">
        <v>6</v>
      </c>
      <c r="F308" s="1">
        <v>9</v>
      </c>
      <c r="G308" s="1">
        <v>4</v>
      </c>
      <c r="H308" s="1">
        <v>7</v>
      </c>
      <c r="I308" s="1">
        <v>2</v>
      </c>
      <c r="J308" s="1">
        <v>2</v>
      </c>
      <c r="K308" s="2">
        <f t="shared" si="13"/>
        <v>47</v>
      </c>
      <c r="L308" s="2">
        <f t="shared" si="14"/>
        <v>22</v>
      </c>
      <c r="M308" s="1" t="s">
        <v>30</v>
      </c>
      <c r="N308" s="1" t="s">
        <v>31</v>
      </c>
      <c r="O308" s="1">
        <v>1928</v>
      </c>
      <c r="P308" s="1">
        <v>147</v>
      </c>
      <c r="Q308" s="1">
        <v>3906</v>
      </c>
      <c r="S308" s="6">
        <v>10587</v>
      </c>
    </row>
    <row r="309" spans="1:19">
      <c r="A309" s="1">
        <v>1928</v>
      </c>
      <c r="B309" s="1">
        <v>11</v>
      </c>
      <c r="C309" s="1">
        <v>3</v>
      </c>
      <c r="D309" s="4">
        <f t="shared" si="12"/>
        <v>78</v>
      </c>
      <c r="E309" s="1">
        <v>7</v>
      </c>
      <c r="F309" s="1">
        <v>8</v>
      </c>
      <c r="G309" s="1">
        <v>4</v>
      </c>
      <c r="H309" s="1">
        <v>5</v>
      </c>
      <c r="I309" s="1">
        <v>3</v>
      </c>
      <c r="J309" s="1">
        <v>3</v>
      </c>
      <c r="K309" s="2">
        <f t="shared" si="13"/>
        <v>45</v>
      </c>
      <c r="L309" s="2">
        <f t="shared" si="14"/>
        <v>33</v>
      </c>
      <c r="M309" s="1" t="s">
        <v>30</v>
      </c>
      <c r="N309" s="1" t="s">
        <v>31</v>
      </c>
      <c r="O309" s="1">
        <v>1928</v>
      </c>
      <c r="P309" s="1">
        <v>147</v>
      </c>
      <c r="Q309" s="1">
        <v>3906</v>
      </c>
      <c r="S309" s="6">
        <v>10587</v>
      </c>
    </row>
    <row r="310" spans="1:19">
      <c r="A310" s="1">
        <v>1928</v>
      </c>
      <c r="B310" s="1">
        <v>11</v>
      </c>
      <c r="C310" s="1">
        <v>4</v>
      </c>
      <c r="D310" s="4">
        <f t="shared" si="12"/>
        <v>48</v>
      </c>
      <c r="E310" s="1">
        <v>4</v>
      </c>
      <c r="F310" s="1">
        <v>8</v>
      </c>
      <c r="G310" s="1">
        <v>3</v>
      </c>
      <c r="H310" s="1">
        <v>7</v>
      </c>
      <c r="I310" s="1">
        <v>1</v>
      </c>
      <c r="J310" s="1">
        <v>1</v>
      </c>
      <c r="K310" s="2">
        <f t="shared" si="13"/>
        <v>37</v>
      </c>
      <c r="L310" s="2">
        <f t="shared" si="14"/>
        <v>11</v>
      </c>
      <c r="M310" s="1" t="s">
        <v>38</v>
      </c>
      <c r="N310" s="1" t="s">
        <v>31</v>
      </c>
      <c r="O310" s="1">
        <v>1928</v>
      </c>
      <c r="P310" s="1">
        <v>147</v>
      </c>
      <c r="Q310" s="1">
        <v>3906</v>
      </c>
      <c r="S310" s="6">
        <v>10587</v>
      </c>
    </row>
    <row r="311" spans="1:19">
      <c r="A311" s="1">
        <v>1928</v>
      </c>
      <c r="B311" s="1">
        <v>11</v>
      </c>
      <c r="C311" s="1">
        <v>5</v>
      </c>
      <c r="D311" s="4">
        <f t="shared" si="12"/>
        <v>76</v>
      </c>
      <c r="E311" s="1">
        <v>6</v>
      </c>
      <c r="F311" s="1">
        <v>16</v>
      </c>
      <c r="G311" s="1">
        <v>4</v>
      </c>
      <c r="H311" s="1">
        <v>8</v>
      </c>
      <c r="I311" s="1">
        <v>2</v>
      </c>
      <c r="J311" s="1">
        <v>8</v>
      </c>
      <c r="K311" s="2">
        <f t="shared" si="13"/>
        <v>48</v>
      </c>
      <c r="L311" s="2">
        <f t="shared" si="14"/>
        <v>28</v>
      </c>
      <c r="M311" s="1" t="s">
        <v>30</v>
      </c>
      <c r="N311" s="1" t="s">
        <v>31</v>
      </c>
      <c r="O311" s="1">
        <v>1928</v>
      </c>
      <c r="P311" s="1">
        <v>147</v>
      </c>
      <c r="Q311" s="1">
        <v>3906</v>
      </c>
      <c r="S311" s="6">
        <v>10587</v>
      </c>
    </row>
    <row r="312" spans="1:19">
      <c r="A312" s="1">
        <v>1928</v>
      </c>
      <c r="B312" s="1">
        <v>11</v>
      </c>
      <c r="C312" s="1">
        <v>6</v>
      </c>
      <c r="D312" s="4">
        <f t="shared" si="12"/>
        <v>83</v>
      </c>
      <c r="E312" s="1">
        <v>6</v>
      </c>
      <c r="F312" s="1">
        <v>23</v>
      </c>
      <c r="G312" s="1">
        <v>4</v>
      </c>
      <c r="H312" s="1">
        <v>10</v>
      </c>
      <c r="I312" s="1">
        <v>2</v>
      </c>
      <c r="J312" s="1">
        <v>13</v>
      </c>
      <c r="K312" s="2">
        <f t="shared" si="13"/>
        <v>50</v>
      </c>
      <c r="L312" s="2">
        <f t="shared" si="14"/>
        <v>33</v>
      </c>
      <c r="M312" s="1" t="s">
        <v>30</v>
      </c>
      <c r="N312" s="1" t="s">
        <v>31</v>
      </c>
      <c r="O312" s="1">
        <v>1928</v>
      </c>
      <c r="P312" s="1">
        <v>147</v>
      </c>
      <c r="Q312" s="1">
        <v>3906</v>
      </c>
      <c r="S312" s="6">
        <v>10587</v>
      </c>
    </row>
    <row r="313" spans="1:19">
      <c r="A313" s="1">
        <v>1928</v>
      </c>
      <c r="B313" s="1">
        <v>11</v>
      </c>
      <c r="C313" s="1">
        <v>7</v>
      </c>
      <c r="D313" s="4" t="str">
        <f t="shared" si="12"/>
        <v/>
      </c>
      <c r="K313" s="2" t="str">
        <f t="shared" si="13"/>
        <v/>
      </c>
      <c r="L313" s="2" t="str">
        <f t="shared" si="14"/>
        <v/>
      </c>
      <c r="N313" s="1" t="s">
        <v>31</v>
      </c>
      <c r="O313" s="1">
        <v>1928</v>
      </c>
      <c r="P313" s="1">
        <v>147</v>
      </c>
      <c r="Q313" s="1">
        <v>3906</v>
      </c>
      <c r="S313" s="6">
        <v>10587</v>
      </c>
    </row>
    <row r="314" spans="1:19">
      <c r="A314" s="1">
        <v>1928</v>
      </c>
      <c r="B314" s="1">
        <v>11</v>
      </c>
      <c r="C314" s="1">
        <v>8</v>
      </c>
      <c r="D314" s="4" t="str">
        <f t="shared" si="12"/>
        <v/>
      </c>
      <c r="K314" s="2" t="str">
        <f t="shared" si="13"/>
        <v/>
      </c>
      <c r="L314" s="2" t="str">
        <f t="shared" si="14"/>
        <v/>
      </c>
      <c r="N314" s="1" t="s">
        <v>31</v>
      </c>
      <c r="O314" s="1">
        <v>1928</v>
      </c>
      <c r="P314" s="1">
        <v>147</v>
      </c>
      <c r="Q314" s="1">
        <v>3906</v>
      </c>
      <c r="S314" s="6">
        <v>10587</v>
      </c>
    </row>
    <row r="315" spans="1:19">
      <c r="A315" s="1">
        <v>1928</v>
      </c>
      <c r="B315" s="1">
        <v>11</v>
      </c>
      <c r="C315" s="1">
        <v>9</v>
      </c>
      <c r="D315" s="4">
        <f t="shared" si="12"/>
        <v>100</v>
      </c>
      <c r="E315" s="1">
        <v>7</v>
      </c>
      <c r="F315" s="1">
        <v>30</v>
      </c>
      <c r="G315" s="1">
        <v>4</v>
      </c>
      <c r="H315" s="1">
        <v>10</v>
      </c>
      <c r="I315" s="1">
        <v>3</v>
      </c>
      <c r="J315" s="1">
        <v>20</v>
      </c>
      <c r="K315" s="2">
        <f t="shared" si="13"/>
        <v>50</v>
      </c>
      <c r="L315" s="2">
        <f t="shared" si="14"/>
        <v>50</v>
      </c>
      <c r="M315" s="1" t="s">
        <v>30</v>
      </c>
      <c r="N315" s="1" t="s">
        <v>31</v>
      </c>
      <c r="O315" s="1">
        <v>1928</v>
      </c>
      <c r="P315" s="1">
        <v>147</v>
      </c>
      <c r="Q315" s="1">
        <v>3906</v>
      </c>
      <c r="S315" s="6">
        <v>10587</v>
      </c>
    </row>
    <row r="316" spans="1:19">
      <c r="A316" s="1">
        <v>1928</v>
      </c>
      <c r="B316" s="1">
        <v>11</v>
      </c>
      <c r="C316" s="1">
        <v>10</v>
      </c>
      <c r="D316" s="4">
        <f t="shared" si="12"/>
        <v>112</v>
      </c>
      <c r="E316" s="1">
        <v>7</v>
      </c>
      <c r="F316" s="1">
        <v>42</v>
      </c>
      <c r="G316" s="1">
        <v>5</v>
      </c>
      <c r="H316" s="1">
        <v>19</v>
      </c>
      <c r="I316" s="1">
        <v>2</v>
      </c>
      <c r="J316" s="1">
        <v>23</v>
      </c>
      <c r="K316" s="2">
        <f t="shared" si="13"/>
        <v>69</v>
      </c>
      <c r="L316" s="2">
        <f t="shared" si="14"/>
        <v>43</v>
      </c>
      <c r="M316" s="1" t="s">
        <v>30</v>
      </c>
      <c r="N316" s="1" t="s">
        <v>31</v>
      </c>
      <c r="O316" s="1">
        <v>1928</v>
      </c>
      <c r="P316" s="1">
        <v>147</v>
      </c>
      <c r="Q316" s="1">
        <v>3906</v>
      </c>
      <c r="S316" s="6">
        <v>10587</v>
      </c>
    </row>
    <row r="317" spans="1:19">
      <c r="A317" s="1">
        <v>1928</v>
      </c>
      <c r="B317" s="1">
        <v>11</v>
      </c>
      <c r="C317" s="1">
        <v>11</v>
      </c>
      <c r="D317" s="4">
        <f t="shared" si="12"/>
        <v>131</v>
      </c>
      <c r="E317" s="1">
        <v>7</v>
      </c>
      <c r="F317" s="1">
        <v>61</v>
      </c>
      <c r="G317" s="1">
        <v>5</v>
      </c>
      <c r="H317" s="1">
        <v>29</v>
      </c>
      <c r="I317" s="1">
        <v>2</v>
      </c>
      <c r="J317" s="1">
        <v>32</v>
      </c>
      <c r="K317" s="2">
        <f t="shared" si="13"/>
        <v>79</v>
      </c>
      <c r="L317" s="2">
        <f t="shared" si="14"/>
        <v>52</v>
      </c>
      <c r="M317" s="1" t="s">
        <v>38</v>
      </c>
      <c r="N317" s="1" t="s">
        <v>31</v>
      </c>
      <c r="O317" s="1">
        <v>1928</v>
      </c>
      <c r="P317" s="1">
        <v>147</v>
      </c>
      <c r="Q317" s="1">
        <v>3906</v>
      </c>
      <c r="S317" s="6">
        <v>10587</v>
      </c>
    </row>
    <row r="318" spans="1:19">
      <c r="A318" s="1">
        <v>1928</v>
      </c>
      <c r="B318" s="1">
        <v>11</v>
      </c>
      <c r="C318" s="1">
        <v>12</v>
      </c>
      <c r="D318" s="4">
        <f t="shared" si="12"/>
        <v>97</v>
      </c>
      <c r="E318" s="1">
        <v>6</v>
      </c>
      <c r="F318" s="1">
        <v>37</v>
      </c>
      <c r="G318" s="1">
        <v>4</v>
      </c>
      <c r="H318" s="1">
        <v>19</v>
      </c>
      <c r="I318" s="1">
        <v>2</v>
      </c>
      <c r="J318" s="1">
        <v>18</v>
      </c>
      <c r="K318" s="2">
        <f t="shared" si="13"/>
        <v>59</v>
      </c>
      <c r="L318" s="2">
        <f t="shared" si="14"/>
        <v>38</v>
      </c>
      <c r="M318" s="1" t="s">
        <v>38</v>
      </c>
      <c r="N318" s="1" t="s">
        <v>31</v>
      </c>
      <c r="O318" s="1">
        <v>1928</v>
      </c>
      <c r="P318" s="1">
        <v>147</v>
      </c>
      <c r="Q318" s="1">
        <v>3906</v>
      </c>
      <c r="S318" s="6">
        <v>10587</v>
      </c>
    </row>
    <row r="319" spans="1:19">
      <c r="A319" s="1">
        <v>1928</v>
      </c>
      <c r="B319" s="1">
        <v>11</v>
      </c>
      <c r="C319" s="1">
        <v>13</v>
      </c>
      <c r="D319" s="4" t="str">
        <f t="shared" si="12"/>
        <v/>
      </c>
      <c r="K319" s="2" t="str">
        <f t="shared" si="13"/>
        <v/>
      </c>
      <c r="L319" s="2" t="str">
        <f t="shared" si="14"/>
        <v/>
      </c>
      <c r="N319" s="1" t="s">
        <v>31</v>
      </c>
      <c r="O319" s="1">
        <v>1928</v>
      </c>
      <c r="P319" s="1">
        <v>147</v>
      </c>
      <c r="Q319" s="1">
        <v>3906</v>
      </c>
      <c r="S319" s="6">
        <v>10587</v>
      </c>
    </row>
    <row r="320" spans="1:19">
      <c r="A320" s="1">
        <v>1928</v>
      </c>
      <c r="B320" s="1">
        <v>11</v>
      </c>
      <c r="C320" s="1">
        <v>14</v>
      </c>
      <c r="D320" s="4">
        <f t="shared" si="12"/>
        <v>83</v>
      </c>
      <c r="E320" s="1">
        <v>6</v>
      </c>
      <c r="F320" s="1">
        <v>23</v>
      </c>
      <c r="G320" s="1">
        <v>3</v>
      </c>
      <c r="H320" s="1">
        <v>16</v>
      </c>
      <c r="I320" s="1">
        <v>3</v>
      </c>
      <c r="J320" s="1">
        <v>7</v>
      </c>
      <c r="K320" s="2">
        <f t="shared" si="13"/>
        <v>46</v>
      </c>
      <c r="L320" s="2">
        <f t="shared" si="14"/>
        <v>37</v>
      </c>
      <c r="M320" s="1" t="s">
        <v>30</v>
      </c>
      <c r="N320" s="1" t="s">
        <v>31</v>
      </c>
      <c r="O320" s="1">
        <v>1928</v>
      </c>
      <c r="P320" s="1">
        <v>147</v>
      </c>
      <c r="Q320" s="1">
        <v>3906</v>
      </c>
      <c r="S320" s="6">
        <v>10587</v>
      </c>
    </row>
    <row r="321" spans="1:19">
      <c r="A321" s="1">
        <v>1928</v>
      </c>
      <c r="B321" s="1">
        <v>11</v>
      </c>
      <c r="C321" s="1">
        <v>15</v>
      </c>
      <c r="D321" s="4" t="str">
        <f t="shared" si="12"/>
        <v/>
      </c>
      <c r="K321" s="2" t="str">
        <f t="shared" si="13"/>
        <v/>
      </c>
      <c r="L321" s="2" t="str">
        <f t="shared" si="14"/>
        <v/>
      </c>
      <c r="N321" s="1" t="s">
        <v>31</v>
      </c>
      <c r="O321" s="1">
        <v>1928</v>
      </c>
      <c r="P321" s="1">
        <v>147</v>
      </c>
      <c r="Q321" s="1">
        <v>3906</v>
      </c>
      <c r="S321" s="6">
        <v>10587</v>
      </c>
    </row>
    <row r="322" spans="1:19">
      <c r="A322" s="1">
        <v>1928</v>
      </c>
      <c r="B322" s="1">
        <v>11</v>
      </c>
      <c r="C322" s="1">
        <v>16</v>
      </c>
      <c r="D322" s="4">
        <f t="shared" si="12"/>
        <v>62</v>
      </c>
      <c r="E322" s="1">
        <v>4</v>
      </c>
      <c r="F322" s="1">
        <v>22</v>
      </c>
      <c r="G322" s="1">
        <v>2</v>
      </c>
      <c r="H322" s="1">
        <v>14</v>
      </c>
      <c r="I322" s="1">
        <v>2</v>
      </c>
      <c r="J322" s="1">
        <v>8</v>
      </c>
      <c r="K322" s="2">
        <f t="shared" si="13"/>
        <v>34</v>
      </c>
      <c r="L322" s="2">
        <f t="shared" si="14"/>
        <v>28</v>
      </c>
      <c r="M322" s="1" t="s">
        <v>30</v>
      </c>
      <c r="N322" s="1" t="s">
        <v>31</v>
      </c>
      <c r="O322" s="1">
        <v>1928</v>
      </c>
      <c r="P322" s="1">
        <v>147</v>
      </c>
      <c r="Q322" s="1">
        <v>3906</v>
      </c>
      <c r="S322" s="6">
        <v>10587</v>
      </c>
    </row>
    <row r="323" spans="1:19">
      <c r="A323" s="1">
        <v>1928</v>
      </c>
      <c r="B323" s="1">
        <v>11</v>
      </c>
      <c r="C323" s="1">
        <v>17</v>
      </c>
      <c r="D323" s="4">
        <f t="shared" ref="D323:D386" si="15">IF(E323="","",E323*10+F323)</f>
        <v>56</v>
      </c>
      <c r="E323" s="1">
        <v>4</v>
      </c>
      <c r="F323" s="1">
        <v>16</v>
      </c>
      <c r="G323" s="1">
        <v>2</v>
      </c>
      <c r="H323" s="1">
        <v>9</v>
      </c>
      <c r="I323" s="1">
        <v>2</v>
      </c>
      <c r="J323" s="1">
        <v>7</v>
      </c>
      <c r="K323" s="2">
        <f t="shared" ref="K323:K386" si="16">IF(D323="","",G323*10+H323)</f>
        <v>29</v>
      </c>
      <c r="L323" s="2">
        <f t="shared" ref="L323:L386" si="17">IF(D323="","",I323*10+J323)</f>
        <v>27</v>
      </c>
      <c r="M323" s="1" t="s">
        <v>30</v>
      </c>
      <c r="N323" s="1" t="s">
        <v>31</v>
      </c>
      <c r="O323" s="1">
        <v>1928</v>
      </c>
      <c r="P323" s="1">
        <v>147</v>
      </c>
      <c r="Q323" s="1">
        <v>3906</v>
      </c>
      <c r="S323" s="6">
        <v>10587</v>
      </c>
    </row>
    <row r="324" spans="1:19">
      <c r="A324" s="1">
        <v>1928</v>
      </c>
      <c r="B324" s="1">
        <v>11</v>
      </c>
      <c r="C324" s="1">
        <v>18</v>
      </c>
      <c r="D324" s="4">
        <f t="shared" si="15"/>
        <v>73</v>
      </c>
      <c r="E324" s="1">
        <v>5</v>
      </c>
      <c r="F324" s="1">
        <v>23</v>
      </c>
      <c r="G324" s="1">
        <v>3</v>
      </c>
      <c r="H324" s="1">
        <v>15</v>
      </c>
      <c r="I324" s="1">
        <v>2</v>
      </c>
      <c r="J324" s="1">
        <v>8</v>
      </c>
      <c r="K324" s="2">
        <f t="shared" si="16"/>
        <v>45</v>
      </c>
      <c r="L324" s="2">
        <f t="shared" si="17"/>
        <v>28</v>
      </c>
      <c r="M324" s="1" t="s">
        <v>30</v>
      </c>
      <c r="N324" s="1" t="s">
        <v>31</v>
      </c>
      <c r="O324" s="1">
        <v>1928</v>
      </c>
      <c r="P324" s="1">
        <v>147</v>
      </c>
      <c r="Q324" s="1">
        <v>3906</v>
      </c>
      <c r="S324" s="6">
        <v>10587</v>
      </c>
    </row>
    <row r="325" spans="1:19">
      <c r="A325" s="1">
        <v>1928</v>
      </c>
      <c r="B325" s="1">
        <v>11</v>
      </c>
      <c r="C325" s="1">
        <v>19</v>
      </c>
      <c r="D325" s="4" t="str">
        <f t="shared" si="15"/>
        <v/>
      </c>
      <c r="K325" s="2" t="str">
        <f t="shared" si="16"/>
        <v/>
      </c>
      <c r="L325" s="2" t="str">
        <f t="shared" si="17"/>
        <v/>
      </c>
      <c r="N325" s="1" t="s">
        <v>31</v>
      </c>
      <c r="O325" s="1">
        <v>1928</v>
      </c>
      <c r="P325" s="1">
        <v>147</v>
      </c>
      <c r="Q325" s="1">
        <v>3906</v>
      </c>
      <c r="S325" s="6">
        <v>10587</v>
      </c>
    </row>
    <row r="326" spans="1:19">
      <c r="A326" s="1">
        <v>1928</v>
      </c>
      <c r="B326" s="1">
        <v>11</v>
      </c>
      <c r="C326" s="1">
        <v>20</v>
      </c>
      <c r="D326" s="4">
        <f t="shared" si="15"/>
        <v>62</v>
      </c>
      <c r="E326" s="1">
        <v>5</v>
      </c>
      <c r="F326" s="1">
        <v>12</v>
      </c>
      <c r="G326" s="1">
        <v>3</v>
      </c>
      <c r="H326" s="1">
        <v>6</v>
      </c>
      <c r="I326" s="1">
        <v>2</v>
      </c>
      <c r="J326" s="1">
        <v>6</v>
      </c>
      <c r="K326" s="2">
        <f t="shared" si="16"/>
        <v>36</v>
      </c>
      <c r="L326" s="2">
        <f t="shared" si="17"/>
        <v>26</v>
      </c>
      <c r="M326" s="1" t="s">
        <v>30</v>
      </c>
      <c r="N326" s="1" t="s">
        <v>31</v>
      </c>
      <c r="O326" s="1">
        <v>1928</v>
      </c>
      <c r="P326" s="1">
        <v>147</v>
      </c>
      <c r="Q326" s="1">
        <v>3906</v>
      </c>
      <c r="S326" s="6">
        <v>10587</v>
      </c>
    </row>
    <row r="327" spans="1:19">
      <c r="A327" s="1">
        <v>1928</v>
      </c>
      <c r="B327" s="1">
        <v>11</v>
      </c>
      <c r="C327" s="1">
        <v>21</v>
      </c>
      <c r="D327" s="4">
        <f t="shared" si="15"/>
        <v>57</v>
      </c>
      <c r="E327" s="1">
        <v>5</v>
      </c>
      <c r="F327" s="1">
        <v>7</v>
      </c>
      <c r="G327" s="1">
        <v>3</v>
      </c>
      <c r="H327" s="1">
        <v>3</v>
      </c>
      <c r="I327" s="1">
        <v>2</v>
      </c>
      <c r="J327" s="1">
        <v>4</v>
      </c>
      <c r="K327" s="2">
        <f t="shared" si="16"/>
        <v>33</v>
      </c>
      <c r="L327" s="2">
        <f t="shared" si="17"/>
        <v>24</v>
      </c>
      <c r="M327" s="1" t="s">
        <v>30</v>
      </c>
      <c r="N327" s="1" t="s">
        <v>31</v>
      </c>
      <c r="O327" s="1">
        <v>1928</v>
      </c>
      <c r="P327" s="1">
        <v>147</v>
      </c>
      <c r="Q327" s="1">
        <v>3906</v>
      </c>
      <c r="S327" s="6">
        <v>10587</v>
      </c>
    </row>
    <row r="328" spans="1:19">
      <c r="A328" s="1">
        <v>1928</v>
      </c>
      <c r="B328" s="1">
        <v>11</v>
      </c>
      <c r="C328" s="1">
        <v>22</v>
      </c>
      <c r="D328" s="4">
        <f t="shared" si="15"/>
        <v>36</v>
      </c>
      <c r="E328" s="1">
        <v>3</v>
      </c>
      <c r="F328" s="1">
        <v>6</v>
      </c>
      <c r="G328" s="1">
        <v>2</v>
      </c>
      <c r="H328" s="1">
        <v>3</v>
      </c>
      <c r="I328" s="1">
        <v>1</v>
      </c>
      <c r="J328" s="1">
        <v>3</v>
      </c>
      <c r="K328" s="2">
        <f t="shared" si="16"/>
        <v>23</v>
      </c>
      <c r="L328" s="2">
        <f t="shared" si="17"/>
        <v>13</v>
      </c>
      <c r="M328" s="1" t="s">
        <v>30</v>
      </c>
      <c r="N328" s="1" t="s">
        <v>31</v>
      </c>
      <c r="O328" s="1">
        <v>1928</v>
      </c>
      <c r="P328" s="1">
        <v>147</v>
      </c>
      <c r="Q328" s="1">
        <v>3906</v>
      </c>
      <c r="S328" s="6">
        <v>10587</v>
      </c>
    </row>
    <row r="329" spans="1:19">
      <c r="A329" s="1">
        <v>1928</v>
      </c>
      <c r="B329" s="1">
        <v>11</v>
      </c>
      <c r="C329" s="1">
        <v>23</v>
      </c>
      <c r="D329" s="4">
        <f t="shared" si="15"/>
        <v>46</v>
      </c>
      <c r="E329" s="1">
        <v>4</v>
      </c>
      <c r="F329" s="1">
        <v>6</v>
      </c>
      <c r="G329" s="1">
        <v>4</v>
      </c>
      <c r="H329" s="1">
        <v>6</v>
      </c>
      <c r="K329" s="2">
        <f t="shared" si="16"/>
        <v>46</v>
      </c>
      <c r="L329" s="2">
        <f t="shared" si="17"/>
        <v>0</v>
      </c>
      <c r="M329" s="1" t="s">
        <v>30</v>
      </c>
      <c r="N329" s="1" t="s">
        <v>31</v>
      </c>
      <c r="O329" s="1">
        <v>1928</v>
      </c>
      <c r="P329" s="1">
        <v>147</v>
      </c>
      <c r="Q329" s="1">
        <v>3906</v>
      </c>
      <c r="S329" s="6">
        <v>10587</v>
      </c>
    </row>
    <row r="330" spans="1:19">
      <c r="A330" s="1">
        <v>1928</v>
      </c>
      <c r="B330" s="1">
        <v>11</v>
      </c>
      <c r="C330" s="1">
        <v>24</v>
      </c>
      <c r="D330" s="4">
        <f t="shared" si="15"/>
        <v>49</v>
      </c>
      <c r="E330" s="1">
        <v>4</v>
      </c>
      <c r="F330" s="1">
        <v>9</v>
      </c>
      <c r="G330" s="1">
        <v>3</v>
      </c>
      <c r="H330" s="1">
        <v>8</v>
      </c>
      <c r="I330" s="1">
        <v>1</v>
      </c>
      <c r="J330" s="1">
        <v>1</v>
      </c>
      <c r="K330" s="2">
        <f t="shared" si="16"/>
        <v>38</v>
      </c>
      <c r="L330" s="2">
        <f t="shared" si="17"/>
        <v>11</v>
      </c>
      <c r="M330" s="1" t="s">
        <v>30</v>
      </c>
      <c r="N330" s="1" t="s">
        <v>31</v>
      </c>
      <c r="O330" s="1">
        <v>1928</v>
      </c>
      <c r="P330" s="1">
        <v>147</v>
      </c>
      <c r="Q330" s="1">
        <v>3906</v>
      </c>
      <c r="S330" s="6">
        <v>10587</v>
      </c>
    </row>
    <row r="331" spans="1:19">
      <c r="A331" s="1">
        <v>1928</v>
      </c>
      <c r="B331" s="1">
        <v>11</v>
      </c>
      <c r="C331" s="1">
        <v>25</v>
      </c>
      <c r="D331" s="4">
        <f t="shared" si="15"/>
        <v>23</v>
      </c>
      <c r="E331" s="1">
        <v>2</v>
      </c>
      <c r="F331" s="1">
        <v>3</v>
      </c>
      <c r="G331" s="1">
        <v>1</v>
      </c>
      <c r="H331" s="1">
        <v>1</v>
      </c>
      <c r="I331" s="1">
        <v>1</v>
      </c>
      <c r="J331" s="1">
        <v>2</v>
      </c>
      <c r="K331" s="2">
        <f t="shared" si="16"/>
        <v>11</v>
      </c>
      <c r="L331" s="2">
        <f t="shared" si="17"/>
        <v>12</v>
      </c>
      <c r="M331" s="1" t="s">
        <v>30</v>
      </c>
      <c r="N331" s="1" t="s">
        <v>31</v>
      </c>
      <c r="O331" s="1">
        <v>1928</v>
      </c>
      <c r="P331" s="1">
        <v>147</v>
      </c>
      <c r="Q331" s="1">
        <v>3906</v>
      </c>
      <c r="S331" s="6">
        <v>10587</v>
      </c>
    </row>
    <row r="332" spans="1:19">
      <c r="A332" s="1">
        <v>1928</v>
      </c>
      <c r="B332" s="1">
        <v>11</v>
      </c>
      <c r="C332" s="1">
        <v>26</v>
      </c>
      <c r="D332" s="4">
        <f t="shared" si="15"/>
        <v>12</v>
      </c>
      <c r="E332" s="1">
        <v>1</v>
      </c>
      <c r="F332" s="1">
        <v>2</v>
      </c>
      <c r="I332" s="1">
        <v>1</v>
      </c>
      <c r="J332" s="1">
        <v>2</v>
      </c>
      <c r="K332" s="2">
        <f t="shared" si="16"/>
        <v>0</v>
      </c>
      <c r="L332" s="2">
        <f t="shared" si="17"/>
        <v>12</v>
      </c>
      <c r="M332" s="1" t="s">
        <v>30</v>
      </c>
      <c r="N332" s="1" t="s">
        <v>31</v>
      </c>
      <c r="O332" s="1">
        <v>1928</v>
      </c>
      <c r="P332" s="1">
        <v>147</v>
      </c>
      <c r="Q332" s="1">
        <v>3906</v>
      </c>
      <c r="S332" s="6">
        <v>10587</v>
      </c>
    </row>
    <row r="333" spans="1:19">
      <c r="A333" s="1">
        <v>1928</v>
      </c>
      <c r="B333" s="1">
        <v>11</v>
      </c>
      <c r="C333" s="1">
        <v>27</v>
      </c>
      <c r="D333" s="4">
        <f t="shared" si="15"/>
        <v>24</v>
      </c>
      <c r="E333" s="1">
        <v>2</v>
      </c>
      <c r="F333" s="1">
        <v>4</v>
      </c>
      <c r="G333" s="1">
        <v>1</v>
      </c>
      <c r="H333" s="1">
        <v>3</v>
      </c>
      <c r="I333" s="1">
        <v>1</v>
      </c>
      <c r="J333" s="1">
        <v>1</v>
      </c>
      <c r="K333" s="2">
        <f t="shared" si="16"/>
        <v>13</v>
      </c>
      <c r="L333" s="2">
        <f t="shared" si="17"/>
        <v>11</v>
      </c>
      <c r="M333" s="1" t="s">
        <v>30</v>
      </c>
      <c r="N333" s="1" t="s">
        <v>31</v>
      </c>
      <c r="O333" s="1">
        <v>1928</v>
      </c>
      <c r="P333" s="1">
        <v>147</v>
      </c>
      <c r="Q333" s="1">
        <v>3906</v>
      </c>
      <c r="S333" s="6">
        <v>10587</v>
      </c>
    </row>
    <row r="334" spans="1:19">
      <c r="A334" s="1">
        <v>1928</v>
      </c>
      <c r="B334" s="1">
        <v>11</v>
      </c>
      <c r="C334" s="1">
        <v>28</v>
      </c>
      <c r="D334" s="4">
        <f t="shared" si="15"/>
        <v>25</v>
      </c>
      <c r="E334" s="1">
        <v>2</v>
      </c>
      <c r="F334" s="1">
        <v>5</v>
      </c>
      <c r="G334" s="1">
        <v>1</v>
      </c>
      <c r="H334" s="1">
        <v>4</v>
      </c>
      <c r="I334" s="1">
        <v>1</v>
      </c>
      <c r="J334" s="1">
        <v>1</v>
      </c>
      <c r="K334" s="2">
        <f t="shared" si="16"/>
        <v>14</v>
      </c>
      <c r="L334" s="2">
        <f t="shared" si="17"/>
        <v>11</v>
      </c>
      <c r="M334" s="1" t="s">
        <v>30</v>
      </c>
      <c r="N334" s="1" t="s">
        <v>31</v>
      </c>
      <c r="O334" s="1">
        <v>1928</v>
      </c>
      <c r="P334" s="1">
        <v>147</v>
      </c>
      <c r="Q334" s="1">
        <v>3906</v>
      </c>
      <c r="S334" s="6">
        <v>10587</v>
      </c>
    </row>
    <row r="335" spans="1:19">
      <c r="A335" s="1">
        <v>1928</v>
      </c>
      <c r="B335" s="1">
        <v>11</v>
      </c>
      <c r="C335" s="1">
        <v>29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1928</v>
      </c>
      <c r="P335" s="1">
        <v>147</v>
      </c>
      <c r="Q335" s="1">
        <v>3906</v>
      </c>
      <c r="S335" s="6">
        <v>10587</v>
      </c>
    </row>
    <row r="336" spans="1:19">
      <c r="A336" s="1">
        <v>1928</v>
      </c>
      <c r="B336" s="1">
        <v>11</v>
      </c>
      <c r="C336" s="1">
        <v>30</v>
      </c>
      <c r="D336" s="4">
        <f t="shared" si="15"/>
        <v>35</v>
      </c>
      <c r="E336" s="1">
        <v>3</v>
      </c>
      <c r="F336" s="1">
        <v>5</v>
      </c>
      <c r="G336" s="1">
        <v>2</v>
      </c>
      <c r="H336" s="1">
        <v>4</v>
      </c>
      <c r="I336" s="1">
        <v>1</v>
      </c>
      <c r="J336" s="1">
        <v>1</v>
      </c>
      <c r="K336" s="2">
        <f t="shared" si="16"/>
        <v>24</v>
      </c>
      <c r="L336" s="2">
        <f t="shared" si="17"/>
        <v>11</v>
      </c>
      <c r="M336" s="1" t="s">
        <v>30</v>
      </c>
      <c r="N336" s="1" t="s">
        <v>31</v>
      </c>
      <c r="O336" s="1">
        <v>1928</v>
      </c>
      <c r="P336" s="1">
        <v>147</v>
      </c>
      <c r="Q336" s="1">
        <v>3906</v>
      </c>
      <c r="S336" s="6">
        <v>10587</v>
      </c>
    </row>
    <row r="337" spans="1:19">
      <c r="A337" s="1">
        <v>1928</v>
      </c>
      <c r="B337" s="1">
        <v>12</v>
      </c>
      <c r="C337" s="1">
        <v>1</v>
      </c>
      <c r="D337" s="4">
        <f t="shared" si="15"/>
        <v>53</v>
      </c>
      <c r="E337" s="1">
        <v>4</v>
      </c>
      <c r="F337" s="1">
        <v>13</v>
      </c>
      <c r="G337" s="1">
        <v>3</v>
      </c>
      <c r="H337" s="1">
        <v>12</v>
      </c>
      <c r="I337" s="1">
        <v>1</v>
      </c>
      <c r="J337" s="1">
        <v>1</v>
      </c>
      <c r="K337" s="2">
        <f t="shared" si="16"/>
        <v>42</v>
      </c>
      <c r="L337" s="2">
        <f t="shared" si="17"/>
        <v>11</v>
      </c>
      <c r="M337" s="1" t="s">
        <v>30</v>
      </c>
      <c r="N337" s="1" t="s">
        <v>31</v>
      </c>
      <c r="O337" s="1">
        <v>1929</v>
      </c>
      <c r="P337" s="1">
        <v>148</v>
      </c>
      <c r="Q337" s="1">
        <v>4159</v>
      </c>
      <c r="S337" s="6">
        <v>10618</v>
      </c>
    </row>
    <row r="338" spans="1:19">
      <c r="A338" s="1">
        <v>1928</v>
      </c>
      <c r="B338" s="1">
        <v>12</v>
      </c>
      <c r="C338" s="1">
        <v>2</v>
      </c>
      <c r="D338" s="4" t="str">
        <f t="shared" si="15"/>
        <v/>
      </c>
      <c r="K338" s="2" t="str">
        <f t="shared" si="16"/>
        <v/>
      </c>
      <c r="L338" s="2" t="str">
        <f t="shared" si="17"/>
        <v/>
      </c>
      <c r="N338" s="1" t="s">
        <v>31</v>
      </c>
      <c r="O338" s="1">
        <v>1929</v>
      </c>
      <c r="P338" s="1">
        <v>148</v>
      </c>
      <c r="Q338" s="1">
        <v>4159</v>
      </c>
      <c r="S338" s="6">
        <v>10618</v>
      </c>
    </row>
    <row r="339" spans="1:19">
      <c r="A339" s="1">
        <v>1928</v>
      </c>
      <c r="B339" s="1">
        <v>12</v>
      </c>
      <c r="C339" s="1">
        <v>3</v>
      </c>
      <c r="D339" s="4" t="str">
        <f t="shared" si="15"/>
        <v/>
      </c>
      <c r="K339" s="2" t="str">
        <f t="shared" si="16"/>
        <v/>
      </c>
      <c r="L339" s="2" t="str">
        <f t="shared" si="17"/>
        <v/>
      </c>
      <c r="N339" s="1" t="s">
        <v>31</v>
      </c>
      <c r="O339" s="1">
        <v>1929</v>
      </c>
      <c r="P339" s="1">
        <v>148</v>
      </c>
      <c r="Q339" s="1">
        <v>4159</v>
      </c>
      <c r="S339" s="6">
        <v>10618</v>
      </c>
    </row>
    <row r="340" spans="1:19">
      <c r="A340" s="1">
        <v>1928</v>
      </c>
      <c r="B340" s="1">
        <v>12</v>
      </c>
      <c r="C340" s="1">
        <v>4</v>
      </c>
      <c r="D340" s="4">
        <f t="shared" si="15"/>
        <v>67</v>
      </c>
      <c r="E340" s="1">
        <v>4</v>
      </c>
      <c r="F340" s="1">
        <v>27</v>
      </c>
      <c r="G340" s="1">
        <v>2</v>
      </c>
      <c r="H340" s="1">
        <v>20</v>
      </c>
      <c r="I340" s="1">
        <v>2</v>
      </c>
      <c r="J340" s="1">
        <v>7</v>
      </c>
      <c r="K340" s="2">
        <f t="shared" si="16"/>
        <v>40</v>
      </c>
      <c r="L340" s="2">
        <f t="shared" si="17"/>
        <v>27</v>
      </c>
      <c r="M340" s="1" t="s">
        <v>30</v>
      </c>
      <c r="N340" s="1" t="s">
        <v>31</v>
      </c>
      <c r="O340" s="1">
        <v>1929</v>
      </c>
      <c r="P340" s="1">
        <v>148</v>
      </c>
      <c r="Q340" s="1">
        <v>4159</v>
      </c>
      <c r="S340" s="6">
        <v>10618</v>
      </c>
    </row>
    <row r="341" spans="1:19">
      <c r="A341" s="1">
        <v>1928</v>
      </c>
      <c r="B341" s="1">
        <v>12</v>
      </c>
      <c r="C341" s="1">
        <v>5</v>
      </c>
      <c r="D341" s="4">
        <f t="shared" si="15"/>
        <v>74</v>
      </c>
      <c r="E341" s="1">
        <v>4</v>
      </c>
      <c r="F341" s="1">
        <v>34</v>
      </c>
      <c r="G341" s="1">
        <v>2</v>
      </c>
      <c r="H341" s="1">
        <v>29</v>
      </c>
      <c r="I341" s="1">
        <v>2</v>
      </c>
      <c r="J341" s="1">
        <v>5</v>
      </c>
      <c r="K341" s="2">
        <f t="shared" si="16"/>
        <v>49</v>
      </c>
      <c r="L341" s="2">
        <f t="shared" si="17"/>
        <v>25</v>
      </c>
      <c r="M341" s="1" t="s">
        <v>30</v>
      </c>
      <c r="N341" s="1" t="s">
        <v>31</v>
      </c>
      <c r="O341" s="1">
        <v>1929</v>
      </c>
      <c r="P341" s="1">
        <v>148</v>
      </c>
      <c r="Q341" s="1">
        <v>4159</v>
      </c>
      <c r="S341" s="6">
        <v>10618</v>
      </c>
    </row>
    <row r="342" spans="1:19">
      <c r="A342" s="1">
        <v>1928</v>
      </c>
      <c r="B342" s="1">
        <v>12</v>
      </c>
      <c r="C342" s="1">
        <v>6</v>
      </c>
      <c r="D342" s="4">
        <f t="shared" si="15"/>
        <v>71</v>
      </c>
      <c r="E342" s="1">
        <v>4</v>
      </c>
      <c r="F342" s="1">
        <v>31</v>
      </c>
      <c r="G342" s="1">
        <v>2</v>
      </c>
      <c r="H342" s="1">
        <v>26</v>
      </c>
      <c r="I342" s="1">
        <v>2</v>
      </c>
      <c r="J342" s="1">
        <v>5</v>
      </c>
      <c r="K342" s="2">
        <f t="shared" si="16"/>
        <v>46</v>
      </c>
      <c r="L342" s="2">
        <f t="shared" si="17"/>
        <v>25</v>
      </c>
      <c r="M342" s="1" t="s">
        <v>30</v>
      </c>
      <c r="N342" s="1" t="s">
        <v>31</v>
      </c>
      <c r="O342" s="1">
        <v>1929</v>
      </c>
      <c r="P342" s="1">
        <v>148</v>
      </c>
      <c r="Q342" s="1">
        <v>4159</v>
      </c>
      <c r="S342" s="6">
        <v>10618</v>
      </c>
    </row>
    <row r="343" spans="1:19">
      <c r="A343" s="1">
        <v>1928</v>
      </c>
      <c r="B343" s="1">
        <v>12</v>
      </c>
      <c r="C343" s="1">
        <v>7</v>
      </c>
      <c r="D343" s="4">
        <f t="shared" si="15"/>
        <v>103</v>
      </c>
      <c r="E343" s="1">
        <v>7</v>
      </c>
      <c r="F343" s="1">
        <v>33</v>
      </c>
      <c r="G343" s="1">
        <v>3</v>
      </c>
      <c r="H343" s="1">
        <v>22</v>
      </c>
      <c r="I343" s="1">
        <v>4</v>
      </c>
      <c r="J343" s="1">
        <v>11</v>
      </c>
      <c r="K343" s="2">
        <f t="shared" si="16"/>
        <v>52</v>
      </c>
      <c r="L343" s="2">
        <f t="shared" si="17"/>
        <v>51</v>
      </c>
      <c r="M343" s="1" t="s">
        <v>30</v>
      </c>
      <c r="N343" s="1" t="s">
        <v>31</v>
      </c>
      <c r="O343" s="1">
        <v>1929</v>
      </c>
      <c r="P343" s="1">
        <v>148</v>
      </c>
      <c r="Q343" s="1">
        <v>4159</v>
      </c>
      <c r="S343" s="6">
        <v>10618</v>
      </c>
    </row>
    <row r="344" spans="1:19">
      <c r="A344" s="1">
        <v>1928</v>
      </c>
      <c r="B344" s="1">
        <v>12</v>
      </c>
      <c r="C344" s="1">
        <v>8</v>
      </c>
      <c r="D344" s="4">
        <f t="shared" si="15"/>
        <v>81</v>
      </c>
      <c r="E344" s="1">
        <v>5</v>
      </c>
      <c r="F344" s="1">
        <v>31</v>
      </c>
      <c r="G344" s="1">
        <v>2</v>
      </c>
      <c r="H344" s="1">
        <v>22</v>
      </c>
      <c r="I344" s="1">
        <v>3</v>
      </c>
      <c r="J344" s="1">
        <v>9</v>
      </c>
      <c r="K344" s="2">
        <f t="shared" si="16"/>
        <v>42</v>
      </c>
      <c r="L344" s="2">
        <f t="shared" si="17"/>
        <v>39</v>
      </c>
      <c r="M344" s="1" t="s">
        <v>30</v>
      </c>
      <c r="N344" s="1" t="s">
        <v>31</v>
      </c>
      <c r="O344" s="1">
        <v>1929</v>
      </c>
      <c r="P344" s="1">
        <v>148</v>
      </c>
      <c r="Q344" s="1">
        <v>4159</v>
      </c>
      <c r="S344" s="6">
        <v>10618</v>
      </c>
    </row>
    <row r="345" spans="1:19">
      <c r="A345" s="1">
        <v>1928</v>
      </c>
      <c r="B345" s="1">
        <v>12</v>
      </c>
      <c r="C345" s="1">
        <v>9</v>
      </c>
      <c r="D345" s="4" t="str">
        <f t="shared" si="15"/>
        <v/>
      </c>
      <c r="K345" s="2" t="str">
        <f t="shared" si="16"/>
        <v/>
      </c>
      <c r="L345" s="2" t="str">
        <f t="shared" si="17"/>
        <v/>
      </c>
      <c r="N345" s="1" t="s">
        <v>31</v>
      </c>
      <c r="O345" s="1">
        <v>1929</v>
      </c>
      <c r="P345" s="1">
        <v>148</v>
      </c>
      <c r="Q345" s="1">
        <v>4159</v>
      </c>
      <c r="S345" s="6">
        <v>10618</v>
      </c>
    </row>
    <row r="346" spans="1:19">
      <c r="A346" s="1">
        <v>1928</v>
      </c>
      <c r="B346" s="1">
        <v>12</v>
      </c>
      <c r="C346" s="1">
        <v>10</v>
      </c>
      <c r="D346" s="4">
        <f t="shared" si="15"/>
        <v>75</v>
      </c>
      <c r="E346" s="1">
        <v>5</v>
      </c>
      <c r="F346" s="1">
        <v>25</v>
      </c>
      <c r="G346" s="1">
        <v>2</v>
      </c>
      <c r="H346" s="1">
        <v>11</v>
      </c>
      <c r="I346" s="1">
        <v>3</v>
      </c>
      <c r="J346" s="1">
        <v>14</v>
      </c>
      <c r="K346" s="2">
        <f t="shared" si="16"/>
        <v>31</v>
      </c>
      <c r="L346" s="2">
        <f t="shared" si="17"/>
        <v>44</v>
      </c>
      <c r="M346" s="1" t="s">
        <v>30</v>
      </c>
      <c r="N346" s="1" t="s">
        <v>31</v>
      </c>
      <c r="O346" s="1">
        <v>1929</v>
      </c>
      <c r="P346" s="1">
        <v>148</v>
      </c>
      <c r="Q346" s="1">
        <v>4159</v>
      </c>
      <c r="S346" s="6">
        <v>10618</v>
      </c>
    </row>
    <row r="347" spans="1:19">
      <c r="A347" s="1">
        <v>1928</v>
      </c>
      <c r="B347" s="1">
        <v>12</v>
      </c>
      <c r="C347" s="1">
        <v>11</v>
      </c>
      <c r="D347" s="4">
        <f t="shared" si="15"/>
        <v>108</v>
      </c>
      <c r="E347" s="1">
        <v>7</v>
      </c>
      <c r="F347" s="1">
        <v>38</v>
      </c>
      <c r="G347" s="1">
        <v>4</v>
      </c>
      <c r="H347" s="1">
        <v>19</v>
      </c>
      <c r="I347" s="1">
        <v>3</v>
      </c>
      <c r="J347" s="1">
        <v>19</v>
      </c>
      <c r="K347" s="2">
        <f t="shared" si="16"/>
        <v>59</v>
      </c>
      <c r="L347" s="2">
        <f t="shared" si="17"/>
        <v>49</v>
      </c>
      <c r="M347" s="1" t="s">
        <v>38</v>
      </c>
      <c r="N347" s="1" t="s">
        <v>31</v>
      </c>
      <c r="O347" s="1">
        <v>1929</v>
      </c>
      <c r="P347" s="1">
        <v>148</v>
      </c>
      <c r="Q347" s="1">
        <v>4159</v>
      </c>
      <c r="S347" s="6">
        <v>10618</v>
      </c>
    </row>
    <row r="348" spans="1:19">
      <c r="A348" s="1">
        <v>1928</v>
      </c>
      <c r="B348" s="1">
        <v>12</v>
      </c>
      <c r="C348" s="1">
        <v>12</v>
      </c>
      <c r="D348" s="4" t="str">
        <f t="shared" si="15"/>
        <v/>
      </c>
      <c r="K348" s="2" t="str">
        <f t="shared" si="16"/>
        <v/>
      </c>
      <c r="L348" s="2" t="str">
        <f t="shared" si="17"/>
        <v/>
      </c>
      <c r="N348" s="1" t="s">
        <v>31</v>
      </c>
      <c r="O348" s="1">
        <v>1929</v>
      </c>
      <c r="P348" s="1">
        <v>148</v>
      </c>
      <c r="Q348" s="1">
        <v>4159</v>
      </c>
      <c r="S348" s="6">
        <v>10618</v>
      </c>
    </row>
    <row r="349" spans="1:19">
      <c r="A349" s="1">
        <v>1928</v>
      </c>
      <c r="B349" s="1">
        <v>12</v>
      </c>
      <c r="C349" s="1">
        <v>13</v>
      </c>
      <c r="D349" s="4" t="str">
        <f t="shared" si="15"/>
        <v/>
      </c>
      <c r="K349" s="2" t="str">
        <f t="shared" si="16"/>
        <v/>
      </c>
      <c r="L349" s="2" t="str">
        <f t="shared" si="17"/>
        <v/>
      </c>
      <c r="N349" s="1" t="s">
        <v>31</v>
      </c>
      <c r="O349" s="1">
        <v>1929</v>
      </c>
      <c r="P349" s="1">
        <v>148</v>
      </c>
      <c r="Q349" s="1">
        <v>4159</v>
      </c>
      <c r="S349" s="6">
        <v>10618</v>
      </c>
    </row>
    <row r="350" spans="1:19">
      <c r="A350" s="1">
        <v>1928</v>
      </c>
      <c r="B350" s="1">
        <v>12</v>
      </c>
      <c r="C350" s="1">
        <v>14</v>
      </c>
      <c r="D350" s="4">
        <f t="shared" si="15"/>
        <v>135</v>
      </c>
      <c r="E350" s="1">
        <v>10</v>
      </c>
      <c r="F350" s="1">
        <v>35</v>
      </c>
      <c r="G350" s="1">
        <v>5</v>
      </c>
      <c r="H350" s="1">
        <v>19</v>
      </c>
      <c r="I350" s="1">
        <v>5</v>
      </c>
      <c r="J350" s="1">
        <v>16</v>
      </c>
      <c r="K350" s="2">
        <f t="shared" si="16"/>
        <v>69</v>
      </c>
      <c r="L350" s="2">
        <f t="shared" si="17"/>
        <v>66</v>
      </c>
      <c r="M350" s="1" t="s">
        <v>30</v>
      </c>
      <c r="N350" s="1" t="s">
        <v>31</v>
      </c>
      <c r="O350" s="1">
        <v>1929</v>
      </c>
      <c r="P350" s="1">
        <v>148</v>
      </c>
      <c r="Q350" s="1">
        <v>4159</v>
      </c>
      <c r="S350" s="6">
        <v>10618</v>
      </c>
    </row>
    <row r="351" spans="1:19">
      <c r="A351" s="1">
        <v>1928</v>
      </c>
      <c r="B351" s="1">
        <v>12</v>
      </c>
      <c r="C351" s="1">
        <v>15</v>
      </c>
      <c r="D351" s="4" t="str">
        <f t="shared" si="15"/>
        <v/>
      </c>
      <c r="K351" s="2" t="str">
        <f t="shared" si="16"/>
        <v/>
      </c>
      <c r="L351" s="2" t="str">
        <f t="shared" si="17"/>
        <v/>
      </c>
      <c r="N351" s="1" t="s">
        <v>31</v>
      </c>
      <c r="O351" s="1">
        <v>1929</v>
      </c>
      <c r="P351" s="1">
        <v>148</v>
      </c>
      <c r="Q351" s="1">
        <v>4159</v>
      </c>
      <c r="S351" s="6">
        <v>10618</v>
      </c>
    </row>
    <row r="352" spans="1:19">
      <c r="A352" s="1">
        <v>1928</v>
      </c>
      <c r="B352" s="1">
        <v>12</v>
      </c>
      <c r="C352" s="1">
        <v>16</v>
      </c>
      <c r="D352" s="4">
        <f t="shared" si="15"/>
        <v>127</v>
      </c>
      <c r="E352" s="1">
        <v>9</v>
      </c>
      <c r="F352" s="1">
        <v>37</v>
      </c>
      <c r="G352" s="1">
        <v>5</v>
      </c>
      <c r="H352" s="1">
        <v>26</v>
      </c>
      <c r="I352" s="1">
        <v>4</v>
      </c>
      <c r="J352" s="1">
        <v>11</v>
      </c>
      <c r="K352" s="2">
        <f t="shared" si="16"/>
        <v>76</v>
      </c>
      <c r="L352" s="2">
        <f t="shared" si="17"/>
        <v>51</v>
      </c>
      <c r="M352" s="1" t="s">
        <v>30</v>
      </c>
      <c r="N352" s="1" t="s">
        <v>31</v>
      </c>
      <c r="O352" s="1">
        <v>1929</v>
      </c>
      <c r="P352" s="1">
        <v>148</v>
      </c>
      <c r="Q352" s="1">
        <v>4159</v>
      </c>
      <c r="S352" s="6">
        <v>10618</v>
      </c>
    </row>
    <row r="353" spans="1:19">
      <c r="A353" s="1">
        <v>1928</v>
      </c>
      <c r="B353" s="1">
        <v>12</v>
      </c>
      <c r="C353" s="1">
        <v>17</v>
      </c>
      <c r="D353" s="4">
        <f t="shared" si="15"/>
        <v>83</v>
      </c>
      <c r="E353" s="1">
        <v>7</v>
      </c>
      <c r="F353" s="1">
        <v>13</v>
      </c>
      <c r="G353" s="1">
        <v>5</v>
      </c>
      <c r="H353" s="1">
        <v>10</v>
      </c>
      <c r="I353" s="1">
        <v>2</v>
      </c>
      <c r="J353" s="1">
        <v>3</v>
      </c>
      <c r="K353" s="2">
        <f t="shared" si="16"/>
        <v>60</v>
      </c>
      <c r="L353" s="2">
        <f t="shared" si="17"/>
        <v>23</v>
      </c>
      <c r="M353" s="1" t="s">
        <v>30</v>
      </c>
      <c r="N353" s="1" t="s">
        <v>31</v>
      </c>
      <c r="O353" s="1">
        <v>1929</v>
      </c>
      <c r="P353" s="1">
        <v>148</v>
      </c>
      <c r="Q353" s="1">
        <v>4159</v>
      </c>
      <c r="S353" s="6">
        <v>10618</v>
      </c>
    </row>
    <row r="354" spans="1:19">
      <c r="A354" s="1">
        <v>1928</v>
      </c>
      <c r="B354" s="1">
        <v>12</v>
      </c>
      <c r="C354" s="1">
        <v>18</v>
      </c>
      <c r="D354" s="4">
        <f t="shared" si="15"/>
        <v>57</v>
      </c>
      <c r="E354" s="1">
        <v>5</v>
      </c>
      <c r="F354" s="1">
        <v>7</v>
      </c>
      <c r="G354" s="1">
        <v>3</v>
      </c>
      <c r="H354" s="1">
        <v>4</v>
      </c>
      <c r="I354" s="1">
        <v>2</v>
      </c>
      <c r="J354" s="1">
        <v>3</v>
      </c>
      <c r="K354" s="2">
        <f t="shared" si="16"/>
        <v>34</v>
      </c>
      <c r="L354" s="2">
        <f t="shared" si="17"/>
        <v>23</v>
      </c>
      <c r="M354" s="1" t="s">
        <v>30</v>
      </c>
      <c r="N354" s="1" t="s">
        <v>31</v>
      </c>
      <c r="O354" s="1">
        <v>1929</v>
      </c>
      <c r="P354" s="1">
        <v>148</v>
      </c>
      <c r="Q354" s="1">
        <v>4159</v>
      </c>
      <c r="S354" s="6">
        <v>10618</v>
      </c>
    </row>
    <row r="355" spans="1:19">
      <c r="A355" s="1">
        <v>1928</v>
      </c>
      <c r="B355" s="1">
        <v>12</v>
      </c>
      <c r="C355" s="1">
        <v>19</v>
      </c>
      <c r="D355" s="4">
        <f t="shared" si="15"/>
        <v>33</v>
      </c>
      <c r="E355" s="1">
        <v>3</v>
      </c>
      <c r="F355" s="1">
        <v>3</v>
      </c>
      <c r="G355" s="1">
        <v>2</v>
      </c>
      <c r="H355" s="1">
        <v>2</v>
      </c>
      <c r="I355" s="1">
        <v>1</v>
      </c>
      <c r="J355" s="1">
        <v>1</v>
      </c>
      <c r="K355" s="2">
        <f t="shared" si="16"/>
        <v>22</v>
      </c>
      <c r="L355" s="2">
        <f t="shared" si="17"/>
        <v>11</v>
      </c>
      <c r="M355" s="1" t="s">
        <v>30</v>
      </c>
      <c r="N355" s="1" t="s">
        <v>31</v>
      </c>
      <c r="O355" s="1">
        <v>1929</v>
      </c>
      <c r="P355" s="1">
        <v>148</v>
      </c>
      <c r="Q355" s="1">
        <v>4159</v>
      </c>
      <c r="S355" s="6">
        <v>10618</v>
      </c>
    </row>
    <row r="356" spans="1:19">
      <c r="A356" s="1">
        <v>1928</v>
      </c>
      <c r="B356" s="1">
        <v>12</v>
      </c>
      <c r="C356" s="1">
        <v>20</v>
      </c>
      <c r="D356" s="4">
        <f t="shared" si="15"/>
        <v>34</v>
      </c>
      <c r="E356" s="1">
        <v>3</v>
      </c>
      <c r="F356" s="1">
        <v>4</v>
      </c>
      <c r="G356" s="1">
        <v>3</v>
      </c>
      <c r="H356" s="1">
        <v>4</v>
      </c>
      <c r="K356" s="2">
        <f t="shared" si="16"/>
        <v>34</v>
      </c>
      <c r="L356" s="2">
        <f t="shared" si="17"/>
        <v>0</v>
      </c>
      <c r="M356" s="1" t="s">
        <v>30</v>
      </c>
      <c r="N356" s="1" t="s">
        <v>31</v>
      </c>
      <c r="O356" s="1">
        <v>1929</v>
      </c>
      <c r="P356" s="1">
        <v>148</v>
      </c>
      <c r="Q356" s="1">
        <v>4159</v>
      </c>
      <c r="S356" s="6">
        <v>10618</v>
      </c>
    </row>
    <row r="357" spans="1:19">
      <c r="A357" s="1">
        <v>1928</v>
      </c>
      <c r="B357" s="1">
        <v>12</v>
      </c>
      <c r="C357" s="1">
        <v>21</v>
      </c>
      <c r="D357" s="4">
        <f t="shared" si="15"/>
        <v>35</v>
      </c>
      <c r="E357" s="1">
        <v>3</v>
      </c>
      <c r="F357" s="1">
        <v>5</v>
      </c>
      <c r="G357" s="1">
        <v>2</v>
      </c>
      <c r="H357" s="1">
        <v>2</v>
      </c>
      <c r="I357" s="1">
        <v>1</v>
      </c>
      <c r="J357" s="1">
        <v>3</v>
      </c>
      <c r="K357" s="2">
        <f t="shared" si="16"/>
        <v>22</v>
      </c>
      <c r="L357" s="2">
        <f t="shared" si="17"/>
        <v>13</v>
      </c>
      <c r="M357" s="1" t="s">
        <v>30</v>
      </c>
      <c r="N357" s="1" t="s">
        <v>31</v>
      </c>
      <c r="O357" s="1">
        <v>1929</v>
      </c>
      <c r="P357" s="1">
        <v>148</v>
      </c>
      <c r="Q357" s="1">
        <v>4159</v>
      </c>
      <c r="S357" s="6">
        <v>10618</v>
      </c>
    </row>
    <row r="358" spans="1:19">
      <c r="A358" s="1">
        <v>1928</v>
      </c>
      <c r="B358" s="1">
        <v>12</v>
      </c>
      <c r="C358" s="1">
        <v>22</v>
      </c>
      <c r="D358" s="4">
        <f t="shared" si="15"/>
        <v>44</v>
      </c>
      <c r="E358" s="1">
        <v>4</v>
      </c>
      <c r="F358" s="1">
        <v>4</v>
      </c>
      <c r="G358" s="1">
        <v>3</v>
      </c>
      <c r="H358" s="1">
        <v>3</v>
      </c>
      <c r="I358" s="1">
        <v>1</v>
      </c>
      <c r="J358" s="1">
        <v>1</v>
      </c>
      <c r="K358" s="2">
        <f t="shared" si="16"/>
        <v>33</v>
      </c>
      <c r="L358" s="2">
        <f t="shared" si="17"/>
        <v>11</v>
      </c>
      <c r="M358" s="1" t="s">
        <v>30</v>
      </c>
      <c r="N358" s="1" t="s">
        <v>31</v>
      </c>
      <c r="O358" s="1">
        <v>1929</v>
      </c>
      <c r="P358" s="1">
        <v>148</v>
      </c>
      <c r="Q358" s="1">
        <v>4159</v>
      </c>
      <c r="S358" s="6">
        <v>10618</v>
      </c>
    </row>
    <row r="359" spans="1:19">
      <c r="A359" s="1">
        <v>1928</v>
      </c>
      <c r="B359" s="1">
        <v>12</v>
      </c>
      <c r="C359" s="1">
        <v>23</v>
      </c>
      <c r="D359" s="4">
        <f t="shared" si="15"/>
        <v>48</v>
      </c>
      <c r="E359" s="1">
        <v>4</v>
      </c>
      <c r="F359" s="1">
        <v>8</v>
      </c>
      <c r="G359" s="1">
        <v>2</v>
      </c>
      <c r="H359" s="1">
        <v>6</v>
      </c>
      <c r="I359" s="1">
        <v>2</v>
      </c>
      <c r="J359" s="1">
        <v>2</v>
      </c>
      <c r="K359" s="2">
        <f t="shared" si="16"/>
        <v>26</v>
      </c>
      <c r="L359" s="2">
        <f t="shared" si="17"/>
        <v>22</v>
      </c>
      <c r="M359" s="1" t="s">
        <v>30</v>
      </c>
      <c r="N359" s="1" t="s">
        <v>31</v>
      </c>
      <c r="O359" s="1">
        <v>1929</v>
      </c>
      <c r="P359" s="1">
        <v>148</v>
      </c>
      <c r="Q359" s="1">
        <v>4159</v>
      </c>
      <c r="S359" s="6">
        <v>10618</v>
      </c>
    </row>
    <row r="360" spans="1:19">
      <c r="A360" s="1">
        <v>1928</v>
      </c>
      <c r="B360" s="1">
        <v>12</v>
      </c>
      <c r="C360" s="1">
        <v>24</v>
      </c>
      <c r="D360" s="4">
        <f t="shared" si="15"/>
        <v>15</v>
      </c>
      <c r="E360" s="1">
        <v>1</v>
      </c>
      <c r="F360" s="1">
        <v>5</v>
      </c>
      <c r="G360" s="1">
        <v>1</v>
      </c>
      <c r="H360" s="1">
        <v>5</v>
      </c>
      <c r="K360" s="2">
        <f t="shared" si="16"/>
        <v>15</v>
      </c>
      <c r="L360" s="2">
        <f t="shared" si="17"/>
        <v>0</v>
      </c>
      <c r="M360" s="1" t="s">
        <v>30</v>
      </c>
      <c r="N360" s="1" t="s">
        <v>31</v>
      </c>
      <c r="O360" s="1">
        <v>1929</v>
      </c>
      <c r="P360" s="1">
        <v>148</v>
      </c>
      <c r="Q360" s="1">
        <v>4159</v>
      </c>
      <c r="S360" s="6">
        <v>10618</v>
      </c>
    </row>
    <row r="361" spans="1:19">
      <c r="A361" s="1">
        <v>1928</v>
      </c>
      <c r="B361" s="1">
        <v>12</v>
      </c>
      <c r="C361" s="1">
        <v>25</v>
      </c>
      <c r="D361" s="4">
        <f t="shared" si="15"/>
        <v>0</v>
      </c>
      <c r="E361" s="1">
        <v>0</v>
      </c>
      <c r="F361" s="1">
        <v>0</v>
      </c>
      <c r="K361" s="2">
        <f t="shared" si="16"/>
        <v>0</v>
      </c>
      <c r="L361" s="2">
        <f t="shared" si="17"/>
        <v>0</v>
      </c>
      <c r="M361" s="1" t="s">
        <v>30</v>
      </c>
      <c r="N361" s="1" t="s">
        <v>31</v>
      </c>
      <c r="O361" s="1">
        <v>1929</v>
      </c>
      <c r="P361" s="1">
        <v>148</v>
      </c>
      <c r="Q361" s="1">
        <v>4159</v>
      </c>
      <c r="S361" s="6">
        <v>10618</v>
      </c>
    </row>
    <row r="362" spans="1:19">
      <c r="A362" s="1">
        <v>1928</v>
      </c>
      <c r="B362" s="1">
        <v>12</v>
      </c>
      <c r="C362" s="1">
        <v>26</v>
      </c>
      <c r="D362" s="4">
        <f t="shared" si="15"/>
        <v>13</v>
      </c>
      <c r="E362" s="1">
        <v>1</v>
      </c>
      <c r="F362" s="1">
        <v>3</v>
      </c>
      <c r="G362" s="1">
        <v>1</v>
      </c>
      <c r="H362" s="1">
        <v>3</v>
      </c>
      <c r="K362" s="2">
        <f t="shared" si="16"/>
        <v>13</v>
      </c>
      <c r="L362" s="2">
        <f t="shared" si="17"/>
        <v>0</v>
      </c>
      <c r="M362" s="1" t="s">
        <v>30</v>
      </c>
      <c r="N362" s="1" t="s">
        <v>31</v>
      </c>
      <c r="O362" s="1">
        <v>1929</v>
      </c>
      <c r="P362" s="1">
        <v>148</v>
      </c>
      <c r="Q362" s="1">
        <v>4159</v>
      </c>
      <c r="S362" s="6">
        <v>10618</v>
      </c>
    </row>
    <row r="363" spans="1:19">
      <c r="A363" s="1">
        <v>1928</v>
      </c>
      <c r="B363" s="1">
        <v>12</v>
      </c>
      <c r="C363" s="1">
        <v>27</v>
      </c>
      <c r="D363" s="4">
        <f t="shared" si="15"/>
        <v>35</v>
      </c>
      <c r="E363" s="1">
        <v>2</v>
      </c>
      <c r="F363" s="1">
        <v>15</v>
      </c>
      <c r="G363" s="1">
        <v>2</v>
      </c>
      <c r="H363" s="1">
        <v>15</v>
      </c>
      <c r="K363" s="2">
        <f t="shared" si="16"/>
        <v>35</v>
      </c>
      <c r="L363" s="2">
        <f t="shared" si="17"/>
        <v>0</v>
      </c>
      <c r="M363" s="1" t="s">
        <v>30</v>
      </c>
      <c r="N363" s="1" t="s">
        <v>31</v>
      </c>
      <c r="O363" s="1">
        <v>1929</v>
      </c>
      <c r="P363" s="1">
        <v>148</v>
      </c>
      <c r="Q363" s="1">
        <v>4159</v>
      </c>
      <c r="S363" s="6">
        <v>10618</v>
      </c>
    </row>
    <row r="364" spans="1:19">
      <c r="A364" s="1">
        <v>1928</v>
      </c>
      <c r="B364" s="1">
        <v>12</v>
      </c>
      <c r="C364" s="1">
        <v>28</v>
      </c>
      <c r="D364" s="4" t="str">
        <f t="shared" si="15"/>
        <v/>
      </c>
      <c r="K364" s="2" t="str">
        <f t="shared" si="16"/>
        <v/>
      </c>
      <c r="L364" s="2" t="str">
        <f t="shared" si="17"/>
        <v/>
      </c>
      <c r="N364" s="1" t="s">
        <v>31</v>
      </c>
      <c r="O364" s="1">
        <v>1929</v>
      </c>
      <c r="P364" s="1">
        <v>148</v>
      </c>
      <c r="Q364" s="1">
        <v>4159</v>
      </c>
      <c r="S364" s="6">
        <v>10618</v>
      </c>
    </row>
    <row r="365" spans="1:19">
      <c r="A365" s="1">
        <v>1928</v>
      </c>
      <c r="B365" s="1">
        <v>12</v>
      </c>
      <c r="C365" s="1">
        <v>29</v>
      </c>
      <c r="D365" s="4">
        <f t="shared" si="15"/>
        <v>78</v>
      </c>
      <c r="E365" s="1">
        <v>4</v>
      </c>
      <c r="F365" s="1">
        <v>38</v>
      </c>
      <c r="G365" s="1">
        <v>3</v>
      </c>
      <c r="H365" s="1">
        <v>37</v>
      </c>
      <c r="I365" s="1">
        <v>1</v>
      </c>
      <c r="J365" s="1">
        <v>1</v>
      </c>
      <c r="K365" s="2">
        <f t="shared" si="16"/>
        <v>67</v>
      </c>
      <c r="L365" s="2">
        <f t="shared" si="17"/>
        <v>11</v>
      </c>
      <c r="M365" s="1" t="s">
        <v>30</v>
      </c>
      <c r="N365" s="1" t="s">
        <v>31</v>
      </c>
      <c r="O365" s="1">
        <v>1929</v>
      </c>
      <c r="P365" s="1">
        <v>148</v>
      </c>
      <c r="Q365" s="1">
        <v>4159</v>
      </c>
      <c r="S365" s="6">
        <v>10618</v>
      </c>
    </row>
    <row r="366" spans="1:19">
      <c r="A366" s="1">
        <v>1928</v>
      </c>
      <c r="B366" s="1">
        <v>12</v>
      </c>
      <c r="C366" s="1">
        <v>30</v>
      </c>
      <c r="D366" s="4">
        <f t="shared" si="15"/>
        <v>88</v>
      </c>
      <c r="E366" s="1">
        <v>4</v>
      </c>
      <c r="F366" s="1">
        <v>48</v>
      </c>
      <c r="G366" s="1">
        <v>3</v>
      </c>
      <c r="H366" s="1">
        <v>47</v>
      </c>
      <c r="I366" s="1">
        <v>1</v>
      </c>
      <c r="J366" s="1">
        <v>1</v>
      </c>
      <c r="K366" s="2">
        <f t="shared" si="16"/>
        <v>77</v>
      </c>
      <c r="L366" s="2">
        <f t="shared" si="17"/>
        <v>11</v>
      </c>
      <c r="M366" s="1" t="s">
        <v>30</v>
      </c>
      <c r="N366" s="1" t="s">
        <v>31</v>
      </c>
      <c r="O366" s="1">
        <v>1929</v>
      </c>
      <c r="P366" s="1">
        <v>148</v>
      </c>
      <c r="Q366" s="1">
        <v>4159</v>
      </c>
      <c r="S366" s="6">
        <v>10618</v>
      </c>
    </row>
    <row r="367" spans="1:19">
      <c r="A367" s="1">
        <v>1928</v>
      </c>
      <c r="B367" s="1">
        <v>12</v>
      </c>
      <c r="C367" s="1">
        <v>31</v>
      </c>
      <c r="D367" s="4" t="str">
        <f t="shared" si="15"/>
        <v/>
      </c>
      <c r="K367" s="2" t="str">
        <f t="shared" si="16"/>
        <v/>
      </c>
      <c r="L367" s="2" t="str">
        <f t="shared" si="17"/>
        <v/>
      </c>
      <c r="N367" s="1" t="s">
        <v>31</v>
      </c>
      <c r="O367" s="1">
        <v>1929</v>
      </c>
      <c r="P367" s="1">
        <v>148</v>
      </c>
      <c r="Q367" s="1">
        <v>4159</v>
      </c>
      <c r="S367" s="6">
        <v>10618</v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50" si="19">IF(D387="","",G387*10+H387)</f>
        <v/>
      </c>
      <c r="L387" s="2" t="str">
        <f t="shared" ref="L387:L450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  <c r="K404" s="2" t="str">
        <f t="shared" si="19"/>
        <v/>
      </c>
      <c r="L404" s="2" t="str">
        <f t="shared" si="20"/>
        <v/>
      </c>
    </row>
    <row r="405" spans="4:12">
      <c r="D405" s="4" t="str">
        <f t="shared" si="18"/>
        <v/>
      </c>
      <c r="K405" s="2" t="str">
        <f t="shared" si="19"/>
        <v/>
      </c>
      <c r="L405" s="2" t="str">
        <f t="shared" si="20"/>
        <v/>
      </c>
    </row>
    <row r="406" spans="4:12">
      <c r="D406" s="4" t="str">
        <f t="shared" si="18"/>
        <v/>
      </c>
      <c r="K406" s="2" t="str">
        <f t="shared" si="19"/>
        <v/>
      </c>
      <c r="L406" s="2" t="str">
        <f t="shared" si="20"/>
        <v/>
      </c>
    </row>
    <row r="407" spans="4:12">
      <c r="D407" s="4" t="str">
        <f t="shared" si="18"/>
        <v/>
      </c>
      <c r="K407" s="2" t="str">
        <f t="shared" si="19"/>
        <v/>
      </c>
      <c r="L407" s="2" t="str">
        <f t="shared" si="20"/>
        <v/>
      </c>
    </row>
    <row r="408" spans="4:12">
      <c r="D408" s="4" t="str">
        <f t="shared" si="18"/>
        <v/>
      </c>
      <c r="K408" s="2" t="str">
        <f t="shared" si="19"/>
        <v/>
      </c>
      <c r="L408" s="2" t="str">
        <f t="shared" si="20"/>
        <v/>
      </c>
    </row>
    <row r="409" spans="4:12">
      <c r="D409" s="4" t="str">
        <f t="shared" si="18"/>
        <v/>
      </c>
      <c r="K409" s="2" t="str">
        <f t="shared" si="19"/>
        <v/>
      </c>
      <c r="L409" s="2" t="str">
        <f t="shared" si="20"/>
        <v/>
      </c>
    </row>
    <row r="410" spans="4:12">
      <c r="D410" s="4" t="str">
        <f t="shared" si="18"/>
        <v/>
      </c>
      <c r="K410" s="2" t="str">
        <f t="shared" si="19"/>
        <v/>
      </c>
      <c r="L410" s="2" t="str">
        <f t="shared" si="20"/>
        <v/>
      </c>
    </row>
    <row r="411" spans="4:12">
      <c r="D411" s="4" t="str">
        <f t="shared" si="18"/>
        <v/>
      </c>
      <c r="K411" s="2" t="str">
        <f t="shared" si="19"/>
        <v/>
      </c>
      <c r="L411" s="2" t="str">
        <f t="shared" si="20"/>
        <v/>
      </c>
    </row>
    <row r="412" spans="4:12">
      <c r="D412" s="4" t="str">
        <f t="shared" si="18"/>
        <v/>
      </c>
      <c r="K412" s="2" t="str">
        <f t="shared" si="19"/>
        <v/>
      </c>
      <c r="L412" s="2" t="str">
        <f t="shared" si="20"/>
        <v/>
      </c>
    </row>
    <row r="413" spans="4:12">
      <c r="D413" s="4" t="str">
        <f t="shared" si="18"/>
        <v/>
      </c>
      <c r="K413" s="2" t="str">
        <f t="shared" si="19"/>
        <v/>
      </c>
      <c r="L413" s="2" t="str">
        <f t="shared" si="20"/>
        <v/>
      </c>
    </row>
    <row r="414" spans="4:12">
      <c r="D414" s="4" t="str">
        <f t="shared" si="18"/>
        <v/>
      </c>
      <c r="K414" s="2" t="str">
        <f t="shared" si="19"/>
        <v/>
      </c>
      <c r="L414" s="2" t="str">
        <f t="shared" si="20"/>
        <v/>
      </c>
    </row>
    <row r="415" spans="4:12">
      <c r="D415" s="4" t="str">
        <f t="shared" si="18"/>
        <v/>
      </c>
      <c r="K415" s="2" t="str">
        <f t="shared" si="19"/>
        <v/>
      </c>
      <c r="L415" s="2" t="str">
        <f t="shared" si="20"/>
        <v/>
      </c>
    </row>
    <row r="416" spans="4:12">
      <c r="D416" s="4" t="str">
        <f t="shared" si="18"/>
        <v/>
      </c>
      <c r="K416" s="2" t="str">
        <f t="shared" si="19"/>
        <v/>
      </c>
      <c r="L416" s="2" t="str">
        <f t="shared" si="20"/>
        <v/>
      </c>
    </row>
    <row r="417" spans="4:12">
      <c r="D417" s="4" t="str">
        <f t="shared" si="18"/>
        <v/>
      </c>
      <c r="K417" s="2" t="str">
        <f t="shared" si="19"/>
        <v/>
      </c>
      <c r="L417" s="2" t="str">
        <f t="shared" si="20"/>
        <v/>
      </c>
    </row>
    <row r="418" spans="4:12">
      <c r="D418" s="4" t="str">
        <f t="shared" si="18"/>
        <v/>
      </c>
      <c r="K418" s="2" t="str">
        <f t="shared" si="19"/>
        <v/>
      </c>
      <c r="L418" s="2" t="str">
        <f t="shared" si="20"/>
        <v/>
      </c>
    </row>
    <row r="419" spans="4:12">
      <c r="D419" s="4" t="str">
        <f t="shared" si="18"/>
        <v/>
      </c>
      <c r="K419" s="2" t="str">
        <f t="shared" si="19"/>
        <v/>
      </c>
      <c r="L419" s="2" t="str">
        <f t="shared" si="20"/>
        <v/>
      </c>
    </row>
    <row r="420" spans="4:12">
      <c r="D420" s="4" t="str">
        <f t="shared" si="18"/>
        <v/>
      </c>
      <c r="K420" s="2" t="str">
        <f t="shared" si="19"/>
        <v/>
      </c>
      <c r="L420" s="2" t="str">
        <f t="shared" si="20"/>
        <v/>
      </c>
    </row>
    <row r="421" spans="4:12">
      <c r="D421" s="4" t="str">
        <f t="shared" si="18"/>
        <v/>
      </c>
      <c r="K421" s="2" t="str">
        <f t="shared" si="19"/>
        <v/>
      </c>
      <c r="L421" s="2" t="str">
        <f t="shared" si="20"/>
        <v/>
      </c>
    </row>
    <row r="422" spans="4:12">
      <c r="D422" s="4" t="str">
        <f t="shared" si="18"/>
        <v/>
      </c>
      <c r="K422" s="2" t="str">
        <f t="shared" si="19"/>
        <v/>
      </c>
      <c r="L422" s="2" t="str">
        <f t="shared" si="20"/>
        <v/>
      </c>
    </row>
    <row r="423" spans="4:12">
      <c r="D423" s="4" t="str">
        <f t="shared" si="18"/>
        <v/>
      </c>
      <c r="K423" s="2" t="str">
        <f t="shared" si="19"/>
        <v/>
      </c>
      <c r="L423" s="2" t="str">
        <f t="shared" si="20"/>
        <v/>
      </c>
    </row>
    <row r="424" spans="4:12">
      <c r="D424" s="4" t="str">
        <f t="shared" si="18"/>
        <v/>
      </c>
      <c r="K424" s="2" t="str">
        <f t="shared" si="19"/>
        <v/>
      </c>
      <c r="L424" s="2" t="str">
        <f t="shared" si="20"/>
        <v/>
      </c>
    </row>
    <row r="425" spans="4:12">
      <c r="D425" s="4" t="str">
        <f t="shared" si="18"/>
        <v/>
      </c>
      <c r="K425" s="2" t="str">
        <f t="shared" si="19"/>
        <v/>
      </c>
      <c r="L425" s="2" t="str">
        <f t="shared" si="20"/>
        <v/>
      </c>
    </row>
    <row r="426" spans="4:12">
      <c r="D426" s="4" t="str">
        <f t="shared" si="18"/>
        <v/>
      </c>
      <c r="K426" s="2" t="str">
        <f t="shared" si="19"/>
        <v/>
      </c>
      <c r="L426" s="2" t="str">
        <f t="shared" si="20"/>
        <v/>
      </c>
    </row>
    <row r="427" spans="4:12">
      <c r="D427" s="4" t="str">
        <f t="shared" si="18"/>
        <v/>
      </c>
      <c r="K427" s="2" t="str">
        <f t="shared" si="19"/>
        <v/>
      </c>
      <c r="L427" s="2" t="str">
        <f t="shared" si="20"/>
        <v/>
      </c>
    </row>
    <row r="428" spans="4:12">
      <c r="D428" s="4" t="str">
        <f t="shared" si="18"/>
        <v/>
      </c>
      <c r="K428" s="2" t="str">
        <f t="shared" si="19"/>
        <v/>
      </c>
      <c r="L428" s="2" t="str">
        <f t="shared" si="20"/>
        <v/>
      </c>
    </row>
    <row r="429" spans="4:12">
      <c r="D429" s="4" t="str">
        <f t="shared" si="18"/>
        <v/>
      </c>
      <c r="K429" s="2" t="str">
        <f t="shared" si="19"/>
        <v/>
      </c>
      <c r="L429" s="2" t="str">
        <f t="shared" si="20"/>
        <v/>
      </c>
    </row>
    <row r="430" spans="4:12">
      <c r="D430" s="4" t="str">
        <f t="shared" si="18"/>
        <v/>
      </c>
      <c r="K430" s="2" t="str">
        <f t="shared" si="19"/>
        <v/>
      </c>
      <c r="L430" s="2" t="str">
        <f t="shared" si="20"/>
        <v/>
      </c>
    </row>
    <row r="431" spans="4:12">
      <c r="D431" s="4" t="str">
        <f t="shared" si="18"/>
        <v/>
      </c>
      <c r="K431" s="2" t="str">
        <f t="shared" si="19"/>
        <v/>
      </c>
      <c r="L431" s="2" t="str">
        <f t="shared" si="20"/>
        <v/>
      </c>
    </row>
    <row r="432" spans="4:12">
      <c r="D432" s="4" t="str">
        <f t="shared" si="18"/>
        <v/>
      </c>
      <c r="K432" s="2" t="str">
        <f t="shared" si="19"/>
        <v/>
      </c>
      <c r="L432" s="2" t="str">
        <f t="shared" si="20"/>
        <v/>
      </c>
    </row>
    <row r="433" spans="4:12">
      <c r="D433" s="4" t="str">
        <f t="shared" si="18"/>
        <v/>
      </c>
      <c r="K433" s="2" t="str">
        <f t="shared" si="19"/>
        <v/>
      </c>
      <c r="L433" s="2" t="str">
        <f t="shared" si="20"/>
        <v/>
      </c>
    </row>
    <row r="434" spans="4:12">
      <c r="D434" s="4" t="str">
        <f t="shared" si="18"/>
        <v/>
      </c>
      <c r="K434" s="2" t="str">
        <f t="shared" si="19"/>
        <v/>
      </c>
      <c r="L434" s="2" t="str">
        <f t="shared" si="20"/>
        <v/>
      </c>
    </row>
    <row r="435" spans="4:12">
      <c r="D435" s="4" t="str">
        <f t="shared" si="18"/>
        <v/>
      </c>
      <c r="K435" s="2" t="str">
        <f t="shared" si="19"/>
        <v/>
      </c>
      <c r="L435" s="2" t="str">
        <f t="shared" si="20"/>
        <v/>
      </c>
    </row>
    <row r="436" spans="4:12">
      <c r="D436" s="4" t="str">
        <f t="shared" si="18"/>
        <v/>
      </c>
      <c r="K436" s="2" t="str">
        <f t="shared" si="19"/>
        <v/>
      </c>
      <c r="L436" s="2" t="str">
        <f t="shared" si="20"/>
        <v/>
      </c>
    </row>
    <row r="437" spans="4:12">
      <c r="D437" s="4" t="str">
        <f t="shared" si="18"/>
        <v/>
      </c>
      <c r="K437" s="2" t="str">
        <f t="shared" si="19"/>
        <v/>
      </c>
      <c r="L437" s="2" t="str">
        <f t="shared" si="20"/>
        <v/>
      </c>
    </row>
    <row r="438" spans="4:12">
      <c r="D438" s="4" t="str">
        <f t="shared" si="18"/>
        <v/>
      </c>
      <c r="K438" s="2" t="str">
        <f t="shared" si="19"/>
        <v/>
      </c>
      <c r="L438" s="2" t="str">
        <f t="shared" si="20"/>
        <v/>
      </c>
    </row>
    <row r="439" spans="4:12">
      <c r="D439" s="4" t="str">
        <f t="shared" si="18"/>
        <v/>
      </c>
      <c r="K439" s="2" t="str">
        <f t="shared" si="19"/>
        <v/>
      </c>
      <c r="L439" s="2" t="str">
        <f t="shared" si="20"/>
        <v/>
      </c>
    </row>
    <row r="440" spans="4:12">
      <c r="D440" s="4" t="str">
        <f t="shared" si="18"/>
        <v/>
      </c>
      <c r="K440" s="2" t="str">
        <f t="shared" si="19"/>
        <v/>
      </c>
      <c r="L440" s="2" t="str">
        <f t="shared" si="20"/>
        <v/>
      </c>
    </row>
    <row r="441" spans="4:12">
      <c r="D441" s="4" t="str">
        <f t="shared" si="18"/>
        <v/>
      </c>
      <c r="K441" s="2" t="str">
        <f t="shared" si="19"/>
        <v/>
      </c>
      <c r="L441" s="2" t="str">
        <f t="shared" si="20"/>
        <v/>
      </c>
    </row>
    <row r="442" spans="4:12">
      <c r="D442" s="4" t="str">
        <f t="shared" si="18"/>
        <v/>
      </c>
      <c r="K442" s="2" t="str">
        <f t="shared" si="19"/>
        <v/>
      </c>
      <c r="L442" s="2" t="str">
        <f t="shared" si="20"/>
        <v/>
      </c>
    </row>
    <row r="443" spans="4:12">
      <c r="D443" s="4" t="str">
        <f t="shared" si="18"/>
        <v/>
      </c>
      <c r="K443" s="2" t="str">
        <f t="shared" si="19"/>
        <v/>
      </c>
      <c r="L443" s="2" t="str">
        <f t="shared" si="20"/>
        <v/>
      </c>
    </row>
    <row r="444" spans="4:12">
      <c r="D444" s="4" t="str">
        <f t="shared" si="18"/>
        <v/>
      </c>
      <c r="K444" s="2" t="str">
        <f t="shared" si="19"/>
        <v/>
      </c>
      <c r="L444" s="2" t="str">
        <f t="shared" si="20"/>
        <v/>
      </c>
    </row>
    <row r="445" spans="4:12">
      <c r="D445" s="4" t="str">
        <f t="shared" si="18"/>
        <v/>
      </c>
      <c r="K445" s="2" t="str">
        <f t="shared" si="19"/>
        <v/>
      </c>
      <c r="L445" s="2" t="str">
        <f t="shared" si="20"/>
        <v/>
      </c>
    </row>
    <row r="446" spans="4:12">
      <c r="D446" s="4" t="str">
        <f t="shared" si="18"/>
        <v/>
      </c>
      <c r="K446" s="2" t="str">
        <f t="shared" si="19"/>
        <v/>
      </c>
      <c r="L446" s="2" t="str">
        <f t="shared" si="20"/>
        <v/>
      </c>
    </row>
    <row r="447" spans="4:12">
      <c r="D447" s="4" t="str">
        <f t="shared" si="18"/>
        <v/>
      </c>
      <c r="K447" s="2" t="str">
        <f t="shared" si="19"/>
        <v/>
      </c>
      <c r="L447" s="2" t="str">
        <f t="shared" si="20"/>
        <v/>
      </c>
    </row>
    <row r="448" spans="4:12">
      <c r="D448" s="4" t="str">
        <f t="shared" si="18"/>
        <v/>
      </c>
      <c r="K448" s="2" t="str">
        <f t="shared" si="19"/>
        <v/>
      </c>
      <c r="L448" s="2" t="str">
        <f t="shared" si="20"/>
        <v/>
      </c>
    </row>
    <row r="449" spans="4:12">
      <c r="D449" s="4" t="str">
        <f t="shared" si="18"/>
        <v/>
      </c>
      <c r="K449" s="2" t="str">
        <f t="shared" si="19"/>
        <v/>
      </c>
      <c r="L449" s="2" t="str">
        <f t="shared" si="20"/>
        <v/>
      </c>
    </row>
    <row r="450" spans="4:12">
      <c r="D450" s="4" t="str">
        <f t="shared" si="18"/>
        <v/>
      </c>
      <c r="K450" s="2" t="str">
        <f t="shared" si="19"/>
        <v/>
      </c>
      <c r="L450" s="2" t="str">
        <f t="shared" si="20"/>
        <v/>
      </c>
    </row>
    <row r="451" spans="4:12">
      <c r="D451" s="4" t="str">
        <f t="shared" ref="D451:D514" si="21">IF(E451="","",E451*10+F451)</f>
        <v/>
      </c>
      <c r="K451" s="2" t="str">
        <f t="shared" ref="K451:K501" si="22">IF(D451="","",G451*10+H451)</f>
        <v/>
      </c>
      <c r="L451" s="2" t="str">
        <f t="shared" ref="L451:L501" si="23">IF(D451="","",I451*10+J451)</f>
        <v/>
      </c>
    </row>
    <row r="452" spans="4:12">
      <c r="D452" s="4" t="str">
        <f t="shared" si="21"/>
        <v/>
      </c>
      <c r="K452" s="2" t="str">
        <f t="shared" si="22"/>
        <v/>
      </c>
      <c r="L452" s="2" t="str">
        <f t="shared" si="23"/>
        <v/>
      </c>
    </row>
    <row r="453" spans="4:12">
      <c r="D453" s="4" t="str">
        <f t="shared" si="21"/>
        <v/>
      </c>
      <c r="K453" s="2" t="str">
        <f t="shared" si="22"/>
        <v/>
      </c>
      <c r="L453" s="2" t="str">
        <f t="shared" si="23"/>
        <v/>
      </c>
    </row>
    <row r="454" spans="4:12">
      <c r="D454" s="4" t="str">
        <f t="shared" si="21"/>
        <v/>
      </c>
      <c r="K454" s="2" t="str">
        <f t="shared" si="22"/>
        <v/>
      </c>
      <c r="L454" s="2" t="str">
        <f t="shared" si="23"/>
        <v/>
      </c>
    </row>
    <row r="455" spans="4:12">
      <c r="D455" s="4" t="str">
        <f t="shared" si="21"/>
        <v/>
      </c>
      <c r="K455" s="2" t="str">
        <f t="shared" si="22"/>
        <v/>
      </c>
      <c r="L455" s="2" t="str">
        <f t="shared" si="23"/>
        <v/>
      </c>
    </row>
    <row r="456" spans="4:12">
      <c r="D456" s="4" t="str">
        <f t="shared" si="21"/>
        <v/>
      </c>
      <c r="K456" s="2" t="str">
        <f t="shared" si="22"/>
        <v/>
      </c>
      <c r="L456" s="2" t="str">
        <f t="shared" si="23"/>
        <v/>
      </c>
    </row>
    <row r="457" spans="4:12">
      <c r="D457" s="4" t="str">
        <f t="shared" si="21"/>
        <v/>
      </c>
      <c r="K457" s="2" t="str">
        <f t="shared" si="22"/>
        <v/>
      </c>
      <c r="L457" s="2" t="str">
        <f t="shared" si="23"/>
        <v/>
      </c>
    </row>
    <row r="458" spans="4:12">
      <c r="D458" s="4" t="str">
        <f t="shared" si="21"/>
        <v/>
      </c>
      <c r="K458" s="2" t="str">
        <f t="shared" si="22"/>
        <v/>
      </c>
      <c r="L458" s="2" t="str">
        <f t="shared" si="23"/>
        <v/>
      </c>
    </row>
    <row r="459" spans="4:12">
      <c r="D459" s="4" t="str">
        <f t="shared" si="21"/>
        <v/>
      </c>
      <c r="K459" s="2" t="str">
        <f t="shared" si="22"/>
        <v/>
      </c>
      <c r="L459" s="2" t="str">
        <f t="shared" si="23"/>
        <v/>
      </c>
    </row>
    <row r="460" spans="4:12">
      <c r="D460" s="4" t="str">
        <f t="shared" si="21"/>
        <v/>
      </c>
      <c r="K460" s="2" t="str">
        <f t="shared" si="22"/>
        <v/>
      </c>
      <c r="L460" s="2" t="str">
        <f t="shared" si="23"/>
        <v/>
      </c>
    </row>
    <row r="461" spans="4:12">
      <c r="D461" s="4" t="str">
        <f t="shared" si="21"/>
        <v/>
      </c>
      <c r="K461" s="2" t="str">
        <f t="shared" si="22"/>
        <v/>
      </c>
      <c r="L461" s="2" t="str">
        <f t="shared" si="23"/>
        <v/>
      </c>
    </row>
    <row r="462" spans="4:12">
      <c r="D462" s="4" t="str">
        <f t="shared" si="21"/>
        <v/>
      </c>
      <c r="K462" s="2" t="str">
        <f t="shared" si="22"/>
        <v/>
      </c>
      <c r="L462" s="2" t="str">
        <f t="shared" si="23"/>
        <v/>
      </c>
    </row>
    <row r="463" spans="4:12">
      <c r="D463" s="4" t="str">
        <f t="shared" si="21"/>
        <v/>
      </c>
      <c r="K463" s="2" t="str">
        <f t="shared" si="22"/>
        <v/>
      </c>
      <c r="L463" s="2" t="str">
        <f t="shared" si="23"/>
        <v/>
      </c>
    </row>
    <row r="464" spans="4:12">
      <c r="D464" s="4" t="str">
        <f t="shared" si="21"/>
        <v/>
      </c>
      <c r="K464" s="2" t="str">
        <f t="shared" si="22"/>
        <v/>
      </c>
      <c r="L464" s="2" t="str">
        <f t="shared" si="23"/>
        <v/>
      </c>
    </row>
    <row r="465" spans="4:12">
      <c r="D465" s="4" t="str">
        <f t="shared" si="21"/>
        <v/>
      </c>
      <c r="K465" s="2" t="str">
        <f t="shared" si="22"/>
        <v/>
      </c>
      <c r="L465" s="2" t="str">
        <f t="shared" si="23"/>
        <v/>
      </c>
    </row>
    <row r="466" spans="4:12">
      <c r="D466" s="4" t="str">
        <f t="shared" si="21"/>
        <v/>
      </c>
      <c r="K466" s="2" t="str">
        <f t="shared" si="22"/>
        <v/>
      </c>
      <c r="L466" s="2" t="str">
        <f t="shared" si="23"/>
        <v/>
      </c>
    </row>
    <row r="467" spans="4:12">
      <c r="D467" s="4" t="str">
        <f t="shared" si="21"/>
        <v/>
      </c>
      <c r="K467" s="2" t="str">
        <f t="shared" si="22"/>
        <v/>
      </c>
      <c r="L467" s="2" t="str">
        <f t="shared" si="23"/>
        <v/>
      </c>
    </row>
    <row r="468" spans="4:12">
      <c r="D468" s="4" t="str">
        <f t="shared" si="21"/>
        <v/>
      </c>
      <c r="K468" s="2" t="str">
        <f t="shared" si="22"/>
        <v/>
      </c>
      <c r="L468" s="2" t="str">
        <f t="shared" si="23"/>
        <v/>
      </c>
    </row>
    <row r="469" spans="4:12">
      <c r="D469" s="4" t="str">
        <f t="shared" si="21"/>
        <v/>
      </c>
      <c r="K469" s="2" t="str">
        <f t="shared" si="22"/>
        <v/>
      </c>
      <c r="L469" s="2" t="str">
        <f t="shared" si="23"/>
        <v/>
      </c>
    </row>
    <row r="470" spans="4:12">
      <c r="D470" s="4" t="str">
        <f t="shared" si="21"/>
        <v/>
      </c>
      <c r="K470" s="2" t="str">
        <f t="shared" si="22"/>
        <v/>
      </c>
      <c r="L470" s="2" t="str">
        <f t="shared" si="23"/>
        <v/>
      </c>
    </row>
    <row r="471" spans="4:12">
      <c r="D471" s="4" t="str">
        <f t="shared" si="21"/>
        <v/>
      </c>
      <c r="K471" s="2" t="str">
        <f t="shared" si="22"/>
        <v/>
      </c>
      <c r="L471" s="2" t="str">
        <f t="shared" si="23"/>
        <v/>
      </c>
    </row>
    <row r="472" spans="4:12">
      <c r="D472" s="4" t="str">
        <f t="shared" si="21"/>
        <v/>
      </c>
      <c r="K472" s="2" t="str">
        <f t="shared" si="22"/>
        <v/>
      </c>
      <c r="L472" s="2" t="str">
        <f t="shared" si="23"/>
        <v/>
      </c>
    </row>
    <row r="473" spans="4:12">
      <c r="D473" s="4" t="str">
        <f t="shared" si="21"/>
        <v/>
      </c>
      <c r="K473" s="2" t="str">
        <f t="shared" si="22"/>
        <v/>
      </c>
      <c r="L473" s="2" t="str">
        <f t="shared" si="23"/>
        <v/>
      </c>
    </row>
    <row r="474" spans="4:12">
      <c r="D474" s="4" t="str">
        <f t="shared" si="21"/>
        <v/>
      </c>
      <c r="K474" s="2" t="str">
        <f t="shared" si="22"/>
        <v/>
      </c>
      <c r="L474" s="2" t="str">
        <f t="shared" si="23"/>
        <v/>
      </c>
    </row>
    <row r="475" spans="4:12">
      <c r="D475" s="4" t="str">
        <f t="shared" si="21"/>
        <v/>
      </c>
      <c r="K475" s="2" t="str">
        <f t="shared" si="22"/>
        <v/>
      </c>
      <c r="L475" s="2" t="str">
        <f t="shared" si="23"/>
        <v/>
      </c>
    </row>
    <row r="476" spans="4:12">
      <c r="D476" s="4" t="str">
        <f t="shared" si="21"/>
        <v/>
      </c>
      <c r="K476" s="2" t="str">
        <f t="shared" si="22"/>
        <v/>
      </c>
      <c r="L476" s="2" t="str">
        <f t="shared" si="23"/>
        <v/>
      </c>
    </row>
    <row r="477" spans="4:12">
      <c r="D477" s="4" t="str">
        <f t="shared" si="21"/>
        <v/>
      </c>
      <c r="K477" s="2" t="str">
        <f t="shared" si="22"/>
        <v/>
      </c>
      <c r="L477" s="2" t="str">
        <f t="shared" si="23"/>
        <v/>
      </c>
    </row>
    <row r="478" spans="4:12">
      <c r="D478" s="4" t="str">
        <f t="shared" si="21"/>
        <v/>
      </c>
      <c r="K478" s="2" t="str">
        <f t="shared" si="22"/>
        <v/>
      </c>
      <c r="L478" s="2" t="str">
        <f t="shared" si="23"/>
        <v/>
      </c>
    </row>
    <row r="479" spans="4:12">
      <c r="D479" s="4" t="str">
        <f t="shared" si="21"/>
        <v/>
      </c>
      <c r="K479" s="2" t="str">
        <f t="shared" si="22"/>
        <v/>
      </c>
      <c r="L479" s="2" t="str">
        <f t="shared" si="23"/>
        <v/>
      </c>
    </row>
    <row r="480" spans="4:12">
      <c r="D480" s="4" t="str">
        <f t="shared" si="21"/>
        <v/>
      </c>
      <c r="K480" s="2" t="str">
        <f t="shared" si="22"/>
        <v/>
      </c>
      <c r="L480" s="2" t="str">
        <f t="shared" si="23"/>
        <v/>
      </c>
    </row>
    <row r="481" spans="4:12">
      <c r="D481" s="4" t="str">
        <f t="shared" si="21"/>
        <v/>
      </c>
      <c r="K481" s="2" t="str">
        <f t="shared" si="22"/>
        <v/>
      </c>
      <c r="L481" s="2" t="str">
        <f t="shared" si="23"/>
        <v/>
      </c>
    </row>
    <row r="482" spans="4:12">
      <c r="D482" s="4" t="str">
        <f t="shared" si="21"/>
        <v/>
      </c>
      <c r="K482" s="2" t="str">
        <f t="shared" si="22"/>
        <v/>
      </c>
      <c r="L482" s="2" t="str">
        <f t="shared" si="23"/>
        <v/>
      </c>
    </row>
    <row r="483" spans="4:12">
      <c r="D483" s="4" t="str">
        <f t="shared" si="21"/>
        <v/>
      </c>
      <c r="K483" s="2" t="str">
        <f t="shared" si="22"/>
        <v/>
      </c>
      <c r="L483" s="2" t="str">
        <f t="shared" si="23"/>
        <v/>
      </c>
    </row>
    <row r="484" spans="4:12">
      <c r="D484" s="4" t="str">
        <f t="shared" si="21"/>
        <v/>
      </c>
      <c r="K484" s="2" t="str">
        <f t="shared" si="22"/>
        <v/>
      </c>
      <c r="L484" s="2" t="str">
        <f t="shared" si="23"/>
        <v/>
      </c>
    </row>
    <row r="485" spans="4:12">
      <c r="D485" s="4" t="str">
        <f t="shared" si="21"/>
        <v/>
      </c>
      <c r="K485" s="2" t="str">
        <f t="shared" si="22"/>
        <v/>
      </c>
      <c r="L485" s="2" t="str">
        <f t="shared" si="23"/>
        <v/>
      </c>
    </row>
    <row r="486" spans="4:12">
      <c r="D486" s="4" t="str">
        <f t="shared" si="21"/>
        <v/>
      </c>
      <c r="K486" s="2" t="str">
        <f t="shared" si="22"/>
        <v/>
      </c>
      <c r="L486" s="2" t="str">
        <f t="shared" si="23"/>
        <v/>
      </c>
    </row>
    <row r="487" spans="4:12">
      <c r="D487" s="4" t="str">
        <f t="shared" si="21"/>
        <v/>
      </c>
      <c r="K487" s="2" t="str">
        <f t="shared" si="22"/>
        <v/>
      </c>
      <c r="L487" s="2" t="str">
        <f t="shared" si="23"/>
        <v/>
      </c>
    </row>
    <row r="488" spans="4:12">
      <c r="D488" s="4" t="str">
        <f t="shared" si="21"/>
        <v/>
      </c>
      <c r="K488" s="2" t="str">
        <f t="shared" si="22"/>
        <v/>
      </c>
      <c r="L488" s="2" t="str">
        <f t="shared" si="23"/>
        <v/>
      </c>
    </row>
    <row r="489" spans="4:12">
      <c r="D489" s="4" t="str">
        <f t="shared" si="21"/>
        <v/>
      </c>
      <c r="K489" s="2" t="str">
        <f t="shared" si="22"/>
        <v/>
      </c>
      <c r="L489" s="2" t="str">
        <f t="shared" si="23"/>
        <v/>
      </c>
    </row>
    <row r="490" spans="4:12">
      <c r="D490" s="4" t="str">
        <f t="shared" si="21"/>
        <v/>
      </c>
      <c r="K490" s="2" t="str">
        <f t="shared" si="22"/>
        <v/>
      </c>
      <c r="L490" s="2" t="str">
        <f t="shared" si="23"/>
        <v/>
      </c>
    </row>
    <row r="491" spans="4:12">
      <c r="D491" s="4" t="str">
        <f t="shared" si="21"/>
        <v/>
      </c>
      <c r="K491" s="2" t="str">
        <f t="shared" si="22"/>
        <v/>
      </c>
      <c r="L491" s="2" t="str">
        <f t="shared" si="23"/>
        <v/>
      </c>
    </row>
    <row r="492" spans="4:12">
      <c r="D492" s="4" t="str">
        <f t="shared" si="21"/>
        <v/>
      </c>
      <c r="K492" s="2" t="str">
        <f t="shared" si="22"/>
        <v/>
      </c>
      <c r="L492" s="2" t="str">
        <f t="shared" si="23"/>
        <v/>
      </c>
    </row>
    <row r="493" spans="4:12">
      <c r="D493" s="4" t="str">
        <f t="shared" si="21"/>
        <v/>
      </c>
      <c r="K493" s="2" t="str">
        <f t="shared" si="22"/>
        <v/>
      </c>
      <c r="L493" s="2" t="str">
        <f t="shared" si="23"/>
        <v/>
      </c>
    </row>
    <row r="494" spans="4:12">
      <c r="D494" s="4" t="str">
        <f t="shared" si="21"/>
        <v/>
      </c>
      <c r="K494" s="2" t="str">
        <f t="shared" si="22"/>
        <v/>
      </c>
      <c r="L494" s="2" t="str">
        <f t="shared" si="23"/>
        <v/>
      </c>
    </row>
    <row r="495" spans="4:12">
      <c r="D495" s="4" t="str">
        <f t="shared" si="21"/>
        <v/>
      </c>
      <c r="K495" s="2" t="str">
        <f t="shared" si="22"/>
        <v/>
      </c>
      <c r="L495" s="2" t="str">
        <f t="shared" si="23"/>
        <v/>
      </c>
    </row>
    <row r="496" spans="4:12">
      <c r="D496" s="4" t="str">
        <f t="shared" si="21"/>
        <v/>
      </c>
      <c r="K496" s="2" t="str">
        <f t="shared" si="22"/>
        <v/>
      </c>
      <c r="L496" s="2" t="str">
        <f t="shared" si="23"/>
        <v/>
      </c>
    </row>
    <row r="497" spans="4:12">
      <c r="D497" s="4" t="str">
        <f t="shared" si="21"/>
        <v/>
      </c>
      <c r="K497" s="2" t="str">
        <f t="shared" si="22"/>
        <v/>
      </c>
      <c r="L497" s="2" t="str">
        <f t="shared" si="23"/>
        <v/>
      </c>
    </row>
    <row r="498" spans="4:12">
      <c r="D498" s="4" t="str">
        <f t="shared" si="21"/>
        <v/>
      </c>
      <c r="K498" s="2" t="str">
        <f t="shared" si="22"/>
        <v/>
      </c>
      <c r="L498" s="2" t="str">
        <f t="shared" si="23"/>
        <v/>
      </c>
    </row>
    <row r="499" spans="4:12">
      <c r="D499" s="4" t="str">
        <f t="shared" si="21"/>
        <v/>
      </c>
      <c r="K499" s="2" t="str">
        <f t="shared" si="22"/>
        <v/>
      </c>
      <c r="L499" s="2" t="str">
        <f t="shared" si="23"/>
        <v/>
      </c>
    </row>
    <row r="500" spans="4:12">
      <c r="D500" s="4" t="str">
        <f t="shared" si="21"/>
        <v/>
      </c>
      <c r="K500" s="2" t="str">
        <f t="shared" si="22"/>
        <v/>
      </c>
      <c r="L500" s="2" t="str">
        <f t="shared" si="23"/>
        <v/>
      </c>
    </row>
    <row r="501" spans="4:12">
      <c r="D501" s="4" t="str">
        <f t="shared" si="21"/>
        <v/>
      </c>
      <c r="K501" s="2" t="str">
        <f t="shared" si="22"/>
        <v/>
      </c>
      <c r="L501" s="2" t="str">
        <f t="shared" si="23"/>
        <v/>
      </c>
    </row>
    <row r="502" spans="4:12">
      <c r="D502" s="4" t="str">
        <f t="shared" si="21"/>
        <v/>
      </c>
    </row>
    <row r="503" spans="4:12">
      <c r="D503" s="4" t="str">
        <f t="shared" si="21"/>
        <v/>
      </c>
    </row>
    <row r="504" spans="4:12">
      <c r="D504" s="4" t="str">
        <f t="shared" si="21"/>
        <v/>
      </c>
    </row>
    <row r="505" spans="4:12">
      <c r="D505" s="4" t="str">
        <f t="shared" si="21"/>
        <v/>
      </c>
    </row>
    <row r="506" spans="4:12">
      <c r="D506" s="4" t="str">
        <f t="shared" si="21"/>
        <v/>
      </c>
    </row>
    <row r="507" spans="4:12">
      <c r="D507" s="4" t="str">
        <f t="shared" si="21"/>
        <v/>
      </c>
    </row>
    <row r="508" spans="4:12">
      <c r="D508" s="4" t="str">
        <f t="shared" si="21"/>
        <v/>
      </c>
    </row>
    <row r="509" spans="4:12">
      <c r="D509" s="4" t="str">
        <f t="shared" si="21"/>
        <v/>
      </c>
    </row>
    <row r="510" spans="4:12">
      <c r="D510" s="4" t="str">
        <f t="shared" si="21"/>
        <v/>
      </c>
    </row>
    <row r="511" spans="4:12">
      <c r="D511" s="4" t="str">
        <f t="shared" si="21"/>
        <v/>
      </c>
    </row>
    <row r="512" spans="4:12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4">IF(E515="","",E515*10+F515)</f>
        <v/>
      </c>
    </row>
    <row r="516" spans="4:4">
      <c r="D516" s="4" t="str">
        <f t="shared" si="24"/>
        <v/>
      </c>
    </row>
    <row r="517" spans="4:4">
      <c r="D517" s="4" t="str">
        <f t="shared" si="24"/>
        <v/>
      </c>
    </row>
    <row r="518" spans="4:4">
      <c r="D518" s="4" t="str">
        <f t="shared" si="24"/>
        <v/>
      </c>
    </row>
    <row r="519" spans="4:4">
      <c r="D519" s="4" t="str">
        <f t="shared" si="24"/>
        <v/>
      </c>
    </row>
    <row r="520" spans="4:4">
      <c r="D520" s="4" t="str">
        <f t="shared" si="24"/>
        <v/>
      </c>
    </row>
    <row r="521" spans="4:4">
      <c r="D521" s="4" t="str">
        <f t="shared" si="24"/>
        <v/>
      </c>
    </row>
    <row r="522" spans="4:4">
      <c r="D522" s="4" t="str">
        <f t="shared" si="24"/>
        <v/>
      </c>
    </row>
    <row r="523" spans="4:4">
      <c r="D523" s="4" t="str">
        <f t="shared" si="24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23"/>
  <sheetViews>
    <sheetView workbookViewId="0">
      <selection activeCell="M366" sqref="M366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1929</v>
      </c>
      <c r="B2" s="3">
        <v>1</v>
      </c>
      <c r="C2" s="3">
        <v>1</v>
      </c>
      <c r="D2" s="4">
        <f>IF(E2="","",E2*10+F2)</f>
        <v>84</v>
      </c>
      <c r="E2" s="3">
        <v>5</v>
      </c>
      <c r="F2" s="3">
        <v>34</v>
      </c>
      <c r="G2" s="3">
        <v>4</v>
      </c>
      <c r="H2" s="1">
        <f>9+2+14+5</f>
        <v>30</v>
      </c>
      <c r="I2" s="1">
        <v>1</v>
      </c>
      <c r="J2" s="1">
        <v>4</v>
      </c>
      <c r="K2" s="2">
        <f>IF(D2="","",G2*10+H2)</f>
        <v>70</v>
      </c>
      <c r="L2" s="2">
        <f>IF(D2="","",I2*10+J2)</f>
        <v>14</v>
      </c>
      <c r="M2" s="5" t="s">
        <v>30</v>
      </c>
      <c r="N2" s="3" t="s">
        <v>31</v>
      </c>
      <c r="O2" s="1">
        <v>1929</v>
      </c>
      <c r="P2" s="1">
        <v>149</v>
      </c>
      <c r="Q2" s="1">
        <v>3908</v>
      </c>
      <c r="S2" s="1" t="s">
        <v>91</v>
      </c>
    </row>
    <row r="3" spans="1:19">
      <c r="A3" s="3">
        <v>1929</v>
      </c>
      <c r="B3" s="3">
        <v>1</v>
      </c>
      <c r="C3" s="3">
        <v>2</v>
      </c>
      <c r="D3" s="4">
        <f t="shared" ref="D3:D66" si="0">IF(E3="","",E3*10+F3)</f>
        <v>103</v>
      </c>
      <c r="E3" s="3">
        <v>7</v>
      </c>
      <c r="F3" s="3">
        <v>33</v>
      </c>
      <c r="G3" s="3">
        <v>5</v>
      </c>
      <c r="H3" s="1">
        <f>5+2+15+3+1</f>
        <v>26</v>
      </c>
      <c r="I3" s="1">
        <v>2</v>
      </c>
      <c r="J3" s="1">
        <f>2+5</f>
        <v>7</v>
      </c>
      <c r="K3" s="2">
        <f t="shared" ref="K3:K66" si="1">IF(D3="","",G3*10+H3)</f>
        <v>76</v>
      </c>
      <c r="L3" s="2">
        <f t="shared" ref="L3:L66" si="2">IF(D3="","",I3*10+J3)</f>
        <v>27</v>
      </c>
      <c r="M3" s="5" t="s">
        <v>30</v>
      </c>
      <c r="N3" s="3" t="s">
        <v>31</v>
      </c>
      <c r="O3" s="1">
        <v>1929</v>
      </c>
      <c r="P3" s="1">
        <v>149</v>
      </c>
      <c r="Q3" s="1">
        <v>3908</v>
      </c>
      <c r="S3" s="1" t="s">
        <v>91</v>
      </c>
    </row>
    <row r="4" spans="1:19">
      <c r="A4" s="3">
        <v>1929</v>
      </c>
      <c r="B4" s="3">
        <v>1</v>
      </c>
      <c r="C4" s="3">
        <v>3</v>
      </c>
      <c r="D4" s="4">
        <f t="shared" si="0"/>
        <v>101</v>
      </c>
      <c r="E4" s="3">
        <v>7</v>
      </c>
      <c r="F4" s="3">
        <v>31</v>
      </c>
      <c r="G4" s="3">
        <v>5</v>
      </c>
      <c r="H4" s="1">
        <f>3+5+16+2+1</f>
        <v>27</v>
      </c>
      <c r="I4" s="1">
        <v>2</v>
      </c>
      <c r="J4" s="1">
        <f>2+2</f>
        <v>4</v>
      </c>
      <c r="K4" s="2">
        <f t="shared" si="1"/>
        <v>77</v>
      </c>
      <c r="L4" s="2">
        <f t="shared" si="2"/>
        <v>24</v>
      </c>
      <c r="M4" s="5" t="s">
        <v>30</v>
      </c>
      <c r="N4" s="3" t="s">
        <v>31</v>
      </c>
      <c r="O4" s="1">
        <v>1929</v>
      </c>
      <c r="P4" s="1">
        <v>149</v>
      </c>
      <c r="Q4" s="1">
        <v>3908</v>
      </c>
      <c r="S4" s="1" t="s">
        <v>91</v>
      </c>
    </row>
    <row r="5" spans="1:19">
      <c r="A5" s="3">
        <v>1929</v>
      </c>
      <c r="B5" s="3">
        <v>1</v>
      </c>
      <c r="C5" s="3">
        <v>4</v>
      </c>
      <c r="D5" s="4">
        <f t="shared" si="0"/>
        <v>92</v>
      </c>
      <c r="E5" s="3">
        <v>6</v>
      </c>
      <c r="F5" s="3">
        <v>32</v>
      </c>
      <c r="G5" s="3">
        <v>4</v>
      </c>
      <c r="H5" s="1">
        <f>3+7+12+4</f>
        <v>26</v>
      </c>
      <c r="I5" s="1">
        <v>2</v>
      </c>
      <c r="J5" s="1">
        <f>2+4</f>
        <v>6</v>
      </c>
      <c r="K5" s="2">
        <f t="shared" si="1"/>
        <v>66</v>
      </c>
      <c r="L5" s="2">
        <f t="shared" si="2"/>
        <v>26</v>
      </c>
      <c r="M5" s="5" t="s">
        <v>30</v>
      </c>
      <c r="N5" s="3" t="s">
        <v>31</v>
      </c>
      <c r="O5" s="1">
        <v>1929</v>
      </c>
      <c r="P5" s="1">
        <v>149</v>
      </c>
      <c r="Q5" s="1">
        <v>3908</v>
      </c>
      <c r="S5" s="1" t="s">
        <v>91</v>
      </c>
    </row>
    <row r="6" spans="1:19">
      <c r="A6" s="3">
        <v>1929</v>
      </c>
      <c r="B6" s="3">
        <v>1</v>
      </c>
      <c r="C6" s="3">
        <v>5</v>
      </c>
      <c r="D6" s="4">
        <f t="shared" si="0"/>
        <v>89</v>
      </c>
      <c r="E6" s="3">
        <v>7</v>
      </c>
      <c r="F6" s="3">
        <v>19</v>
      </c>
      <c r="G6" s="3">
        <v>5</v>
      </c>
      <c r="H6" s="1">
        <f>2+5+7+1+2</f>
        <v>17</v>
      </c>
      <c r="I6" s="1">
        <v>2</v>
      </c>
      <c r="J6" s="1">
        <f>1+1</f>
        <v>2</v>
      </c>
      <c r="K6" s="2">
        <f t="shared" si="1"/>
        <v>67</v>
      </c>
      <c r="L6" s="2">
        <f t="shared" si="2"/>
        <v>22</v>
      </c>
      <c r="M6" s="5" t="s">
        <v>30</v>
      </c>
      <c r="N6" s="3" t="s">
        <v>31</v>
      </c>
      <c r="O6" s="1">
        <v>1929</v>
      </c>
      <c r="P6" s="1">
        <v>149</v>
      </c>
      <c r="Q6" s="1">
        <v>3908</v>
      </c>
      <c r="S6" s="1" t="s">
        <v>91</v>
      </c>
    </row>
    <row r="7" spans="1:19">
      <c r="A7" s="3">
        <v>1929</v>
      </c>
      <c r="B7" s="3">
        <v>1</v>
      </c>
      <c r="C7" s="3">
        <v>6</v>
      </c>
      <c r="D7" s="4" t="str">
        <f t="shared" si="0"/>
        <v/>
      </c>
      <c r="E7" s="3"/>
      <c r="F7" s="3"/>
      <c r="G7" s="3"/>
      <c r="K7" s="2" t="str">
        <f t="shared" si="1"/>
        <v/>
      </c>
      <c r="L7" s="2" t="str">
        <f t="shared" si="2"/>
        <v/>
      </c>
      <c r="M7" s="5"/>
      <c r="N7" s="3" t="s">
        <v>31</v>
      </c>
      <c r="O7" s="1">
        <v>1929</v>
      </c>
      <c r="P7" s="1">
        <v>149</v>
      </c>
      <c r="Q7" s="1">
        <v>3908</v>
      </c>
      <c r="S7" s="1" t="s">
        <v>91</v>
      </c>
    </row>
    <row r="8" spans="1:19">
      <c r="A8" s="3">
        <v>1929</v>
      </c>
      <c r="B8" s="3">
        <v>1</v>
      </c>
      <c r="C8" s="3">
        <v>7</v>
      </c>
      <c r="D8" s="4">
        <f t="shared" si="0"/>
        <v>82</v>
      </c>
      <c r="E8" s="3">
        <v>6</v>
      </c>
      <c r="F8" s="3">
        <v>22</v>
      </c>
      <c r="G8" s="3">
        <v>5</v>
      </c>
      <c r="H8" s="1">
        <f>4+2+4+2+6</f>
        <v>18</v>
      </c>
      <c r="I8" s="1">
        <v>1</v>
      </c>
      <c r="J8" s="1">
        <v>4</v>
      </c>
      <c r="K8" s="2">
        <f t="shared" si="1"/>
        <v>68</v>
      </c>
      <c r="L8" s="2">
        <f t="shared" si="2"/>
        <v>14</v>
      </c>
      <c r="M8" s="5" t="s">
        <v>30</v>
      </c>
      <c r="N8" s="3" t="s">
        <v>31</v>
      </c>
      <c r="O8" s="1">
        <v>1929</v>
      </c>
      <c r="P8" s="1">
        <v>149</v>
      </c>
      <c r="Q8" s="1">
        <v>3908</v>
      </c>
      <c r="S8" s="1" t="s">
        <v>91</v>
      </c>
    </row>
    <row r="9" spans="1:19">
      <c r="A9" s="3">
        <v>1929</v>
      </c>
      <c r="B9" s="3">
        <v>1</v>
      </c>
      <c r="C9" s="3">
        <v>8</v>
      </c>
      <c r="D9" s="4">
        <f t="shared" si="0"/>
        <v>85</v>
      </c>
      <c r="E9" s="3">
        <v>6</v>
      </c>
      <c r="F9" s="3">
        <v>25</v>
      </c>
      <c r="G9" s="3">
        <v>5</v>
      </c>
      <c r="H9" s="1">
        <f>4+5+2+2+5</f>
        <v>18</v>
      </c>
      <c r="I9" s="1">
        <v>1</v>
      </c>
      <c r="J9" s="1">
        <v>7</v>
      </c>
      <c r="K9" s="2">
        <f t="shared" si="1"/>
        <v>68</v>
      </c>
      <c r="L9" s="2">
        <f t="shared" si="2"/>
        <v>17</v>
      </c>
      <c r="M9" s="5" t="s">
        <v>30</v>
      </c>
      <c r="N9" s="3" t="s">
        <v>31</v>
      </c>
      <c r="O9" s="1">
        <v>1929</v>
      </c>
      <c r="P9" s="1">
        <v>149</v>
      </c>
      <c r="Q9" s="1">
        <v>3908</v>
      </c>
      <c r="S9" s="1" t="s">
        <v>91</v>
      </c>
    </row>
    <row r="10" spans="1:19">
      <c r="A10" s="3">
        <v>1929</v>
      </c>
      <c r="B10" s="3">
        <v>1</v>
      </c>
      <c r="C10" s="3">
        <v>9</v>
      </c>
      <c r="D10" s="4">
        <f t="shared" si="0"/>
        <v>123</v>
      </c>
      <c r="E10" s="3">
        <v>9</v>
      </c>
      <c r="F10" s="3">
        <v>33</v>
      </c>
      <c r="G10" s="3">
        <v>7</v>
      </c>
      <c r="H10" s="1">
        <f>3+2+1+3+7+2+1</f>
        <v>19</v>
      </c>
      <c r="I10" s="1">
        <v>2</v>
      </c>
      <c r="J10" s="1">
        <f>12+2</f>
        <v>14</v>
      </c>
      <c r="K10" s="2">
        <f t="shared" si="1"/>
        <v>89</v>
      </c>
      <c r="L10" s="2">
        <f t="shared" si="2"/>
        <v>34</v>
      </c>
      <c r="M10" s="5" t="s">
        <v>30</v>
      </c>
      <c r="N10" s="3" t="s">
        <v>31</v>
      </c>
      <c r="O10" s="1">
        <v>1929</v>
      </c>
      <c r="P10" s="1">
        <v>149</v>
      </c>
      <c r="Q10" s="1">
        <v>3908</v>
      </c>
      <c r="S10" s="1" t="s">
        <v>91</v>
      </c>
    </row>
    <row r="11" spans="1:19">
      <c r="A11" s="3">
        <v>1929</v>
      </c>
      <c r="B11" s="3">
        <v>1</v>
      </c>
      <c r="C11" s="3">
        <v>10</v>
      </c>
      <c r="D11" s="4">
        <f t="shared" si="0"/>
        <v>101</v>
      </c>
      <c r="E11" s="3">
        <v>8</v>
      </c>
      <c r="F11" s="3">
        <v>21</v>
      </c>
      <c r="G11" s="3">
        <v>6</v>
      </c>
      <c r="H11" s="1">
        <f>2+3+2+1+4+3</f>
        <v>15</v>
      </c>
      <c r="I11" s="1">
        <v>2</v>
      </c>
      <c r="J11" s="1">
        <f>5+1</f>
        <v>6</v>
      </c>
      <c r="K11" s="2">
        <f t="shared" si="1"/>
        <v>75</v>
      </c>
      <c r="L11" s="2">
        <f t="shared" si="2"/>
        <v>26</v>
      </c>
      <c r="M11" s="5" t="s">
        <v>30</v>
      </c>
      <c r="N11" s="3" t="s">
        <v>31</v>
      </c>
      <c r="O11" s="1">
        <v>1929</v>
      </c>
      <c r="P11" s="1">
        <v>149</v>
      </c>
      <c r="Q11" s="1">
        <v>3908</v>
      </c>
      <c r="S11" s="1" t="s">
        <v>91</v>
      </c>
    </row>
    <row r="12" spans="1:19">
      <c r="A12" s="3">
        <v>1929</v>
      </c>
      <c r="B12" s="3">
        <v>1</v>
      </c>
      <c r="C12" s="3">
        <v>11</v>
      </c>
      <c r="D12" s="4">
        <f t="shared" si="0"/>
        <v>65</v>
      </c>
      <c r="E12" s="3">
        <v>5</v>
      </c>
      <c r="F12" s="3">
        <v>15</v>
      </c>
      <c r="G12" s="3">
        <v>3</v>
      </c>
      <c r="H12" s="1">
        <f>1+2+2</f>
        <v>5</v>
      </c>
      <c r="I12" s="1">
        <v>2</v>
      </c>
      <c r="J12" s="1">
        <f>9+1</f>
        <v>10</v>
      </c>
      <c r="K12" s="2">
        <f t="shared" si="1"/>
        <v>35</v>
      </c>
      <c r="L12" s="2">
        <f t="shared" si="2"/>
        <v>30</v>
      </c>
      <c r="M12" s="5" t="s">
        <v>30</v>
      </c>
      <c r="N12" s="3" t="s">
        <v>31</v>
      </c>
      <c r="O12" s="1">
        <v>1929</v>
      </c>
      <c r="P12" s="1">
        <v>149</v>
      </c>
      <c r="Q12" s="1">
        <v>3908</v>
      </c>
      <c r="S12" s="1" t="s">
        <v>91</v>
      </c>
    </row>
    <row r="13" spans="1:19">
      <c r="A13" s="3">
        <v>1929</v>
      </c>
      <c r="B13" s="3">
        <v>1</v>
      </c>
      <c r="C13" s="3">
        <v>12</v>
      </c>
      <c r="D13" s="4">
        <f t="shared" si="0"/>
        <v>84</v>
      </c>
      <c r="E13" s="3">
        <v>6</v>
      </c>
      <c r="F13" s="3">
        <v>24</v>
      </c>
      <c r="G13" s="3">
        <v>3</v>
      </c>
      <c r="H13" s="1">
        <f>3+3+3</f>
        <v>9</v>
      </c>
      <c r="I13" s="1">
        <v>3</v>
      </c>
      <c r="J13" s="1">
        <f>7+1+7</f>
        <v>15</v>
      </c>
      <c r="K13" s="2">
        <f t="shared" si="1"/>
        <v>39</v>
      </c>
      <c r="L13" s="2">
        <f t="shared" si="2"/>
        <v>45</v>
      </c>
      <c r="M13" s="5" t="s">
        <v>30</v>
      </c>
      <c r="N13" s="3" t="s">
        <v>31</v>
      </c>
      <c r="O13" s="1">
        <v>1929</v>
      </c>
      <c r="P13" s="1">
        <v>149</v>
      </c>
      <c r="Q13" s="1">
        <v>3908</v>
      </c>
      <c r="S13" s="1" t="s">
        <v>91</v>
      </c>
    </row>
    <row r="14" spans="1:19">
      <c r="A14" s="3">
        <v>1929</v>
      </c>
      <c r="B14" s="3">
        <v>1</v>
      </c>
      <c r="C14" s="3">
        <v>13</v>
      </c>
      <c r="D14" s="4">
        <f t="shared" si="0"/>
        <v>117</v>
      </c>
      <c r="E14" s="3">
        <v>8</v>
      </c>
      <c r="F14" s="3">
        <v>37</v>
      </c>
      <c r="G14" s="3">
        <v>4</v>
      </c>
      <c r="H14" s="1">
        <f>11+2+1+5</f>
        <v>19</v>
      </c>
      <c r="I14" s="1">
        <v>4</v>
      </c>
      <c r="J14" s="1">
        <f>4+5+8+1</f>
        <v>18</v>
      </c>
      <c r="K14" s="2">
        <f t="shared" si="1"/>
        <v>59</v>
      </c>
      <c r="L14" s="2">
        <f t="shared" si="2"/>
        <v>58</v>
      </c>
      <c r="M14" s="5" t="s">
        <v>30</v>
      </c>
      <c r="N14" s="3" t="s">
        <v>31</v>
      </c>
      <c r="O14" s="1">
        <v>1929</v>
      </c>
      <c r="P14" s="1">
        <v>149</v>
      </c>
      <c r="Q14" s="1">
        <v>3908</v>
      </c>
      <c r="S14" s="1" t="s">
        <v>91</v>
      </c>
    </row>
    <row r="15" spans="1:19">
      <c r="A15" s="3">
        <v>1929</v>
      </c>
      <c r="B15" s="3">
        <v>1</v>
      </c>
      <c r="C15" s="3">
        <v>14</v>
      </c>
      <c r="D15" s="4">
        <f t="shared" si="0"/>
        <v>84</v>
      </c>
      <c r="E15" s="3">
        <v>5</v>
      </c>
      <c r="F15" s="3">
        <v>34</v>
      </c>
      <c r="G15" s="3">
        <v>3</v>
      </c>
      <c r="H15" s="1">
        <f>10+4+3</f>
        <v>17</v>
      </c>
      <c r="I15" s="1">
        <v>2</v>
      </c>
      <c r="J15" s="1">
        <f>3+14</f>
        <v>17</v>
      </c>
      <c r="K15" s="2">
        <f t="shared" si="1"/>
        <v>47</v>
      </c>
      <c r="L15" s="2">
        <f t="shared" si="2"/>
        <v>37</v>
      </c>
      <c r="M15" s="5" t="s">
        <v>30</v>
      </c>
      <c r="N15" s="3" t="s">
        <v>31</v>
      </c>
      <c r="O15" s="1">
        <v>1929</v>
      </c>
      <c r="P15" s="1">
        <v>149</v>
      </c>
      <c r="Q15" s="1">
        <v>3908</v>
      </c>
      <c r="S15" s="1" t="s">
        <v>91</v>
      </c>
    </row>
    <row r="16" spans="1:19">
      <c r="A16" s="3">
        <v>1929</v>
      </c>
      <c r="B16" s="3">
        <v>1</v>
      </c>
      <c r="C16" s="3">
        <v>15</v>
      </c>
      <c r="D16" s="4">
        <f t="shared" si="0"/>
        <v>83</v>
      </c>
      <c r="E16" s="3">
        <v>5</v>
      </c>
      <c r="F16" s="3">
        <v>33</v>
      </c>
      <c r="G16" s="3">
        <v>2</v>
      </c>
      <c r="H16" s="1">
        <f>10+4</f>
        <v>14</v>
      </c>
      <c r="I16" s="1">
        <v>3</v>
      </c>
      <c r="J16" s="1">
        <f>3+14+2</f>
        <v>19</v>
      </c>
      <c r="K16" s="2">
        <f t="shared" si="1"/>
        <v>34</v>
      </c>
      <c r="L16" s="2">
        <f t="shared" si="2"/>
        <v>49</v>
      </c>
      <c r="M16" s="5" t="s">
        <v>30</v>
      </c>
      <c r="N16" s="3" t="s">
        <v>31</v>
      </c>
      <c r="O16" s="1">
        <v>1929</v>
      </c>
      <c r="P16" s="1">
        <v>149</v>
      </c>
      <c r="Q16" s="1">
        <v>3908</v>
      </c>
      <c r="S16" s="1" t="s">
        <v>91</v>
      </c>
    </row>
    <row r="17" spans="1:19">
      <c r="A17" s="3">
        <v>1929</v>
      </c>
      <c r="B17" s="3">
        <v>1</v>
      </c>
      <c r="C17" s="3">
        <v>16</v>
      </c>
      <c r="D17" s="4">
        <f t="shared" si="0"/>
        <v>99</v>
      </c>
      <c r="E17" s="3">
        <v>7</v>
      </c>
      <c r="F17" s="3">
        <v>29</v>
      </c>
      <c r="G17" s="3">
        <v>3</v>
      </c>
      <c r="H17" s="1">
        <f>8+1+3</f>
        <v>12</v>
      </c>
      <c r="I17" s="1">
        <v>4</v>
      </c>
      <c r="J17" s="1">
        <f>2+4+10+1</f>
        <v>17</v>
      </c>
      <c r="K17" s="2">
        <f t="shared" si="1"/>
        <v>42</v>
      </c>
      <c r="L17" s="2">
        <f t="shared" si="2"/>
        <v>57</v>
      </c>
      <c r="M17" s="5" t="s">
        <v>30</v>
      </c>
      <c r="N17" s="3" t="s">
        <v>31</v>
      </c>
      <c r="O17" s="1">
        <v>1929</v>
      </c>
      <c r="P17" s="1">
        <v>149</v>
      </c>
      <c r="Q17" s="1">
        <v>3908</v>
      </c>
      <c r="S17" s="1" t="s">
        <v>91</v>
      </c>
    </row>
    <row r="18" spans="1:19">
      <c r="A18" s="3">
        <v>1929</v>
      </c>
      <c r="B18" s="3">
        <v>1</v>
      </c>
      <c r="C18" s="3">
        <v>17</v>
      </c>
      <c r="D18" s="4">
        <f t="shared" si="0"/>
        <v>108</v>
      </c>
      <c r="E18" s="3">
        <v>7</v>
      </c>
      <c r="F18" s="3">
        <v>38</v>
      </c>
      <c r="G18" s="3">
        <v>4</v>
      </c>
      <c r="H18" s="1">
        <f>11+1+1+3</f>
        <v>16</v>
      </c>
      <c r="I18" s="1">
        <v>3</v>
      </c>
      <c r="J18" s="1">
        <f>9+3+10</f>
        <v>22</v>
      </c>
      <c r="K18" s="2">
        <f t="shared" si="1"/>
        <v>56</v>
      </c>
      <c r="L18" s="2">
        <f t="shared" si="2"/>
        <v>52</v>
      </c>
      <c r="M18" s="5" t="s">
        <v>30</v>
      </c>
      <c r="N18" s="3" t="s">
        <v>31</v>
      </c>
      <c r="O18" s="1">
        <v>1929</v>
      </c>
      <c r="P18" s="1">
        <v>149</v>
      </c>
      <c r="Q18" s="1">
        <v>3908</v>
      </c>
      <c r="S18" s="1" t="s">
        <v>91</v>
      </c>
    </row>
    <row r="19" spans="1:19">
      <c r="A19" s="3">
        <v>1929</v>
      </c>
      <c r="B19" s="3">
        <v>1</v>
      </c>
      <c r="C19" s="3">
        <v>18</v>
      </c>
      <c r="D19" s="4">
        <f t="shared" si="0"/>
        <v>89</v>
      </c>
      <c r="E19" s="3">
        <v>5</v>
      </c>
      <c r="F19" s="3">
        <v>39</v>
      </c>
      <c r="G19" s="3">
        <v>2</v>
      </c>
      <c r="H19" s="1">
        <f>11+3</f>
        <v>14</v>
      </c>
      <c r="I19" s="1">
        <v>3</v>
      </c>
      <c r="J19" s="1">
        <f>18+1+6</f>
        <v>25</v>
      </c>
      <c r="K19" s="2">
        <f t="shared" si="1"/>
        <v>34</v>
      </c>
      <c r="L19" s="2">
        <f t="shared" si="2"/>
        <v>55</v>
      </c>
      <c r="M19" s="5" t="s">
        <v>30</v>
      </c>
      <c r="N19" s="3" t="s">
        <v>31</v>
      </c>
      <c r="O19" s="1">
        <v>1929</v>
      </c>
      <c r="P19" s="1">
        <v>149</v>
      </c>
      <c r="Q19" s="1">
        <v>3908</v>
      </c>
      <c r="S19" s="1" t="s">
        <v>91</v>
      </c>
    </row>
    <row r="20" spans="1:19">
      <c r="A20" s="3">
        <v>1929</v>
      </c>
      <c r="B20" s="3">
        <v>1</v>
      </c>
      <c r="C20" s="3">
        <v>19</v>
      </c>
      <c r="D20" s="4">
        <f t="shared" si="0"/>
        <v>85</v>
      </c>
      <c r="E20" s="3">
        <v>4</v>
      </c>
      <c r="F20" s="3">
        <v>45</v>
      </c>
      <c r="G20" s="3">
        <v>3</v>
      </c>
      <c r="H20" s="1">
        <f>18+3+1</f>
        <v>22</v>
      </c>
      <c r="I20" s="1">
        <v>1</v>
      </c>
      <c r="J20" s="1">
        <v>23</v>
      </c>
      <c r="K20" s="2">
        <f t="shared" si="1"/>
        <v>52</v>
      </c>
      <c r="L20" s="2">
        <f t="shared" si="2"/>
        <v>33</v>
      </c>
      <c r="M20" s="5" t="s">
        <v>30</v>
      </c>
      <c r="N20" s="3" t="s">
        <v>31</v>
      </c>
      <c r="O20" s="1">
        <v>1929</v>
      </c>
      <c r="P20" s="1">
        <v>149</v>
      </c>
      <c r="Q20" s="1">
        <v>3908</v>
      </c>
      <c r="S20" s="1" t="s">
        <v>91</v>
      </c>
    </row>
    <row r="21" spans="1:19">
      <c r="A21" s="3">
        <v>1929</v>
      </c>
      <c r="B21" s="3">
        <v>1</v>
      </c>
      <c r="C21" s="3">
        <v>20</v>
      </c>
      <c r="D21" s="4">
        <f t="shared" si="0"/>
        <v>69</v>
      </c>
      <c r="E21" s="3">
        <v>3</v>
      </c>
      <c r="F21" s="3">
        <v>39</v>
      </c>
      <c r="G21" s="3">
        <v>2</v>
      </c>
      <c r="H21" s="1">
        <f>12+6</f>
        <v>18</v>
      </c>
      <c r="I21" s="1">
        <v>1</v>
      </c>
      <c r="J21" s="1">
        <v>21</v>
      </c>
      <c r="K21" s="2">
        <f t="shared" si="1"/>
        <v>38</v>
      </c>
      <c r="L21" s="2">
        <f t="shared" si="2"/>
        <v>31</v>
      </c>
      <c r="M21" s="5" t="s">
        <v>30</v>
      </c>
      <c r="N21" s="3" t="s">
        <v>31</v>
      </c>
      <c r="O21" s="1">
        <v>1929</v>
      </c>
      <c r="P21" s="1">
        <v>149</v>
      </c>
      <c r="Q21" s="1">
        <v>3908</v>
      </c>
      <c r="S21" s="1" t="s">
        <v>91</v>
      </c>
    </row>
    <row r="22" spans="1:19">
      <c r="A22" s="3">
        <v>1929</v>
      </c>
      <c r="B22" s="3">
        <v>1</v>
      </c>
      <c r="C22" s="3">
        <v>21</v>
      </c>
      <c r="D22" s="4">
        <f t="shared" si="0"/>
        <v>95</v>
      </c>
      <c r="E22" s="3">
        <v>4</v>
      </c>
      <c r="F22" s="3">
        <v>55</v>
      </c>
      <c r="G22" s="3">
        <v>3</v>
      </c>
      <c r="H22" s="1">
        <f>12+8+6</f>
        <v>26</v>
      </c>
      <c r="I22" s="1">
        <v>1</v>
      </c>
      <c r="J22" s="1">
        <v>29</v>
      </c>
      <c r="K22" s="2">
        <f t="shared" si="1"/>
        <v>56</v>
      </c>
      <c r="L22" s="2">
        <f t="shared" si="2"/>
        <v>39</v>
      </c>
      <c r="M22" s="5" t="s">
        <v>30</v>
      </c>
      <c r="N22" s="3" t="s">
        <v>31</v>
      </c>
      <c r="O22" s="1">
        <v>1929</v>
      </c>
      <c r="P22" s="1">
        <v>149</v>
      </c>
      <c r="Q22" s="1">
        <v>3908</v>
      </c>
      <c r="S22" s="1" t="s">
        <v>91</v>
      </c>
    </row>
    <row r="23" spans="1:19">
      <c r="A23" s="3">
        <v>1929</v>
      </c>
      <c r="B23" s="3">
        <v>1</v>
      </c>
      <c r="C23" s="3">
        <v>22</v>
      </c>
      <c r="D23" s="4">
        <f t="shared" si="0"/>
        <v>92</v>
      </c>
      <c r="E23" s="3">
        <v>6</v>
      </c>
      <c r="F23" s="3">
        <v>32</v>
      </c>
      <c r="G23" s="3">
        <v>3</v>
      </c>
      <c r="H23" s="1">
        <f>4+4+7</f>
        <v>15</v>
      </c>
      <c r="I23" s="1">
        <v>3</v>
      </c>
      <c r="J23" s="1">
        <f>13+2+2</f>
        <v>17</v>
      </c>
      <c r="K23" s="2">
        <f t="shared" si="1"/>
        <v>45</v>
      </c>
      <c r="L23" s="2">
        <f t="shared" si="2"/>
        <v>47</v>
      </c>
      <c r="M23" s="5" t="s">
        <v>30</v>
      </c>
      <c r="N23" s="3" t="s">
        <v>31</v>
      </c>
      <c r="O23" s="1">
        <v>1929</v>
      </c>
      <c r="P23" s="1">
        <v>149</v>
      </c>
      <c r="Q23" s="1">
        <v>3908</v>
      </c>
      <c r="S23" s="1" t="s">
        <v>91</v>
      </c>
    </row>
    <row r="24" spans="1:19">
      <c r="A24" s="3">
        <v>1929</v>
      </c>
      <c r="B24" s="3">
        <v>1</v>
      </c>
      <c r="C24" s="3">
        <v>23</v>
      </c>
      <c r="D24" s="4">
        <f t="shared" si="0"/>
        <v>73</v>
      </c>
      <c r="E24" s="3">
        <v>4</v>
      </c>
      <c r="F24" s="3">
        <v>33</v>
      </c>
      <c r="G24" s="3">
        <v>3</v>
      </c>
      <c r="H24" s="1">
        <f>2+7+8</f>
        <v>17</v>
      </c>
      <c r="I24" s="1">
        <v>1</v>
      </c>
      <c r="J24" s="1">
        <v>16</v>
      </c>
      <c r="K24" s="2">
        <f t="shared" si="1"/>
        <v>47</v>
      </c>
      <c r="L24" s="2">
        <f t="shared" si="2"/>
        <v>26</v>
      </c>
      <c r="M24" s="5" t="s">
        <v>30</v>
      </c>
      <c r="N24" s="3" t="s">
        <v>31</v>
      </c>
      <c r="O24" s="1">
        <v>1929</v>
      </c>
      <c r="P24" s="1">
        <v>149</v>
      </c>
      <c r="Q24" s="1">
        <v>3908</v>
      </c>
      <c r="S24" s="1" t="s">
        <v>91</v>
      </c>
    </row>
    <row r="25" spans="1:19">
      <c r="A25" s="3">
        <v>1929</v>
      </c>
      <c r="B25" s="3">
        <v>1</v>
      </c>
      <c r="C25" s="3">
        <v>24</v>
      </c>
      <c r="D25" s="4">
        <f t="shared" si="0"/>
        <v>66</v>
      </c>
      <c r="E25" s="3">
        <v>3</v>
      </c>
      <c r="F25" s="3">
        <v>36</v>
      </c>
      <c r="G25" s="3">
        <v>2</v>
      </c>
      <c r="H25" s="1">
        <f>7+15</f>
        <v>22</v>
      </c>
      <c r="I25" s="1">
        <v>1</v>
      </c>
      <c r="J25" s="1">
        <v>14</v>
      </c>
      <c r="K25" s="2">
        <f t="shared" si="1"/>
        <v>42</v>
      </c>
      <c r="L25" s="2">
        <f t="shared" si="2"/>
        <v>24</v>
      </c>
      <c r="M25" s="5" t="s">
        <v>30</v>
      </c>
      <c r="N25" s="3" t="s">
        <v>31</v>
      </c>
      <c r="O25" s="1">
        <v>1929</v>
      </c>
      <c r="P25" s="1">
        <v>149</v>
      </c>
      <c r="Q25" s="1">
        <v>3908</v>
      </c>
      <c r="S25" s="1" t="s">
        <v>91</v>
      </c>
    </row>
    <row r="26" spans="1:19">
      <c r="A26" s="3">
        <v>1929</v>
      </c>
      <c r="B26" s="3">
        <v>1</v>
      </c>
      <c r="C26" s="3">
        <v>25</v>
      </c>
      <c r="D26" s="4">
        <f t="shared" si="0"/>
        <v>92</v>
      </c>
      <c r="E26" s="3">
        <v>3</v>
      </c>
      <c r="F26" s="3">
        <v>62</v>
      </c>
      <c r="G26" s="3">
        <v>2</v>
      </c>
      <c r="H26" s="1">
        <f>16+33</f>
        <v>49</v>
      </c>
      <c r="I26" s="1">
        <v>1</v>
      </c>
      <c r="J26" s="1">
        <v>13</v>
      </c>
      <c r="K26" s="2">
        <f t="shared" si="1"/>
        <v>69</v>
      </c>
      <c r="L26" s="2">
        <f t="shared" si="2"/>
        <v>23</v>
      </c>
      <c r="M26" s="5" t="s">
        <v>30</v>
      </c>
      <c r="N26" s="3" t="s">
        <v>31</v>
      </c>
      <c r="O26" s="1">
        <v>1929</v>
      </c>
      <c r="P26" s="1">
        <v>149</v>
      </c>
      <c r="Q26" s="1">
        <v>3908</v>
      </c>
      <c r="S26" s="1" t="s">
        <v>91</v>
      </c>
    </row>
    <row r="27" spans="1:19">
      <c r="A27" s="3">
        <v>1929</v>
      </c>
      <c r="B27" s="3">
        <v>1</v>
      </c>
      <c r="C27" s="3">
        <v>26</v>
      </c>
      <c r="D27" s="4">
        <f t="shared" si="0"/>
        <v>54</v>
      </c>
      <c r="E27" s="3">
        <v>3</v>
      </c>
      <c r="F27" s="3">
        <v>24</v>
      </c>
      <c r="G27" s="3">
        <v>2</v>
      </c>
      <c r="H27" s="1">
        <f>5+13</f>
        <v>18</v>
      </c>
      <c r="I27" s="1">
        <v>1</v>
      </c>
      <c r="J27" s="1">
        <v>6</v>
      </c>
      <c r="K27" s="2">
        <f t="shared" si="1"/>
        <v>38</v>
      </c>
      <c r="L27" s="2">
        <f t="shared" si="2"/>
        <v>16</v>
      </c>
      <c r="M27" s="5" t="s">
        <v>30</v>
      </c>
      <c r="N27" s="3" t="s">
        <v>31</v>
      </c>
      <c r="O27" s="1">
        <v>1929</v>
      </c>
      <c r="P27" s="1">
        <v>149</v>
      </c>
      <c r="Q27" s="1">
        <v>3908</v>
      </c>
      <c r="S27" s="1" t="s">
        <v>91</v>
      </c>
    </row>
    <row r="28" spans="1:19">
      <c r="A28" s="3">
        <v>1929</v>
      </c>
      <c r="B28" s="3">
        <v>1</v>
      </c>
      <c r="C28" s="3">
        <v>27</v>
      </c>
      <c r="D28" s="4">
        <f t="shared" si="0"/>
        <v>63</v>
      </c>
      <c r="E28" s="3">
        <v>3</v>
      </c>
      <c r="F28" s="3">
        <v>33</v>
      </c>
      <c r="G28" s="3">
        <v>2</v>
      </c>
      <c r="H28" s="1">
        <f>4+20</f>
        <v>24</v>
      </c>
      <c r="I28" s="1">
        <v>1</v>
      </c>
      <c r="J28" s="1">
        <v>9</v>
      </c>
      <c r="K28" s="2">
        <f t="shared" si="1"/>
        <v>44</v>
      </c>
      <c r="L28" s="2">
        <f t="shared" si="2"/>
        <v>19</v>
      </c>
      <c r="M28" s="5" t="s">
        <v>38</v>
      </c>
      <c r="N28" s="3" t="s">
        <v>31</v>
      </c>
      <c r="O28" s="1">
        <v>1929</v>
      </c>
      <c r="P28" s="1">
        <v>149</v>
      </c>
      <c r="Q28" s="1">
        <v>3908</v>
      </c>
      <c r="S28" s="1" t="s">
        <v>91</v>
      </c>
    </row>
    <row r="29" spans="1:19">
      <c r="A29" s="3">
        <v>1929</v>
      </c>
      <c r="B29" s="3">
        <v>1</v>
      </c>
      <c r="C29" s="3">
        <v>28</v>
      </c>
      <c r="D29" s="4" t="str">
        <f t="shared" si="0"/>
        <v/>
      </c>
      <c r="E29" s="3"/>
      <c r="F29" s="3"/>
      <c r="G29" s="3"/>
      <c r="K29" s="2" t="str">
        <f t="shared" si="1"/>
        <v/>
      </c>
      <c r="L29" s="2" t="str">
        <f t="shared" si="2"/>
        <v/>
      </c>
      <c r="M29" s="5"/>
      <c r="N29" s="3" t="s">
        <v>31</v>
      </c>
      <c r="O29" s="1">
        <v>1929</v>
      </c>
      <c r="P29" s="1">
        <v>149</v>
      </c>
      <c r="Q29" s="1">
        <v>3908</v>
      </c>
      <c r="S29" s="1" t="s">
        <v>91</v>
      </c>
    </row>
    <row r="30" spans="1:19">
      <c r="A30" s="3">
        <v>1929</v>
      </c>
      <c r="B30" s="3">
        <v>1</v>
      </c>
      <c r="C30" s="3">
        <v>29</v>
      </c>
      <c r="D30" s="4">
        <f t="shared" si="0"/>
        <v>31</v>
      </c>
      <c r="E30" s="3">
        <v>2</v>
      </c>
      <c r="F30" s="3">
        <v>11</v>
      </c>
      <c r="G30" s="3">
        <v>2</v>
      </c>
      <c r="H30" s="1">
        <f>2+9</f>
        <v>11</v>
      </c>
      <c r="K30" s="2">
        <f t="shared" si="1"/>
        <v>31</v>
      </c>
      <c r="L30" s="2">
        <f t="shared" si="2"/>
        <v>0</v>
      </c>
      <c r="M30" s="5" t="s">
        <v>30</v>
      </c>
      <c r="N30" s="3" t="s">
        <v>31</v>
      </c>
      <c r="O30" s="1">
        <v>1929</v>
      </c>
      <c r="P30" s="1">
        <v>149</v>
      </c>
      <c r="Q30" s="1">
        <v>3908</v>
      </c>
      <c r="S30" s="1" t="s">
        <v>91</v>
      </c>
    </row>
    <row r="31" spans="1:19">
      <c r="A31" s="3">
        <v>1929</v>
      </c>
      <c r="B31" s="3">
        <v>1</v>
      </c>
      <c r="C31" s="3">
        <v>30</v>
      </c>
      <c r="D31" s="4">
        <f t="shared" si="0"/>
        <v>39</v>
      </c>
      <c r="E31" s="3">
        <v>3</v>
      </c>
      <c r="F31" s="3">
        <v>9</v>
      </c>
      <c r="G31" s="3">
        <v>2</v>
      </c>
      <c r="H31" s="1">
        <f>1+5</f>
        <v>6</v>
      </c>
      <c r="I31" s="1">
        <v>1</v>
      </c>
      <c r="J31" s="1">
        <v>3</v>
      </c>
      <c r="K31" s="2">
        <f t="shared" si="1"/>
        <v>26</v>
      </c>
      <c r="L31" s="2">
        <f t="shared" si="2"/>
        <v>13</v>
      </c>
      <c r="M31" s="5" t="s">
        <v>30</v>
      </c>
      <c r="N31" s="3" t="s">
        <v>31</v>
      </c>
      <c r="O31" s="1">
        <v>1929</v>
      </c>
      <c r="P31" s="1">
        <v>149</v>
      </c>
      <c r="Q31" s="1">
        <v>3908</v>
      </c>
      <c r="S31" s="1" t="s">
        <v>91</v>
      </c>
    </row>
    <row r="32" spans="1:19">
      <c r="A32" s="3">
        <v>1929</v>
      </c>
      <c r="B32" s="3">
        <v>1</v>
      </c>
      <c r="C32" s="3">
        <v>31</v>
      </c>
      <c r="D32" s="4">
        <f t="shared" si="0"/>
        <v>27</v>
      </c>
      <c r="E32" s="3">
        <v>2</v>
      </c>
      <c r="F32" s="3">
        <v>7</v>
      </c>
      <c r="G32" s="3">
        <v>1</v>
      </c>
      <c r="H32" s="1">
        <v>1</v>
      </c>
      <c r="I32" s="1">
        <v>1</v>
      </c>
      <c r="J32" s="1">
        <v>6</v>
      </c>
      <c r="K32" s="2">
        <f t="shared" si="1"/>
        <v>11</v>
      </c>
      <c r="L32" s="2">
        <f t="shared" si="2"/>
        <v>16</v>
      </c>
      <c r="M32" s="5" t="s">
        <v>30</v>
      </c>
      <c r="N32" s="3" t="s">
        <v>31</v>
      </c>
      <c r="O32" s="1">
        <v>1929</v>
      </c>
      <c r="P32" s="1">
        <v>149</v>
      </c>
      <c r="Q32" s="1">
        <v>3908</v>
      </c>
      <c r="S32" s="1" t="s">
        <v>91</v>
      </c>
    </row>
    <row r="33" spans="1:19">
      <c r="A33" s="1">
        <v>1929</v>
      </c>
      <c r="B33" s="1">
        <v>2</v>
      </c>
      <c r="C33" s="1">
        <v>1</v>
      </c>
      <c r="D33" s="4">
        <f t="shared" si="0"/>
        <v>45</v>
      </c>
      <c r="E33" s="1">
        <v>3</v>
      </c>
      <c r="F33" s="1">
        <v>15</v>
      </c>
      <c r="G33" s="1">
        <v>2</v>
      </c>
      <c r="H33" s="1">
        <f>1+2</f>
        <v>3</v>
      </c>
      <c r="I33" s="1">
        <v>1</v>
      </c>
      <c r="J33" s="1">
        <v>12</v>
      </c>
      <c r="K33" s="2">
        <f t="shared" si="1"/>
        <v>23</v>
      </c>
      <c r="L33" s="2">
        <f t="shared" si="2"/>
        <v>22</v>
      </c>
      <c r="M33" s="1" t="s">
        <v>30</v>
      </c>
      <c r="N33" s="1" t="s">
        <v>31</v>
      </c>
      <c r="O33" s="1">
        <v>1929</v>
      </c>
      <c r="P33" s="1">
        <v>150</v>
      </c>
      <c r="Q33" s="1">
        <v>4161</v>
      </c>
      <c r="S33" s="1" t="s">
        <v>92</v>
      </c>
    </row>
    <row r="34" spans="1:19">
      <c r="A34" s="1">
        <v>1929</v>
      </c>
      <c r="B34" s="1">
        <v>2</v>
      </c>
      <c r="C34" s="1">
        <v>2</v>
      </c>
      <c r="D34" s="4">
        <f t="shared" si="0"/>
        <v>49</v>
      </c>
      <c r="E34" s="1">
        <v>3</v>
      </c>
      <c r="F34" s="1">
        <v>19</v>
      </c>
      <c r="G34" s="1">
        <v>1</v>
      </c>
      <c r="H34" s="1">
        <v>3</v>
      </c>
      <c r="I34" s="1">
        <v>2</v>
      </c>
      <c r="J34" s="1">
        <f>15+1</f>
        <v>16</v>
      </c>
      <c r="K34" s="2">
        <f t="shared" si="1"/>
        <v>13</v>
      </c>
      <c r="L34" s="2">
        <f t="shared" si="2"/>
        <v>36</v>
      </c>
      <c r="M34" s="1" t="s">
        <v>30</v>
      </c>
      <c r="N34" s="1" t="s">
        <v>31</v>
      </c>
      <c r="O34" s="1">
        <v>1929</v>
      </c>
      <c r="P34" s="1">
        <v>150</v>
      </c>
      <c r="Q34" s="1">
        <v>4161</v>
      </c>
      <c r="S34" s="1" t="s">
        <v>92</v>
      </c>
    </row>
    <row r="35" spans="1:19">
      <c r="A35" s="1">
        <v>1929</v>
      </c>
      <c r="B35" s="1">
        <v>2</v>
      </c>
      <c r="C35" s="1">
        <v>3</v>
      </c>
      <c r="D35" s="4">
        <f t="shared" si="0"/>
        <v>51</v>
      </c>
      <c r="E35" s="1">
        <v>3</v>
      </c>
      <c r="F35" s="1">
        <v>21</v>
      </c>
      <c r="G35" s="1">
        <v>1</v>
      </c>
      <c r="H35" s="1">
        <v>5</v>
      </c>
      <c r="I35" s="1">
        <v>2</v>
      </c>
      <c r="J35" s="1">
        <f>13+3</f>
        <v>16</v>
      </c>
      <c r="K35" s="2">
        <f t="shared" si="1"/>
        <v>15</v>
      </c>
      <c r="L35" s="2">
        <f t="shared" si="2"/>
        <v>36</v>
      </c>
      <c r="M35" s="1" t="s">
        <v>30</v>
      </c>
      <c r="N35" s="1" t="s">
        <v>31</v>
      </c>
      <c r="O35" s="1">
        <v>1929</v>
      </c>
      <c r="P35" s="1">
        <v>150</v>
      </c>
      <c r="Q35" s="1">
        <v>4161</v>
      </c>
      <c r="S35" s="1" t="s">
        <v>92</v>
      </c>
    </row>
    <row r="36" spans="1:19">
      <c r="A36" s="1">
        <v>1929</v>
      </c>
      <c r="B36" s="1">
        <v>2</v>
      </c>
      <c r="C36" s="1">
        <v>4</v>
      </c>
      <c r="D36" s="4">
        <f t="shared" si="0"/>
        <v>56</v>
      </c>
      <c r="E36" s="1">
        <v>4</v>
      </c>
      <c r="F36" s="1">
        <v>16</v>
      </c>
      <c r="G36" s="1">
        <v>1</v>
      </c>
      <c r="H36" s="1">
        <v>5</v>
      </c>
      <c r="I36" s="1">
        <v>3</v>
      </c>
      <c r="J36" s="1">
        <f>5+4+2</f>
        <v>11</v>
      </c>
      <c r="K36" s="2">
        <f t="shared" si="1"/>
        <v>15</v>
      </c>
      <c r="L36" s="2">
        <f t="shared" si="2"/>
        <v>41</v>
      </c>
      <c r="M36" s="1" t="s">
        <v>30</v>
      </c>
      <c r="N36" s="1" t="s">
        <v>31</v>
      </c>
      <c r="O36" s="1">
        <v>1929</v>
      </c>
      <c r="P36" s="1">
        <v>150</v>
      </c>
      <c r="Q36" s="1">
        <v>4161</v>
      </c>
      <c r="S36" s="1" t="s">
        <v>92</v>
      </c>
    </row>
    <row r="37" spans="1:19">
      <c r="A37" s="1">
        <v>1929</v>
      </c>
      <c r="B37" s="1">
        <v>2</v>
      </c>
      <c r="C37" s="1">
        <v>5</v>
      </c>
      <c r="D37" s="4">
        <f t="shared" si="0"/>
        <v>66</v>
      </c>
      <c r="E37" s="1">
        <v>5</v>
      </c>
      <c r="F37" s="1">
        <v>16</v>
      </c>
      <c r="G37" s="1">
        <v>2</v>
      </c>
      <c r="H37" s="1">
        <f>3+5</f>
        <v>8</v>
      </c>
      <c r="I37" s="1">
        <v>3</v>
      </c>
      <c r="J37" s="1">
        <f>3+3+2</f>
        <v>8</v>
      </c>
      <c r="K37" s="2">
        <f t="shared" si="1"/>
        <v>28</v>
      </c>
      <c r="L37" s="2">
        <f t="shared" si="2"/>
        <v>38</v>
      </c>
      <c r="M37" s="1" t="s">
        <v>30</v>
      </c>
      <c r="N37" s="1" t="s">
        <v>31</v>
      </c>
      <c r="O37" s="1">
        <v>1929</v>
      </c>
      <c r="P37" s="1">
        <v>150</v>
      </c>
      <c r="Q37" s="1">
        <v>4161</v>
      </c>
      <c r="S37" s="1" t="s">
        <v>92</v>
      </c>
    </row>
    <row r="38" spans="1:19">
      <c r="A38" s="1">
        <v>1929</v>
      </c>
      <c r="B38" s="1">
        <v>2</v>
      </c>
      <c r="C38" s="1">
        <v>6</v>
      </c>
      <c r="D38" s="4">
        <f t="shared" si="0"/>
        <v>54</v>
      </c>
      <c r="E38" s="1">
        <v>4</v>
      </c>
      <c r="F38" s="1">
        <v>14</v>
      </c>
      <c r="G38" s="1">
        <v>2</v>
      </c>
      <c r="H38" s="1">
        <f>2+9</f>
        <v>11</v>
      </c>
      <c r="I38" s="1">
        <v>2</v>
      </c>
      <c r="J38" s="1">
        <f>2+1</f>
        <v>3</v>
      </c>
      <c r="K38" s="2">
        <f t="shared" si="1"/>
        <v>31</v>
      </c>
      <c r="L38" s="2">
        <f t="shared" si="2"/>
        <v>23</v>
      </c>
      <c r="M38" s="1" t="s">
        <v>30</v>
      </c>
      <c r="N38" s="1" t="s">
        <v>31</v>
      </c>
      <c r="O38" s="1">
        <v>1929</v>
      </c>
      <c r="P38" s="1">
        <v>150</v>
      </c>
      <c r="Q38" s="1">
        <v>4161</v>
      </c>
      <c r="S38" s="1" t="s">
        <v>92</v>
      </c>
    </row>
    <row r="39" spans="1:19">
      <c r="A39" s="1">
        <v>1929</v>
      </c>
      <c r="B39" s="1">
        <v>2</v>
      </c>
      <c r="C39" s="1">
        <v>7</v>
      </c>
      <c r="D39" s="4">
        <f t="shared" si="0"/>
        <v>101</v>
      </c>
      <c r="E39" s="1">
        <v>7</v>
      </c>
      <c r="F39" s="1">
        <v>31</v>
      </c>
      <c r="G39" s="1">
        <v>2</v>
      </c>
      <c r="H39" s="1">
        <f>3+9</f>
        <v>12</v>
      </c>
      <c r="I39" s="1">
        <v>5</v>
      </c>
      <c r="J39" s="1">
        <f>6+3+6+3+1</f>
        <v>19</v>
      </c>
      <c r="K39" s="2">
        <f t="shared" si="1"/>
        <v>32</v>
      </c>
      <c r="L39" s="2">
        <f t="shared" si="2"/>
        <v>69</v>
      </c>
      <c r="M39" s="1" t="s">
        <v>30</v>
      </c>
      <c r="N39" s="1" t="s">
        <v>31</v>
      </c>
      <c r="O39" s="1">
        <v>1929</v>
      </c>
      <c r="P39" s="1">
        <v>150</v>
      </c>
      <c r="Q39" s="1">
        <v>4161</v>
      </c>
      <c r="S39" s="1" t="s">
        <v>92</v>
      </c>
    </row>
    <row r="40" spans="1:19">
      <c r="A40" s="1">
        <v>1929</v>
      </c>
      <c r="B40" s="1">
        <v>2</v>
      </c>
      <c r="C40" s="1">
        <v>8</v>
      </c>
      <c r="D40" s="4">
        <f t="shared" si="0"/>
        <v>106</v>
      </c>
      <c r="E40" s="1">
        <v>8</v>
      </c>
      <c r="F40" s="1">
        <v>26</v>
      </c>
      <c r="G40" s="1">
        <v>3</v>
      </c>
      <c r="H40" s="1">
        <f>1+5+2</f>
        <v>8</v>
      </c>
      <c r="I40" s="1">
        <v>5</v>
      </c>
      <c r="J40" s="1">
        <f>7+3+6+1+1</f>
        <v>18</v>
      </c>
      <c r="K40" s="2">
        <f t="shared" si="1"/>
        <v>38</v>
      </c>
      <c r="L40" s="2">
        <f t="shared" si="2"/>
        <v>68</v>
      </c>
      <c r="M40" s="1" t="s">
        <v>30</v>
      </c>
      <c r="N40" s="1" t="s">
        <v>31</v>
      </c>
      <c r="O40" s="1">
        <v>1929</v>
      </c>
      <c r="P40" s="1">
        <v>150</v>
      </c>
      <c r="Q40" s="1">
        <v>4161</v>
      </c>
      <c r="S40" s="1" t="s">
        <v>92</v>
      </c>
    </row>
    <row r="41" spans="1:19">
      <c r="A41" s="1">
        <v>1929</v>
      </c>
      <c r="B41" s="1">
        <v>2</v>
      </c>
      <c r="C41" s="1">
        <v>9</v>
      </c>
      <c r="D41" s="4">
        <f t="shared" si="0"/>
        <v>117</v>
      </c>
      <c r="E41" s="1">
        <v>8</v>
      </c>
      <c r="F41" s="1">
        <v>37</v>
      </c>
      <c r="G41" s="1">
        <v>2</v>
      </c>
      <c r="H41" s="1">
        <f>7+3</f>
        <v>10</v>
      </c>
      <c r="I41" s="1">
        <v>6</v>
      </c>
      <c r="J41" s="1">
        <f>10+4+8+1+1+3</f>
        <v>27</v>
      </c>
      <c r="K41" s="2">
        <f t="shared" si="1"/>
        <v>30</v>
      </c>
      <c r="L41" s="2">
        <f t="shared" si="2"/>
        <v>87</v>
      </c>
      <c r="M41" s="1" t="s">
        <v>30</v>
      </c>
      <c r="N41" s="1" t="s">
        <v>31</v>
      </c>
      <c r="O41" s="1">
        <v>1929</v>
      </c>
      <c r="P41" s="1">
        <v>150</v>
      </c>
      <c r="Q41" s="1">
        <v>4161</v>
      </c>
      <c r="S41" s="1" t="s">
        <v>92</v>
      </c>
    </row>
    <row r="42" spans="1:19">
      <c r="A42" s="1">
        <v>1929</v>
      </c>
      <c r="B42" s="1">
        <v>2</v>
      </c>
      <c r="C42" s="1">
        <v>10</v>
      </c>
      <c r="D42" s="4">
        <f t="shared" si="0"/>
        <v>129</v>
      </c>
      <c r="E42" s="1">
        <v>8</v>
      </c>
      <c r="F42" s="1">
        <v>49</v>
      </c>
      <c r="G42" s="1">
        <v>2</v>
      </c>
      <c r="H42" s="1">
        <f>5+3</f>
        <v>8</v>
      </c>
      <c r="I42" s="1">
        <v>6</v>
      </c>
      <c r="J42" s="1">
        <f>14+11+9+3+1+3</f>
        <v>41</v>
      </c>
      <c r="K42" s="2">
        <f t="shared" si="1"/>
        <v>28</v>
      </c>
      <c r="L42" s="2">
        <f t="shared" si="2"/>
        <v>101</v>
      </c>
      <c r="M42" s="1" t="s">
        <v>30</v>
      </c>
      <c r="N42" s="1" t="s">
        <v>31</v>
      </c>
      <c r="O42" s="1">
        <v>1929</v>
      </c>
      <c r="P42" s="1">
        <v>150</v>
      </c>
      <c r="Q42" s="1">
        <v>4161</v>
      </c>
      <c r="S42" s="1" t="s">
        <v>92</v>
      </c>
    </row>
    <row r="43" spans="1:19">
      <c r="A43" s="1">
        <v>1929</v>
      </c>
      <c r="B43" s="1">
        <v>2</v>
      </c>
      <c r="C43" s="1">
        <v>11</v>
      </c>
      <c r="D43" s="4">
        <f t="shared" si="0"/>
        <v>109</v>
      </c>
      <c r="E43" s="1">
        <v>8</v>
      </c>
      <c r="F43" s="1">
        <v>29</v>
      </c>
      <c r="G43" s="1">
        <v>2</v>
      </c>
      <c r="H43" s="1">
        <f>2+1</f>
        <v>3</v>
      </c>
      <c r="I43" s="1">
        <v>6</v>
      </c>
      <c r="J43" s="1">
        <f>6+10+3+4+1+2</f>
        <v>26</v>
      </c>
      <c r="K43" s="2">
        <f t="shared" si="1"/>
        <v>23</v>
      </c>
      <c r="L43" s="2">
        <f t="shared" si="2"/>
        <v>86</v>
      </c>
      <c r="M43" s="1" t="s">
        <v>30</v>
      </c>
      <c r="N43" s="1" t="s">
        <v>31</v>
      </c>
      <c r="O43" s="1">
        <v>1929</v>
      </c>
      <c r="P43" s="1">
        <v>150</v>
      </c>
      <c r="Q43" s="1">
        <v>4161</v>
      </c>
      <c r="S43" s="1" t="s">
        <v>92</v>
      </c>
    </row>
    <row r="44" spans="1:19">
      <c r="A44" s="1">
        <v>1929</v>
      </c>
      <c r="B44" s="1">
        <v>2</v>
      </c>
      <c r="C44" s="1">
        <v>12</v>
      </c>
      <c r="D44" s="4">
        <f t="shared" si="0"/>
        <v>103</v>
      </c>
      <c r="E44" s="1">
        <v>7</v>
      </c>
      <c r="F44" s="1">
        <v>33</v>
      </c>
      <c r="G44" s="1">
        <v>1</v>
      </c>
      <c r="H44" s="1">
        <v>2</v>
      </c>
      <c r="I44" s="1">
        <v>6</v>
      </c>
      <c r="J44" s="1">
        <f>11+6+4+2+2+6</f>
        <v>31</v>
      </c>
      <c r="K44" s="2">
        <f t="shared" si="1"/>
        <v>12</v>
      </c>
      <c r="L44" s="2">
        <f t="shared" si="2"/>
        <v>91</v>
      </c>
      <c r="M44" s="1" t="s">
        <v>30</v>
      </c>
      <c r="N44" s="1" t="s">
        <v>31</v>
      </c>
      <c r="O44" s="1">
        <v>1929</v>
      </c>
      <c r="P44" s="1">
        <v>150</v>
      </c>
      <c r="Q44" s="1">
        <v>4161</v>
      </c>
      <c r="S44" s="1" t="s">
        <v>92</v>
      </c>
    </row>
    <row r="45" spans="1:19">
      <c r="A45" s="1">
        <v>1929</v>
      </c>
      <c r="B45" s="1">
        <v>2</v>
      </c>
      <c r="C45" s="1">
        <v>13</v>
      </c>
      <c r="D45" s="4">
        <f t="shared" si="0"/>
        <v>83</v>
      </c>
      <c r="E45" s="1">
        <v>6</v>
      </c>
      <c r="F45" s="1">
        <v>23</v>
      </c>
      <c r="I45" s="1">
        <v>6</v>
      </c>
      <c r="J45" s="1">
        <f>5+6+2+1+3+6</f>
        <v>23</v>
      </c>
      <c r="K45" s="2">
        <f t="shared" si="1"/>
        <v>0</v>
      </c>
      <c r="L45" s="2">
        <f t="shared" si="2"/>
        <v>83</v>
      </c>
      <c r="M45" s="1" t="s">
        <v>30</v>
      </c>
      <c r="N45" s="1" t="s">
        <v>31</v>
      </c>
      <c r="O45" s="1">
        <v>1929</v>
      </c>
      <c r="P45" s="1">
        <v>150</v>
      </c>
      <c r="Q45" s="1">
        <v>4161</v>
      </c>
      <c r="S45" s="1" t="s">
        <v>92</v>
      </c>
    </row>
    <row r="46" spans="1:19">
      <c r="A46" s="1">
        <v>1929</v>
      </c>
      <c r="B46" s="1">
        <v>2</v>
      </c>
      <c r="C46" s="1">
        <v>14</v>
      </c>
      <c r="D46" s="4">
        <f t="shared" si="0"/>
        <v>89</v>
      </c>
      <c r="E46" s="1">
        <v>5</v>
      </c>
      <c r="F46" s="1">
        <v>39</v>
      </c>
      <c r="I46" s="1">
        <v>5</v>
      </c>
      <c r="J46" s="1">
        <f>9+16+7+3+4</f>
        <v>39</v>
      </c>
      <c r="K46" s="2">
        <f t="shared" si="1"/>
        <v>0</v>
      </c>
      <c r="L46" s="2">
        <f t="shared" si="2"/>
        <v>89</v>
      </c>
      <c r="M46" s="1" t="s">
        <v>30</v>
      </c>
      <c r="N46" s="1" t="s">
        <v>31</v>
      </c>
      <c r="O46" s="1">
        <v>1929</v>
      </c>
      <c r="P46" s="1">
        <v>150</v>
      </c>
      <c r="Q46" s="1">
        <v>4161</v>
      </c>
      <c r="S46" s="1" t="s">
        <v>92</v>
      </c>
    </row>
    <row r="47" spans="1:19">
      <c r="A47" s="1">
        <v>1929</v>
      </c>
      <c r="B47" s="1">
        <v>2</v>
      </c>
      <c r="C47" s="1">
        <v>15</v>
      </c>
      <c r="D47" s="4">
        <f t="shared" si="0"/>
        <v>75</v>
      </c>
      <c r="E47" s="1">
        <v>5</v>
      </c>
      <c r="F47" s="1">
        <v>25</v>
      </c>
      <c r="I47" s="1">
        <v>5</v>
      </c>
      <c r="J47" s="1">
        <f>4+12+3+3+3</f>
        <v>25</v>
      </c>
      <c r="K47" s="2">
        <f t="shared" si="1"/>
        <v>0</v>
      </c>
      <c r="L47" s="2">
        <f t="shared" si="2"/>
        <v>75</v>
      </c>
      <c r="M47" s="1" t="s">
        <v>30</v>
      </c>
      <c r="N47" s="1" t="s">
        <v>31</v>
      </c>
      <c r="O47" s="1">
        <v>1929</v>
      </c>
      <c r="P47" s="1">
        <v>150</v>
      </c>
      <c r="Q47" s="1">
        <v>4161</v>
      </c>
      <c r="S47" s="1" t="s">
        <v>92</v>
      </c>
    </row>
    <row r="48" spans="1:19">
      <c r="A48" s="1">
        <v>1929</v>
      </c>
      <c r="B48" s="1">
        <v>2</v>
      </c>
      <c r="C48" s="1">
        <v>16</v>
      </c>
      <c r="D48" s="4">
        <f t="shared" si="0"/>
        <v>66</v>
      </c>
      <c r="E48" s="1">
        <v>5</v>
      </c>
      <c r="F48" s="1">
        <v>16</v>
      </c>
      <c r="G48" s="1">
        <v>1</v>
      </c>
      <c r="H48" s="1">
        <v>1</v>
      </c>
      <c r="I48" s="1">
        <v>4</v>
      </c>
      <c r="J48" s="1">
        <f>5+8+1+1</f>
        <v>15</v>
      </c>
      <c r="K48" s="2">
        <f t="shared" si="1"/>
        <v>11</v>
      </c>
      <c r="L48" s="2">
        <f t="shared" si="2"/>
        <v>55</v>
      </c>
      <c r="M48" s="1" t="s">
        <v>30</v>
      </c>
      <c r="N48" s="1" t="s">
        <v>31</v>
      </c>
      <c r="O48" s="1">
        <v>1929</v>
      </c>
      <c r="P48" s="1">
        <v>150</v>
      </c>
      <c r="Q48" s="1">
        <v>4161</v>
      </c>
      <c r="S48" s="1" t="s">
        <v>92</v>
      </c>
    </row>
    <row r="49" spans="1:19">
      <c r="A49" s="1">
        <v>1929</v>
      </c>
      <c r="B49" s="1">
        <v>2</v>
      </c>
      <c r="C49" s="1">
        <v>17</v>
      </c>
      <c r="D49" s="4">
        <f t="shared" si="0"/>
        <v>63</v>
      </c>
      <c r="E49" s="1">
        <v>5</v>
      </c>
      <c r="F49" s="1">
        <v>13</v>
      </c>
      <c r="G49" s="1">
        <v>1</v>
      </c>
      <c r="H49" s="1">
        <v>2</v>
      </c>
      <c r="I49" s="1">
        <v>4</v>
      </c>
      <c r="J49" s="1">
        <f>2+7+1+1</f>
        <v>11</v>
      </c>
      <c r="K49" s="2">
        <f t="shared" si="1"/>
        <v>12</v>
      </c>
      <c r="L49" s="2">
        <f t="shared" si="2"/>
        <v>51</v>
      </c>
      <c r="M49" s="1" t="s">
        <v>30</v>
      </c>
      <c r="N49" s="1" t="s">
        <v>31</v>
      </c>
      <c r="O49" s="1">
        <v>1929</v>
      </c>
      <c r="P49" s="1">
        <v>150</v>
      </c>
      <c r="Q49" s="1">
        <v>4161</v>
      </c>
      <c r="S49" s="1" t="s">
        <v>92</v>
      </c>
    </row>
    <row r="50" spans="1:19">
      <c r="A50" s="1">
        <v>1929</v>
      </c>
      <c r="B50" s="1">
        <v>2</v>
      </c>
      <c r="C50" s="1">
        <v>18</v>
      </c>
      <c r="D50" s="4">
        <f t="shared" si="0"/>
        <v>77</v>
      </c>
      <c r="E50" s="1">
        <v>6</v>
      </c>
      <c r="F50" s="1">
        <v>17</v>
      </c>
      <c r="G50" s="1">
        <v>2</v>
      </c>
      <c r="H50" s="1">
        <f>7+2</f>
        <v>9</v>
      </c>
      <c r="I50" s="1">
        <v>4</v>
      </c>
      <c r="J50" s="1">
        <f>4+1+2+1</f>
        <v>8</v>
      </c>
      <c r="K50" s="2">
        <f t="shared" si="1"/>
        <v>29</v>
      </c>
      <c r="L50" s="2">
        <f t="shared" si="2"/>
        <v>48</v>
      </c>
      <c r="M50" s="1" t="s">
        <v>30</v>
      </c>
      <c r="N50" s="1" t="s">
        <v>31</v>
      </c>
      <c r="O50" s="1">
        <v>1929</v>
      </c>
      <c r="P50" s="1">
        <v>150</v>
      </c>
      <c r="Q50" s="1">
        <v>4161</v>
      </c>
      <c r="S50" s="1" t="s">
        <v>92</v>
      </c>
    </row>
    <row r="51" spans="1:19">
      <c r="A51" s="1">
        <v>1929</v>
      </c>
      <c r="B51" s="1">
        <v>2</v>
      </c>
      <c r="C51" s="1">
        <v>19</v>
      </c>
      <c r="D51" s="4">
        <f t="shared" si="0"/>
        <v>51</v>
      </c>
      <c r="E51" s="1">
        <v>4</v>
      </c>
      <c r="F51" s="1">
        <v>11</v>
      </c>
      <c r="G51" s="1">
        <v>2</v>
      </c>
      <c r="H51" s="1">
        <f>5+3</f>
        <v>8</v>
      </c>
      <c r="I51" s="1">
        <v>2</v>
      </c>
      <c r="J51" s="1">
        <f>1+3</f>
        <v>4</v>
      </c>
      <c r="K51" s="2">
        <f t="shared" si="1"/>
        <v>28</v>
      </c>
      <c r="L51" s="2">
        <f t="shared" si="2"/>
        <v>24</v>
      </c>
      <c r="M51" s="1" t="s">
        <v>30</v>
      </c>
      <c r="N51" s="1" t="s">
        <v>31</v>
      </c>
      <c r="O51" s="1">
        <v>1929</v>
      </c>
      <c r="P51" s="1">
        <v>150</v>
      </c>
      <c r="Q51" s="1">
        <v>4161</v>
      </c>
      <c r="S51" s="1" t="s">
        <v>92</v>
      </c>
    </row>
    <row r="52" spans="1:19">
      <c r="A52" s="1">
        <v>1929</v>
      </c>
      <c r="B52" s="1">
        <v>2</v>
      </c>
      <c r="C52" s="1">
        <v>20</v>
      </c>
      <c r="D52" s="4">
        <f t="shared" si="0"/>
        <v>68</v>
      </c>
      <c r="E52" s="1">
        <v>5</v>
      </c>
      <c r="F52" s="1">
        <v>18</v>
      </c>
      <c r="G52" s="1">
        <v>3</v>
      </c>
      <c r="H52" s="1">
        <f>6+5+1</f>
        <v>12</v>
      </c>
      <c r="I52" s="1">
        <v>2</v>
      </c>
      <c r="J52" s="1">
        <f>1+5</f>
        <v>6</v>
      </c>
      <c r="K52" s="2">
        <f t="shared" si="1"/>
        <v>42</v>
      </c>
      <c r="L52" s="2">
        <f t="shared" si="2"/>
        <v>26</v>
      </c>
      <c r="M52" s="1" t="s">
        <v>30</v>
      </c>
      <c r="N52" s="1" t="s">
        <v>31</v>
      </c>
      <c r="O52" s="1">
        <v>1929</v>
      </c>
      <c r="P52" s="1">
        <v>150</v>
      </c>
      <c r="Q52" s="1">
        <v>4161</v>
      </c>
      <c r="S52" s="1" t="s">
        <v>92</v>
      </c>
    </row>
    <row r="53" spans="1:19">
      <c r="A53" s="1">
        <v>1929</v>
      </c>
      <c r="B53" s="1">
        <v>2</v>
      </c>
      <c r="C53" s="1">
        <v>21</v>
      </c>
      <c r="D53" s="4">
        <f t="shared" si="0"/>
        <v>83</v>
      </c>
      <c r="E53" s="1">
        <v>6</v>
      </c>
      <c r="F53" s="1">
        <v>23</v>
      </c>
      <c r="G53" s="1">
        <v>3</v>
      </c>
      <c r="H53" s="1">
        <f>7+3+2</f>
        <v>12</v>
      </c>
      <c r="I53" s="1">
        <v>3</v>
      </c>
      <c r="J53" s="1">
        <f>1+1+9</f>
        <v>11</v>
      </c>
      <c r="K53" s="2">
        <f t="shared" si="1"/>
        <v>42</v>
      </c>
      <c r="L53" s="2">
        <f t="shared" si="2"/>
        <v>41</v>
      </c>
      <c r="M53" s="1" t="s">
        <v>30</v>
      </c>
      <c r="N53" s="1" t="s">
        <v>31</v>
      </c>
      <c r="O53" s="1">
        <v>1929</v>
      </c>
      <c r="P53" s="1">
        <v>150</v>
      </c>
      <c r="Q53" s="1">
        <v>4161</v>
      </c>
      <c r="S53" s="1" t="s">
        <v>92</v>
      </c>
    </row>
    <row r="54" spans="1:19">
      <c r="A54" s="1">
        <v>1929</v>
      </c>
      <c r="B54" s="1">
        <v>2</v>
      </c>
      <c r="C54" s="1">
        <v>22</v>
      </c>
      <c r="D54" s="4">
        <f t="shared" si="0"/>
        <v>84</v>
      </c>
      <c r="E54" s="1">
        <v>6</v>
      </c>
      <c r="F54" s="1">
        <v>24</v>
      </c>
      <c r="G54" s="1">
        <v>3</v>
      </c>
      <c r="H54" s="1">
        <f>9+1+2</f>
        <v>12</v>
      </c>
      <c r="I54" s="1">
        <v>3</v>
      </c>
      <c r="J54" s="1">
        <f>1+1+10</f>
        <v>12</v>
      </c>
      <c r="K54" s="2">
        <f t="shared" si="1"/>
        <v>42</v>
      </c>
      <c r="L54" s="2">
        <f t="shared" si="2"/>
        <v>42</v>
      </c>
      <c r="M54" s="1" t="s">
        <v>30</v>
      </c>
      <c r="N54" s="1" t="s">
        <v>31</v>
      </c>
      <c r="O54" s="1">
        <v>1929</v>
      </c>
      <c r="P54" s="1">
        <v>150</v>
      </c>
      <c r="Q54" s="1">
        <v>4161</v>
      </c>
      <c r="S54" s="1" t="s">
        <v>92</v>
      </c>
    </row>
    <row r="55" spans="1:19">
      <c r="A55" s="1">
        <v>1929</v>
      </c>
      <c r="B55" s="1">
        <v>2</v>
      </c>
      <c r="C55" s="1">
        <v>23</v>
      </c>
      <c r="D55" s="4">
        <f t="shared" si="0"/>
        <v>66</v>
      </c>
      <c r="E55" s="1">
        <v>5</v>
      </c>
      <c r="F55" s="1">
        <v>16</v>
      </c>
      <c r="G55" s="1">
        <v>2</v>
      </c>
      <c r="H55" s="1">
        <f>7+5</f>
        <v>12</v>
      </c>
      <c r="I55" s="1">
        <v>3</v>
      </c>
      <c r="J55" s="1">
        <f>1+1+2</f>
        <v>4</v>
      </c>
      <c r="K55" s="2">
        <f t="shared" si="1"/>
        <v>32</v>
      </c>
      <c r="L55" s="2">
        <f t="shared" si="2"/>
        <v>34</v>
      </c>
      <c r="M55" s="1" t="s">
        <v>30</v>
      </c>
      <c r="N55" s="1" t="s">
        <v>31</v>
      </c>
      <c r="O55" s="1">
        <v>1929</v>
      </c>
      <c r="P55" s="1">
        <v>150</v>
      </c>
      <c r="Q55" s="1">
        <v>4161</v>
      </c>
      <c r="S55" s="1" t="s">
        <v>92</v>
      </c>
    </row>
    <row r="56" spans="1:19">
      <c r="A56" s="1">
        <v>1929</v>
      </c>
      <c r="B56" s="1">
        <v>2</v>
      </c>
      <c r="C56" s="1">
        <v>24</v>
      </c>
      <c r="D56" s="4">
        <f t="shared" si="0"/>
        <v>73</v>
      </c>
      <c r="E56" s="1">
        <v>5</v>
      </c>
      <c r="F56" s="1">
        <v>23</v>
      </c>
      <c r="G56" s="1">
        <v>2</v>
      </c>
      <c r="H56" s="1">
        <f>5+7</f>
        <v>12</v>
      </c>
      <c r="I56" s="1">
        <v>3</v>
      </c>
      <c r="J56" s="1">
        <f>4+1+6</f>
        <v>11</v>
      </c>
      <c r="K56" s="2">
        <f t="shared" si="1"/>
        <v>32</v>
      </c>
      <c r="L56" s="2">
        <f t="shared" si="2"/>
        <v>41</v>
      </c>
      <c r="M56" s="1" t="s">
        <v>30</v>
      </c>
      <c r="N56" s="1" t="s">
        <v>31</v>
      </c>
      <c r="O56" s="1">
        <v>1929</v>
      </c>
      <c r="P56" s="1">
        <v>150</v>
      </c>
      <c r="Q56" s="1">
        <v>4161</v>
      </c>
      <c r="S56" s="1" t="s">
        <v>92</v>
      </c>
    </row>
    <row r="57" spans="1:19">
      <c r="A57" s="1">
        <v>1929</v>
      </c>
      <c r="B57" s="1">
        <v>2</v>
      </c>
      <c r="C57" s="1">
        <v>25</v>
      </c>
      <c r="D57" s="4">
        <f t="shared" si="0"/>
        <v>89</v>
      </c>
      <c r="E57" s="1">
        <v>6</v>
      </c>
      <c r="F57" s="1">
        <v>29</v>
      </c>
      <c r="G57" s="1">
        <v>3</v>
      </c>
      <c r="H57" s="1">
        <f>4+1+10</f>
        <v>15</v>
      </c>
      <c r="I57" s="1">
        <v>3</v>
      </c>
      <c r="J57" s="1">
        <f>7+1+6</f>
        <v>14</v>
      </c>
      <c r="K57" s="2">
        <f t="shared" si="1"/>
        <v>45</v>
      </c>
      <c r="L57" s="2">
        <f t="shared" si="2"/>
        <v>44</v>
      </c>
      <c r="M57" s="1" t="s">
        <v>30</v>
      </c>
      <c r="N57" s="1" t="s">
        <v>31</v>
      </c>
      <c r="O57" s="1">
        <v>1929</v>
      </c>
      <c r="P57" s="1">
        <v>150</v>
      </c>
      <c r="Q57" s="1">
        <v>4161</v>
      </c>
      <c r="S57" s="1" t="s">
        <v>92</v>
      </c>
    </row>
    <row r="58" spans="1:19">
      <c r="A58" s="1">
        <v>1929</v>
      </c>
      <c r="B58" s="1">
        <v>2</v>
      </c>
      <c r="C58" s="1">
        <v>26</v>
      </c>
      <c r="D58" s="4">
        <f t="shared" si="0"/>
        <v>76</v>
      </c>
      <c r="E58" s="1">
        <v>5</v>
      </c>
      <c r="F58" s="1">
        <v>26</v>
      </c>
      <c r="G58" s="1">
        <v>2</v>
      </c>
      <c r="H58" s="1">
        <f>1+7</f>
        <v>8</v>
      </c>
      <c r="I58" s="1">
        <v>3</v>
      </c>
      <c r="J58" s="1">
        <f>10+1+7</f>
        <v>18</v>
      </c>
      <c r="K58" s="2">
        <f t="shared" si="1"/>
        <v>28</v>
      </c>
      <c r="L58" s="2">
        <f t="shared" si="2"/>
        <v>48</v>
      </c>
      <c r="M58" s="1" t="s">
        <v>30</v>
      </c>
      <c r="N58" s="1" t="s">
        <v>31</v>
      </c>
      <c r="O58" s="1">
        <v>1929</v>
      </c>
      <c r="P58" s="1">
        <v>150</v>
      </c>
      <c r="Q58" s="1">
        <v>4161</v>
      </c>
      <c r="S58" s="1" t="s">
        <v>92</v>
      </c>
    </row>
    <row r="59" spans="1:19">
      <c r="A59" s="1">
        <v>1929</v>
      </c>
      <c r="B59" s="1">
        <v>2</v>
      </c>
      <c r="C59" s="1">
        <v>27</v>
      </c>
      <c r="D59" s="4">
        <f t="shared" si="0"/>
        <v>89</v>
      </c>
      <c r="E59" s="1">
        <v>5</v>
      </c>
      <c r="F59" s="1">
        <v>39</v>
      </c>
      <c r="G59" s="1">
        <v>2</v>
      </c>
      <c r="H59" s="1">
        <f>1+14</f>
        <v>15</v>
      </c>
      <c r="I59" s="1">
        <v>3</v>
      </c>
      <c r="J59" s="1">
        <f>11+1+12</f>
        <v>24</v>
      </c>
      <c r="K59" s="2">
        <f t="shared" si="1"/>
        <v>35</v>
      </c>
      <c r="L59" s="2">
        <f t="shared" si="2"/>
        <v>54</v>
      </c>
      <c r="M59" s="1" t="s">
        <v>30</v>
      </c>
      <c r="N59" s="1" t="s">
        <v>31</v>
      </c>
      <c r="O59" s="1">
        <v>1929</v>
      </c>
      <c r="P59" s="1">
        <v>150</v>
      </c>
      <c r="Q59" s="1">
        <v>4161</v>
      </c>
      <c r="S59" s="1" t="s">
        <v>92</v>
      </c>
    </row>
    <row r="60" spans="1:19">
      <c r="A60" s="1">
        <v>1929</v>
      </c>
      <c r="B60" s="1">
        <v>2</v>
      </c>
      <c r="C60" s="1">
        <v>28</v>
      </c>
      <c r="D60" s="4" t="str">
        <f t="shared" si="0"/>
        <v/>
      </c>
      <c r="K60" s="2" t="str">
        <f t="shared" si="1"/>
        <v/>
      </c>
      <c r="L60" s="2" t="str">
        <f t="shared" si="2"/>
        <v/>
      </c>
      <c r="N60" s="1" t="s">
        <v>31</v>
      </c>
      <c r="O60" s="1">
        <v>1929</v>
      </c>
      <c r="P60" s="1">
        <v>150</v>
      </c>
      <c r="Q60" s="1">
        <v>4161</v>
      </c>
      <c r="S60" s="1" t="s">
        <v>92</v>
      </c>
    </row>
    <row r="61" spans="1:19">
      <c r="A61" s="1">
        <v>1929</v>
      </c>
      <c r="B61" s="1">
        <v>3</v>
      </c>
      <c r="C61" s="1">
        <v>1</v>
      </c>
      <c r="D61" s="4">
        <f t="shared" si="0"/>
        <v>58</v>
      </c>
      <c r="E61" s="1">
        <v>4</v>
      </c>
      <c r="F61" s="1">
        <v>18</v>
      </c>
      <c r="G61" s="1">
        <v>1</v>
      </c>
      <c r="H61" s="1">
        <v>10</v>
      </c>
      <c r="I61" s="1">
        <v>3</v>
      </c>
      <c r="J61" s="1">
        <f>5+1+2</f>
        <v>8</v>
      </c>
      <c r="K61" s="2">
        <f t="shared" si="1"/>
        <v>20</v>
      </c>
      <c r="L61" s="2">
        <f t="shared" si="2"/>
        <v>38</v>
      </c>
      <c r="M61" s="1" t="s">
        <v>30</v>
      </c>
      <c r="N61" s="1" t="s">
        <v>31</v>
      </c>
      <c r="O61" s="1">
        <v>1929</v>
      </c>
      <c r="P61" s="1">
        <v>151</v>
      </c>
      <c r="Q61" s="1">
        <v>3910</v>
      </c>
      <c r="S61" s="1" t="s">
        <v>93</v>
      </c>
    </row>
    <row r="62" spans="1:19">
      <c r="A62" s="1">
        <v>1929</v>
      </c>
      <c r="B62" s="1">
        <v>3</v>
      </c>
      <c r="C62" s="1">
        <v>2</v>
      </c>
      <c r="D62" s="4">
        <f t="shared" si="0"/>
        <v>55</v>
      </c>
      <c r="E62" s="1">
        <v>4</v>
      </c>
      <c r="F62" s="1">
        <v>15</v>
      </c>
      <c r="G62" s="1">
        <v>1</v>
      </c>
      <c r="H62" s="1">
        <v>8</v>
      </c>
      <c r="I62" s="1">
        <v>3</v>
      </c>
      <c r="J62" s="1">
        <f>3+2+2</f>
        <v>7</v>
      </c>
      <c r="K62" s="2">
        <f t="shared" si="1"/>
        <v>18</v>
      </c>
      <c r="L62" s="2">
        <f t="shared" si="2"/>
        <v>37</v>
      </c>
      <c r="M62" s="1" t="s">
        <v>30</v>
      </c>
      <c r="N62" s="1" t="s">
        <v>31</v>
      </c>
      <c r="O62" s="1">
        <v>1929</v>
      </c>
      <c r="P62" s="1">
        <v>151</v>
      </c>
      <c r="Q62" s="1">
        <v>3910</v>
      </c>
      <c r="S62" s="1" t="s">
        <v>93</v>
      </c>
    </row>
    <row r="63" spans="1:19">
      <c r="A63" s="1">
        <v>1929</v>
      </c>
      <c r="B63" s="1">
        <v>3</v>
      </c>
      <c r="C63" s="1">
        <v>3</v>
      </c>
      <c r="D63" s="4" t="str">
        <f t="shared" si="0"/>
        <v/>
      </c>
      <c r="K63" s="2" t="str">
        <f t="shared" si="1"/>
        <v/>
      </c>
      <c r="L63" s="2" t="str">
        <f t="shared" si="2"/>
        <v/>
      </c>
      <c r="N63" s="1" t="s">
        <v>31</v>
      </c>
      <c r="O63" s="1">
        <v>1929</v>
      </c>
      <c r="P63" s="1">
        <v>151</v>
      </c>
      <c r="Q63" s="1">
        <v>3910</v>
      </c>
      <c r="S63" s="1" t="s">
        <v>93</v>
      </c>
    </row>
    <row r="64" spans="1:19">
      <c r="A64" s="1">
        <v>1929</v>
      </c>
      <c r="B64" s="1">
        <v>3</v>
      </c>
      <c r="C64" s="1">
        <v>4</v>
      </c>
      <c r="D64" s="4">
        <f t="shared" si="0"/>
        <v>62</v>
      </c>
      <c r="E64" s="1">
        <v>4</v>
      </c>
      <c r="F64" s="1">
        <v>22</v>
      </c>
      <c r="G64" s="1">
        <v>2</v>
      </c>
      <c r="H64" s="1">
        <f>10+5</f>
        <v>15</v>
      </c>
      <c r="I64" s="1">
        <v>2</v>
      </c>
      <c r="J64" s="1">
        <f>5+2</f>
        <v>7</v>
      </c>
      <c r="K64" s="2">
        <f t="shared" si="1"/>
        <v>35</v>
      </c>
      <c r="L64" s="2">
        <f t="shared" si="2"/>
        <v>27</v>
      </c>
      <c r="M64" s="1" t="s">
        <v>30</v>
      </c>
      <c r="N64" s="1" t="s">
        <v>31</v>
      </c>
      <c r="O64" s="1">
        <v>1929</v>
      </c>
      <c r="P64" s="1">
        <v>151</v>
      </c>
      <c r="Q64" s="1">
        <v>3910</v>
      </c>
      <c r="S64" s="1" t="s">
        <v>93</v>
      </c>
    </row>
    <row r="65" spans="1:19">
      <c r="A65" s="1">
        <v>1929</v>
      </c>
      <c r="B65" s="1">
        <v>3</v>
      </c>
      <c r="C65" s="1">
        <v>5</v>
      </c>
      <c r="D65" s="4" t="str">
        <f t="shared" si="0"/>
        <v/>
      </c>
      <c r="K65" s="2" t="str">
        <f t="shared" si="1"/>
        <v/>
      </c>
      <c r="L65" s="2" t="str">
        <f t="shared" si="2"/>
        <v/>
      </c>
      <c r="N65" s="1" t="s">
        <v>31</v>
      </c>
      <c r="O65" s="1">
        <v>1929</v>
      </c>
      <c r="P65" s="1">
        <v>151</v>
      </c>
      <c r="Q65" s="1">
        <v>3910</v>
      </c>
      <c r="S65" s="1" t="s">
        <v>93</v>
      </c>
    </row>
    <row r="66" spans="1:19">
      <c r="A66" s="1">
        <v>1929</v>
      </c>
      <c r="B66" s="1">
        <v>3</v>
      </c>
      <c r="C66" s="1">
        <v>6</v>
      </c>
      <c r="D66" s="4">
        <f t="shared" si="0"/>
        <v>88</v>
      </c>
      <c r="E66" s="1">
        <v>6</v>
      </c>
      <c r="F66" s="1">
        <v>28</v>
      </c>
      <c r="G66" s="1">
        <v>1</v>
      </c>
      <c r="H66" s="1">
        <v>2</v>
      </c>
      <c r="I66" s="1">
        <v>5</v>
      </c>
      <c r="J66" s="1">
        <f>11+2+1+11+1</f>
        <v>26</v>
      </c>
      <c r="K66" s="2">
        <f t="shared" si="1"/>
        <v>12</v>
      </c>
      <c r="L66" s="2">
        <f t="shared" si="2"/>
        <v>76</v>
      </c>
      <c r="M66" s="1" t="s">
        <v>30</v>
      </c>
      <c r="N66" s="1" t="s">
        <v>31</v>
      </c>
      <c r="O66" s="1">
        <v>1929</v>
      </c>
      <c r="P66" s="1">
        <v>151</v>
      </c>
      <c r="Q66" s="1">
        <v>3910</v>
      </c>
      <c r="S66" s="1" t="s">
        <v>93</v>
      </c>
    </row>
    <row r="67" spans="1:19">
      <c r="A67" s="1">
        <v>1929</v>
      </c>
      <c r="B67" s="1">
        <v>3</v>
      </c>
      <c r="C67" s="1">
        <v>7</v>
      </c>
      <c r="D67" s="4">
        <f t="shared" ref="D67:D130" si="3">IF(E67="","",E67*10+F67)</f>
        <v>69</v>
      </c>
      <c r="E67" s="1">
        <v>4</v>
      </c>
      <c r="F67" s="1">
        <v>29</v>
      </c>
      <c r="I67" s="1">
        <v>4</v>
      </c>
      <c r="J67" s="1">
        <f>14+2+11+2</f>
        <v>29</v>
      </c>
      <c r="K67" s="2">
        <f t="shared" ref="K67:K130" si="4">IF(D67="","",G67*10+H67)</f>
        <v>0</v>
      </c>
      <c r="L67" s="2">
        <f t="shared" ref="L67:L130" si="5">IF(D67="","",I67*10+J67)</f>
        <v>69</v>
      </c>
      <c r="M67" s="1" t="s">
        <v>30</v>
      </c>
      <c r="N67" s="1" t="s">
        <v>31</v>
      </c>
      <c r="O67" s="1">
        <v>1929</v>
      </c>
      <c r="P67" s="1">
        <v>151</v>
      </c>
      <c r="Q67" s="1">
        <v>3910</v>
      </c>
      <c r="S67" s="1" t="s">
        <v>93</v>
      </c>
    </row>
    <row r="68" spans="1:19">
      <c r="A68" s="1">
        <v>1929</v>
      </c>
      <c r="B68" s="1">
        <v>3</v>
      </c>
      <c r="C68" s="1">
        <v>8</v>
      </c>
      <c r="D68" s="4">
        <f t="shared" si="3"/>
        <v>94</v>
      </c>
      <c r="E68" s="1">
        <v>6</v>
      </c>
      <c r="F68" s="1">
        <v>34</v>
      </c>
      <c r="G68" s="1">
        <v>1</v>
      </c>
      <c r="H68" s="1">
        <v>3</v>
      </c>
      <c r="I68" s="1">
        <v>5</v>
      </c>
      <c r="J68" s="1">
        <f>13+2+1+14+1</f>
        <v>31</v>
      </c>
      <c r="K68" s="2">
        <f t="shared" si="4"/>
        <v>13</v>
      </c>
      <c r="L68" s="2">
        <f t="shared" si="5"/>
        <v>81</v>
      </c>
      <c r="M68" s="1" t="s">
        <v>30</v>
      </c>
      <c r="N68" s="1" t="s">
        <v>31</v>
      </c>
      <c r="O68" s="1">
        <v>1929</v>
      </c>
      <c r="P68" s="1">
        <v>151</v>
      </c>
      <c r="Q68" s="1">
        <v>3910</v>
      </c>
      <c r="S68" s="1" t="s">
        <v>93</v>
      </c>
    </row>
    <row r="69" spans="1:19">
      <c r="A69" s="1">
        <v>1929</v>
      </c>
      <c r="B69" s="1">
        <v>3</v>
      </c>
      <c r="C69" s="1">
        <v>9</v>
      </c>
      <c r="D69" s="4">
        <f t="shared" si="3"/>
        <v>102</v>
      </c>
      <c r="E69" s="1">
        <v>6</v>
      </c>
      <c r="F69" s="1">
        <v>42</v>
      </c>
      <c r="G69" s="1">
        <v>2</v>
      </c>
      <c r="H69" s="1">
        <f>1+1</f>
        <v>2</v>
      </c>
      <c r="I69" s="1">
        <v>4</v>
      </c>
      <c r="J69" s="1">
        <f>16+1+1+22</f>
        <v>40</v>
      </c>
      <c r="K69" s="2">
        <f t="shared" si="4"/>
        <v>22</v>
      </c>
      <c r="L69" s="2">
        <f t="shared" si="5"/>
        <v>80</v>
      </c>
      <c r="M69" s="1" t="s">
        <v>30</v>
      </c>
      <c r="N69" s="1" t="s">
        <v>31</v>
      </c>
      <c r="O69" s="1">
        <v>1929</v>
      </c>
      <c r="P69" s="1">
        <v>151</v>
      </c>
      <c r="Q69" s="1">
        <v>3910</v>
      </c>
      <c r="S69" s="1" t="s">
        <v>93</v>
      </c>
    </row>
    <row r="70" spans="1:19">
      <c r="A70" s="1">
        <v>1929</v>
      </c>
      <c r="B70" s="1">
        <v>3</v>
      </c>
      <c r="C70" s="1">
        <v>10</v>
      </c>
      <c r="D70" s="4">
        <f t="shared" si="3"/>
        <v>90</v>
      </c>
      <c r="E70" s="1">
        <v>4</v>
      </c>
      <c r="F70" s="1">
        <v>50</v>
      </c>
      <c r="G70" s="1">
        <v>1</v>
      </c>
      <c r="H70" s="1">
        <v>4</v>
      </c>
      <c r="I70" s="1">
        <v>3</v>
      </c>
      <c r="J70" s="1">
        <f>20+2+24</f>
        <v>46</v>
      </c>
      <c r="K70" s="2">
        <f t="shared" si="4"/>
        <v>14</v>
      </c>
      <c r="L70" s="2">
        <f t="shared" si="5"/>
        <v>76</v>
      </c>
      <c r="M70" s="1" t="s">
        <v>30</v>
      </c>
      <c r="N70" s="1" t="s">
        <v>31</v>
      </c>
      <c r="O70" s="1">
        <v>1929</v>
      </c>
      <c r="P70" s="1">
        <v>151</v>
      </c>
      <c r="Q70" s="1">
        <v>3910</v>
      </c>
      <c r="S70" s="1" t="s">
        <v>93</v>
      </c>
    </row>
    <row r="71" spans="1:19">
      <c r="A71" s="1">
        <v>1929</v>
      </c>
      <c r="B71" s="1">
        <v>3</v>
      </c>
      <c r="C71" s="1">
        <v>11</v>
      </c>
      <c r="D71" s="4" t="str">
        <f t="shared" si="3"/>
        <v/>
      </c>
      <c r="K71" s="2" t="str">
        <f t="shared" si="4"/>
        <v/>
      </c>
      <c r="L71" s="2" t="str">
        <f t="shared" si="5"/>
        <v/>
      </c>
      <c r="N71" s="1" t="s">
        <v>31</v>
      </c>
      <c r="O71" s="1">
        <v>1929</v>
      </c>
      <c r="P71" s="1">
        <v>151</v>
      </c>
      <c r="Q71" s="1">
        <v>3910</v>
      </c>
      <c r="S71" s="1" t="s">
        <v>93</v>
      </c>
    </row>
    <row r="72" spans="1:19">
      <c r="A72" s="1">
        <v>1929</v>
      </c>
      <c r="B72" s="1">
        <v>3</v>
      </c>
      <c r="C72" s="1">
        <v>12</v>
      </c>
      <c r="D72" s="4">
        <f t="shared" si="3"/>
        <v>94</v>
      </c>
      <c r="E72" s="1">
        <v>5</v>
      </c>
      <c r="F72" s="1">
        <v>44</v>
      </c>
      <c r="G72" s="1">
        <v>1</v>
      </c>
      <c r="H72" s="1">
        <v>3</v>
      </c>
      <c r="I72" s="1">
        <v>4</v>
      </c>
      <c r="J72" s="1">
        <f>5+1+10+25</f>
        <v>41</v>
      </c>
      <c r="K72" s="2">
        <f t="shared" si="4"/>
        <v>13</v>
      </c>
      <c r="L72" s="2">
        <f t="shared" si="5"/>
        <v>81</v>
      </c>
      <c r="M72" s="1" t="s">
        <v>30</v>
      </c>
      <c r="N72" s="1" t="s">
        <v>31</v>
      </c>
      <c r="O72" s="1">
        <v>1929</v>
      </c>
      <c r="P72" s="1">
        <v>151</v>
      </c>
      <c r="Q72" s="1">
        <v>3910</v>
      </c>
      <c r="S72" s="1" t="s">
        <v>93</v>
      </c>
    </row>
    <row r="73" spans="1:19">
      <c r="A73" s="1">
        <v>1929</v>
      </c>
      <c r="B73" s="1">
        <v>3</v>
      </c>
      <c r="C73" s="1">
        <v>13</v>
      </c>
      <c r="D73" s="4">
        <f t="shared" si="3"/>
        <v>88</v>
      </c>
      <c r="E73" s="1">
        <v>5</v>
      </c>
      <c r="F73" s="1">
        <v>38</v>
      </c>
      <c r="G73" s="1">
        <v>1</v>
      </c>
      <c r="H73" s="1">
        <v>2</v>
      </c>
      <c r="I73" s="1">
        <v>4</v>
      </c>
      <c r="J73" s="1">
        <f>2+1+9+24</f>
        <v>36</v>
      </c>
      <c r="K73" s="2">
        <f t="shared" si="4"/>
        <v>12</v>
      </c>
      <c r="L73" s="2">
        <f t="shared" si="5"/>
        <v>76</v>
      </c>
      <c r="M73" s="1" t="s">
        <v>30</v>
      </c>
      <c r="N73" s="1" t="s">
        <v>31</v>
      </c>
      <c r="O73" s="1">
        <v>1929</v>
      </c>
      <c r="P73" s="1">
        <v>151</v>
      </c>
      <c r="Q73" s="1">
        <v>3910</v>
      </c>
      <c r="S73" s="1" t="s">
        <v>93</v>
      </c>
    </row>
    <row r="74" spans="1:19">
      <c r="A74" s="1">
        <v>1929</v>
      </c>
      <c r="B74" s="1">
        <v>3</v>
      </c>
      <c r="C74" s="1">
        <v>14</v>
      </c>
      <c r="D74" s="4">
        <f t="shared" si="3"/>
        <v>74</v>
      </c>
      <c r="E74" s="1">
        <v>5</v>
      </c>
      <c r="F74" s="1">
        <v>24</v>
      </c>
      <c r="G74" s="1">
        <v>1</v>
      </c>
      <c r="H74" s="1">
        <v>2</v>
      </c>
      <c r="I74" s="1">
        <v>4</v>
      </c>
      <c r="J74" s="1">
        <f>3+1+6+12</f>
        <v>22</v>
      </c>
      <c r="K74" s="2">
        <f t="shared" si="4"/>
        <v>12</v>
      </c>
      <c r="L74" s="2">
        <f t="shared" si="5"/>
        <v>62</v>
      </c>
      <c r="M74" s="1" t="s">
        <v>30</v>
      </c>
      <c r="N74" s="1" t="s">
        <v>31</v>
      </c>
      <c r="O74" s="1">
        <v>1929</v>
      </c>
      <c r="P74" s="1">
        <v>151</v>
      </c>
      <c r="Q74" s="1">
        <v>3910</v>
      </c>
      <c r="S74" s="1" t="s">
        <v>93</v>
      </c>
    </row>
    <row r="75" spans="1:19">
      <c r="A75" s="1">
        <v>1929</v>
      </c>
      <c r="B75" s="1">
        <v>3</v>
      </c>
      <c r="C75" s="1">
        <v>15</v>
      </c>
      <c r="D75" s="4">
        <f t="shared" si="3"/>
        <v>81</v>
      </c>
      <c r="E75" s="1">
        <v>6</v>
      </c>
      <c r="F75" s="1">
        <v>21</v>
      </c>
      <c r="G75" s="1">
        <v>1</v>
      </c>
      <c r="H75" s="1">
        <v>1</v>
      </c>
      <c r="I75" s="1">
        <v>5</v>
      </c>
      <c r="J75" s="1">
        <f>1+6+5+7+1</f>
        <v>20</v>
      </c>
      <c r="K75" s="2">
        <f t="shared" si="4"/>
        <v>11</v>
      </c>
      <c r="L75" s="2">
        <f t="shared" si="5"/>
        <v>70</v>
      </c>
      <c r="M75" s="1" t="s">
        <v>30</v>
      </c>
      <c r="N75" s="1" t="s">
        <v>31</v>
      </c>
      <c r="O75" s="1">
        <v>1929</v>
      </c>
      <c r="P75" s="1">
        <v>151</v>
      </c>
      <c r="Q75" s="1">
        <v>3910</v>
      </c>
      <c r="S75" s="1" t="s">
        <v>93</v>
      </c>
    </row>
    <row r="76" spans="1:19">
      <c r="A76" s="1">
        <v>1929</v>
      </c>
      <c r="B76" s="1">
        <v>3</v>
      </c>
      <c r="C76" s="1">
        <v>16</v>
      </c>
      <c r="D76" s="4">
        <f t="shared" si="3"/>
        <v>65</v>
      </c>
      <c r="E76" s="1">
        <v>5</v>
      </c>
      <c r="F76" s="1">
        <v>15</v>
      </c>
      <c r="G76" s="1">
        <v>2</v>
      </c>
      <c r="H76" s="1">
        <f>1+2</f>
        <v>3</v>
      </c>
      <c r="I76" s="1">
        <v>3</v>
      </c>
      <c r="J76" s="1">
        <f>3+5+4</f>
        <v>12</v>
      </c>
      <c r="K76" s="2">
        <f t="shared" si="4"/>
        <v>23</v>
      </c>
      <c r="L76" s="2">
        <f t="shared" si="5"/>
        <v>42</v>
      </c>
      <c r="M76" s="1" t="s">
        <v>30</v>
      </c>
      <c r="N76" s="1" t="s">
        <v>31</v>
      </c>
      <c r="O76" s="1">
        <v>1929</v>
      </c>
      <c r="P76" s="1">
        <v>151</v>
      </c>
      <c r="Q76" s="1">
        <v>3910</v>
      </c>
      <c r="S76" s="1" t="s">
        <v>93</v>
      </c>
    </row>
    <row r="77" spans="1:19">
      <c r="A77" s="1">
        <v>1929</v>
      </c>
      <c r="B77" s="1">
        <v>3</v>
      </c>
      <c r="C77" s="1">
        <v>17</v>
      </c>
      <c r="D77" s="4">
        <f t="shared" si="3"/>
        <v>88</v>
      </c>
      <c r="E77" s="1">
        <v>7</v>
      </c>
      <c r="F77" s="1">
        <v>18</v>
      </c>
      <c r="G77" s="1">
        <v>2</v>
      </c>
      <c r="H77" s="1">
        <f>1+7</f>
        <v>8</v>
      </c>
      <c r="I77" s="1">
        <v>5</v>
      </c>
      <c r="J77" s="1">
        <f>2+1+3+1+3</f>
        <v>10</v>
      </c>
      <c r="K77" s="2">
        <f t="shared" si="4"/>
        <v>28</v>
      </c>
      <c r="L77" s="2">
        <f t="shared" si="5"/>
        <v>60</v>
      </c>
      <c r="M77" s="1" t="s">
        <v>30</v>
      </c>
      <c r="N77" s="1" t="s">
        <v>31</v>
      </c>
      <c r="O77" s="1">
        <v>1929</v>
      </c>
      <c r="P77" s="1">
        <v>151</v>
      </c>
      <c r="Q77" s="1">
        <v>3910</v>
      </c>
      <c r="S77" s="1" t="s">
        <v>93</v>
      </c>
    </row>
    <row r="78" spans="1:19">
      <c r="A78" s="1">
        <v>1929</v>
      </c>
      <c r="B78" s="1">
        <v>3</v>
      </c>
      <c r="C78" s="1">
        <v>18</v>
      </c>
      <c r="D78" s="4">
        <f t="shared" si="3"/>
        <v>43</v>
      </c>
      <c r="E78" s="1">
        <v>3</v>
      </c>
      <c r="F78" s="1">
        <v>13</v>
      </c>
      <c r="G78" s="1">
        <v>2</v>
      </c>
      <c r="H78" s="1">
        <f>1+10</f>
        <v>11</v>
      </c>
      <c r="I78" s="1">
        <v>1</v>
      </c>
      <c r="J78" s="1">
        <v>2</v>
      </c>
      <c r="K78" s="2">
        <f t="shared" si="4"/>
        <v>31</v>
      </c>
      <c r="L78" s="2">
        <f t="shared" si="5"/>
        <v>12</v>
      </c>
      <c r="M78" s="1" t="s">
        <v>30</v>
      </c>
      <c r="N78" s="1" t="s">
        <v>31</v>
      </c>
      <c r="O78" s="1">
        <v>1929</v>
      </c>
      <c r="P78" s="1">
        <v>151</v>
      </c>
      <c r="Q78" s="1">
        <v>3910</v>
      </c>
      <c r="S78" s="1" t="s">
        <v>93</v>
      </c>
    </row>
    <row r="79" spans="1:19">
      <c r="A79" s="1">
        <v>1929</v>
      </c>
      <c r="B79" s="1">
        <v>3</v>
      </c>
      <c r="C79" s="1">
        <v>19</v>
      </c>
      <c r="D79" s="4" t="str">
        <f t="shared" si="3"/>
        <v/>
      </c>
      <c r="K79" s="2" t="str">
        <f t="shared" si="4"/>
        <v/>
      </c>
      <c r="L79" s="2" t="str">
        <f t="shared" si="5"/>
        <v/>
      </c>
      <c r="N79" s="1" t="s">
        <v>31</v>
      </c>
      <c r="O79" s="1">
        <v>1929</v>
      </c>
      <c r="P79" s="1">
        <v>151</v>
      </c>
      <c r="Q79" s="1">
        <v>3910</v>
      </c>
      <c r="S79" s="1" t="s">
        <v>93</v>
      </c>
    </row>
    <row r="80" spans="1:19">
      <c r="A80" s="1">
        <v>1929</v>
      </c>
      <c r="B80" s="1">
        <v>3</v>
      </c>
      <c r="C80" s="1">
        <v>20</v>
      </c>
      <c r="D80" s="4">
        <f t="shared" si="3"/>
        <v>20</v>
      </c>
      <c r="E80" s="1">
        <v>1</v>
      </c>
      <c r="F80" s="1">
        <v>10</v>
      </c>
      <c r="G80" s="1">
        <v>1</v>
      </c>
      <c r="H80" s="1">
        <v>10</v>
      </c>
      <c r="K80" s="2">
        <f t="shared" si="4"/>
        <v>20</v>
      </c>
      <c r="L80" s="2">
        <f t="shared" si="5"/>
        <v>0</v>
      </c>
      <c r="M80" s="1" t="s">
        <v>30</v>
      </c>
      <c r="N80" s="1" t="s">
        <v>31</v>
      </c>
      <c r="O80" s="1">
        <v>1929</v>
      </c>
      <c r="P80" s="1">
        <v>151</v>
      </c>
      <c r="Q80" s="1">
        <v>3910</v>
      </c>
      <c r="S80" s="1" t="s">
        <v>93</v>
      </c>
    </row>
    <row r="81" spans="1:19">
      <c r="A81" s="1">
        <v>1929</v>
      </c>
      <c r="B81" s="1">
        <v>3</v>
      </c>
      <c r="C81" s="1">
        <v>21</v>
      </c>
      <c r="D81" s="4">
        <f t="shared" si="3"/>
        <v>21</v>
      </c>
      <c r="E81" s="1">
        <v>1</v>
      </c>
      <c r="F81" s="1">
        <v>11</v>
      </c>
      <c r="G81" s="1">
        <v>1</v>
      </c>
      <c r="H81" s="1">
        <v>11</v>
      </c>
      <c r="K81" s="2">
        <f t="shared" si="4"/>
        <v>21</v>
      </c>
      <c r="L81" s="2">
        <f t="shared" si="5"/>
        <v>0</v>
      </c>
      <c r="M81" s="1" t="s">
        <v>30</v>
      </c>
      <c r="N81" s="1" t="s">
        <v>31</v>
      </c>
      <c r="O81" s="1">
        <v>1929</v>
      </c>
      <c r="P81" s="1">
        <v>151</v>
      </c>
      <c r="Q81" s="1">
        <v>3910</v>
      </c>
      <c r="S81" s="1" t="s">
        <v>93</v>
      </c>
    </row>
    <row r="82" spans="1:19">
      <c r="A82" s="1">
        <v>1929</v>
      </c>
      <c r="B82" s="1">
        <v>3</v>
      </c>
      <c r="C82" s="1">
        <v>22</v>
      </c>
      <c r="D82" s="4">
        <f t="shared" si="3"/>
        <v>15</v>
      </c>
      <c r="E82" s="1">
        <v>1</v>
      </c>
      <c r="F82" s="1">
        <v>5</v>
      </c>
      <c r="G82" s="1">
        <v>1</v>
      </c>
      <c r="H82" s="1">
        <v>5</v>
      </c>
      <c r="K82" s="2">
        <f t="shared" si="4"/>
        <v>15</v>
      </c>
      <c r="L82" s="2">
        <f t="shared" si="5"/>
        <v>0</v>
      </c>
      <c r="M82" s="1" t="s">
        <v>30</v>
      </c>
      <c r="N82" s="1" t="s">
        <v>31</v>
      </c>
      <c r="O82" s="1">
        <v>1929</v>
      </c>
      <c r="P82" s="1">
        <v>151</v>
      </c>
      <c r="Q82" s="1">
        <v>3910</v>
      </c>
      <c r="S82" s="1" t="s">
        <v>93</v>
      </c>
    </row>
    <row r="83" spans="1:19">
      <c r="A83" s="1">
        <v>1929</v>
      </c>
      <c r="B83" s="1">
        <v>3</v>
      </c>
      <c r="C83" s="1">
        <v>23</v>
      </c>
      <c r="D83" s="4">
        <f t="shared" si="3"/>
        <v>28</v>
      </c>
      <c r="E83" s="1">
        <v>2</v>
      </c>
      <c r="F83" s="1">
        <v>8</v>
      </c>
      <c r="G83" s="1">
        <v>1</v>
      </c>
      <c r="H83" s="1">
        <v>5</v>
      </c>
      <c r="I83" s="1">
        <v>1</v>
      </c>
      <c r="J83" s="1">
        <v>3</v>
      </c>
      <c r="K83" s="2">
        <f t="shared" si="4"/>
        <v>15</v>
      </c>
      <c r="L83" s="2">
        <f t="shared" si="5"/>
        <v>13</v>
      </c>
      <c r="M83" s="1" t="s">
        <v>30</v>
      </c>
      <c r="N83" s="1" t="s">
        <v>31</v>
      </c>
      <c r="O83" s="1">
        <v>1929</v>
      </c>
      <c r="P83" s="1">
        <v>151</v>
      </c>
      <c r="Q83" s="1">
        <v>3910</v>
      </c>
      <c r="S83" s="1" t="s">
        <v>93</v>
      </c>
    </row>
    <row r="84" spans="1:19">
      <c r="A84" s="1">
        <v>1929</v>
      </c>
      <c r="B84" s="1">
        <v>3</v>
      </c>
      <c r="C84" s="1">
        <v>24</v>
      </c>
      <c r="D84" s="4">
        <f t="shared" si="3"/>
        <v>32</v>
      </c>
      <c r="E84" s="1">
        <v>2</v>
      </c>
      <c r="F84" s="1">
        <v>12</v>
      </c>
      <c r="G84" s="1">
        <v>1</v>
      </c>
      <c r="H84" s="1">
        <v>7</v>
      </c>
      <c r="I84" s="1">
        <v>1</v>
      </c>
      <c r="J84" s="1">
        <v>5</v>
      </c>
      <c r="K84" s="2">
        <f t="shared" si="4"/>
        <v>17</v>
      </c>
      <c r="L84" s="2">
        <f t="shared" si="5"/>
        <v>15</v>
      </c>
      <c r="M84" s="1" t="s">
        <v>38</v>
      </c>
      <c r="N84" s="1" t="s">
        <v>31</v>
      </c>
      <c r="O84" s="1">
        <v>1929</v>
      </c>
      <c r="P84" s="1">
        <v>151</v>
      </c>
      <c r="Q84" s="1">
        <v>3910</v>
      </c>
      <c r="S84" s="1" t="s">
        <v>93</v>
      </c>
    </row>
    <row r="85" spans="1:19">
      <c r="A85" s="1">
        <v>1929</v>
      </c>
      <c r="B85" s="1">
        <v>3</v>
      </c>
      <c r="C85" s="1">
        <v>25</v>
      </c>
      <c r="D85" s="4">
        <f t="shared" si="3"/>
        <v>26</v>
      </c>
      <c r="E85" s="1">
        <v>2</v>
      </c>
      <c r="F85" s="1">
        <v>6</v>
      </c>
      <c r="G85" s="1">
        <v>1</v>
      </c>
      <c r="H85" s="1">
        <v>1</v>
      </c>
      <c r="I85" s="1">
        <v>1</v>
      </c>
      <c r="J85" s="1">
        <v>5</v>
      </c>
      <c r="K85" s="2">
        <f t="shared" si="4"/>
        <v>11</v>
      </c>
      <c r="L85" s="2">
        <f t="shared" si="5"/>
        <v>15</v>
      </c>
      <c r="M85" s="1" t="s">
        <v>30</v>
      </c>
      <c r="N85" s="1" t="s">
        <v>31</v>
      </c>
      <c r="O85" s="1">
        <v>1929</v>
      </c>
      <c r="P85" s="1">
        <v>151</v>
      </c>
      <c r="Q85" s="1">
        <v>3910</v>
      </c>
      <c r="S85" s="1" t="s">
        <v>93</v>
      </c>
    </row>
    <row r="86" spans="1:19">
      <c r="A86" s="1">
        <v>1929</v>
      </c>
      <c r="B86" s="1">
        <v>3</v>
      </c>
      <c r="C86" s="1">
        <v>26</v>
      </c>
      <c r="D86" s="4" t="str">
        <f t="shared" si="3"/>
        <v/>
      </c>
      <c r="K86" s="2" t="str">
        <f t="shared" si="4"/>
        <v/>
      </c>
      <c r="L86" s="2" t="str">
        <f t="shared" si="5"/>
        <v/>
      </c>
      <c r="N86" s="1" t="s">
        <v>31</v>
      </c>
      <c r="O86" s="1">
        <v>1929</v>
      </c>
      <c r="P86" s="1">
        <v>151</v>
      </c>
      <c r="Q86" s="1">
        <v>3910</v>
      </c>
      <c r="S86" s="1" t="s">
        <v>93</v>
      </c>
    </row>
    <row r="87" spans="1:19">
      <c r="A87" s="1">
        <v>1929</v>
      </c>
      <c r="B87" s="1">
        <v>3</v>
      </c>
      <c r="C87" s="1">
        <v>27</v>
      </c>
      <c r="D87" s="4">
        <f t="shared" si="3"/>
        <v>52</v>
      </c>
      <c r="E87" s="1">
        <v>3</v>
      </c>
      <c r="F87" s="1">
        <v>22</v>
      </c>
      <c r="G87" s="1">
        <v>1</v>
      </c>
      <c r="H87" s="1">
        <v>1</v>
      </c>
      <c r="I87" s="1">
        <v>2</v>
      </c>
      <c r="J87" s="1">
        <f>16+5</f>
        <v>21</v>
      </c>
      <c r="K87" s="2">
        <f t="shared" si="4"/>
        <v>11</v>
      </c>
      <c r="L87" s="2">
        <f t="shared" si="5"/>
        <v>41</v>
      </c>
      <c r="M87" s="1" t="s">
        <v>30</v>
      </c>
      <c r="N87" s="1" t="s">
        <v>31</v>
      </c>
      <c r="O87" s="1">
        <v>1929</v>
      </c>
      <c r="P87" s="1">
        <v>151</v>
      </c>
      <c r="Q87" s="1">
        <v>3910</v>
      </c>
      <c r="S87" s="1" t="s">
        <v>93</v>
      </c>
    </row>
    <row r="88" spans="1:19">
      <c r="A88" s="1">
        <v>1929</v>
      </c>
      <c r="B88" s="1">
        <v>3</v>
      </c>
      <c r="C88" s="1">
        <v>28</v>
      </c>
      <c r="D88" s="4">
        <f t="shared" si="3"/>
        <v>43</v>
      </c>
      <c r="E88" s="1">
        <v>2</v>
      </c>
      <c r="F88" s="1">
        <v>23</v>
      </c>
      <c r="I88" s="1">
        <v>2</v>
      </c>
      <c r="J88" s="1">
        <f>19+4</f>
        <v>23</v>
      </c>
      <c r="K88" s="2">
        <f t="shared" si="4"/>
        <v>0</v>
      </c>
      <c r="L88" s="2">
        <f t="shared" si="5"/>
        <v>43</v>
      </c>
      <c r="M88" s="1" t="s">
        <v>38</v>
      </c>
      <c r="N88" s="1" t="s">
        <v>31</v>
      </c>
      <c r="O88" s="1">
        <v>1929</v>
      </c>
      <c r="P88" s="1">
        <v>151</v>
      </c>
      <c r="Q88" s="1">
        <v>3910</v>
      </c>
      <c r="S88" s="1" t="s">
        <v>93</v>
      </c>
    </row>
    <row r="89" spans="1:19">
      <c r="A89" s="1">
        <v>1929</v>
      </c>
      <c r="B89" s="1">
        <v>3</v>
      </c>
      <c r="C89" s="1">
        <v>29</v>
      </c>
      <c r="D89" s="4">
        <f t="shared" si="3"/>
        <v>27</v>
      </c>
      <c r="E89" s="1">
        <v>1</v>
      </c>
      <c r="F89" s="1">
        <v>17</v>
      </c>
      <c r="I89" s="1">
        <v>1</v>
      </c>
      <c r="J89" s="1">
        <v>17</v>
      </c>
      <c r="K89" s="2">
        <f t="shared" si="4"/>
        <v>0</v>
      </c>
      <c r="L89" s="2">
        <f t="shared" si="5"/>
        <v>27</v>
      </c>
      <c r="M89" s="1" t="s">
        <v>38</v>
      </c>
      <c r="N89" s="1" t="s">
        <v>31</v>
      </c>
      <c r="O89" s="1">
        <v>1929</v>
      </c>
      <c r="P89" s="1">
        <v>151</v>
      </c>
      <c r="Q89" s="1">
        <v>3910</v>
      </c>
      <c r="S89" s="1" t="s">
        <v>93</v>
      </c>
    </row>
    <row r="90" spans="1:19">
      <c r="A90" s="1">
        <v>1929</v>
      </c>
      <c r="B90" s="1">
        <v>3</v>
      </c>
      <c r="C90" s="1">
        <v>30</v>
      </c>
      <c r="D90" s="4">
        <f t="shared" si="3"/>
        <v>37</v>
      </c>
      <c r="E90" s="1">
        <v>2</v>
      </c>
      <c r="F90" s="1">
        <v>17</v>
      </c>
      <c r="G90" s="1">
        <v>1</v>
      </c>
      <c r="H90" s="1">
        <v>3</v>
      </c>
      <c r="I90" s="1">
        <v>1</v>
      </c>
      <c r="J90" s="1">
        <v>14</v>
      </c>
      <c r="K90" s="2">
        <f t="shared" si="4"/>
        <v>13</v>
      </c>
      <c r="L90" s="2">
        <f t="shared" si="5"/>
        <v>24</v>
      </c>
      <c r="M90" s="1" t="s">
        <v>38</v>
      </c>
      <c r="N90" s="1" t="s">
        <v>31</v>
      </c>
      <c r="O90" s="1">
        <v>1929</v>
      </c>
      <c r="P90" s="1">
        <v>151</v>
      </c>
      <c r="Q90" s="1">
        <v>3910</v>
      </c>
      <c r="S90" s="1" t="s">
        <v>93</v>
      </c>
    </row>
    <row r="91" spans="1:19">
      <c r="A91" s="1">
        <v>1929</v>
      </c>
      <c r="B91" s="1">
        <v>3</v>
      </c>
      <c r="C91" s="1">
        <v>31</v>
      </c>
      <c r="D91" s="4">
        <f t="shared" si="3"/>
        <v>60</v>
      </c>
      <c r="E91" s="1">
        <v>4</v>
      </c>
      <c r="F91" s="1">
        <v>20</v>
      </c>
      <c r="G91" s="1">
        <v>2</v>
      </c>
      <c r="H91" s="1">
        <f>9+2</f>
        <v>11</v>
      </c>
      <c r="I91" s="1">
        <v>2</v>
      </c>
      <c r="J91" s="1">
        <f>8+1</f>
        <v>9</v>
      </c>
      <c r="K91" s="2">
        <f t="shared" si="4"/>
        <v>31</v>
      </c>
      <c r="L91" s="2">
        <f t="shared" si="5"/>
        <v>29</v>
      </c>
      <c r="M91" s="1" t="s">
        <v>30</v>
      </c>
      <c r="N91" s="1" t="s">
        <v>31</v>
      </c>
      <c r="O91" s="1">
        <v>1929</v>
      </c>
      <c r="P91" s="1">
        <v>151</v>
      </c>
      <c r="Q91" s="1">
        <v>3910</v>
      </c>
      <c r="S91" s="1" t="s">
        <v>93</v>
      </c>
    </row>
    <row r="92" spans="1:19">
      <c r="A92" s="1">
        <v>1929</v>
      </c>
      <c r="B92" s="1">
        <v>4</v>
      </c>
      <c r="C92" s="1">
        <v>1</v>
      </c>
      <c r="D92" s="4">
        <f t="shared" si="3"/>
        <v>56</v>
      </c>
      <c r="E92" s="1">
        <v>4</v>
      </c>
      <c r="F92" s="1">
        <v>16</v>
      </c>
      <c r="G92" s="1">
        <v>1</v>
      </c>
      <c r="H92" s="1">
        <v>5</v>
      </c>
      <c r="I92" s="1">
        <v>3</v>
      </c>
      <c r="J92" s="1">
        <f>4+2+5</f>
        <v>11</v>
      </c>
      <c r="K92" s="2">
        <f t="shared" si="4"/>
        <v>15</v>
      </c>
      <c r="L92" s="2">
        <f t="shared" si="5"/>
        <v>41</v>
      </c>
      <c r="M92" s="1" t="s">
        <v>94</v>
      </c>
      <c r="N92" s="1" t="s">
        <v>31</v>
      </c>
      <c r="O92" s="1">
        <v>1929</v>
      </c>
      <c r="P92" s="1">
        <v>152</v>
      </c>
      <c r="Q92" s="1">
        <v>4163</v>
      </c>
      <c r="S92" s="1" t="s">
        <v>95</v>
      </c>
    </row>
    <row r="93" spans="1:19">
      <c r="A93" s="1">
        <v>1929</v>
      </c>
      <c r="B93" s="1">
        <v>4</v>
      </c>
      <c r="C93" s="1">
        <v>2</v>
      </c>
      <c r="D93" s="4">
        <f t="shared" si="3"/>
        <v>64</v>
      </c>
      <c r="E93" s="1">
        <v>5</v>
      </c>
      <c r="F93" s="1">
        <v>14</v>
      </c>
      <c r="G93" s="1">
        <v>2</v>
      </c>
      <c r="H93" s="1">
        <f>4+1</f>
        <v>5</v>
      </c>
      <c r="I93" s="1">
        <v>3</v>
      </c>
      <c r="J93" s="1">
        <f>2+2+5</f>
        <v>9</v>
      </c>
      <c r="K93" s="2">
        <f t="shared" si="4"/>
        <v>25</v>
      </c>
      <c r="L93" s="2">
        <f t="shared" si="5"/>
        <v>39</v>
      </c>
      <c r="M93" s="1" t="s">
        <v>30</v>
      </c>
      <c r="N93" s="1" t="s">
        <v>31</v>
      </c>
      <c r="O93" s="1">
        <v>1929</v>
      </c>
      <c r="P93" s="1">
        <v>152</v>
      </c>
      <c r="Q93" s="1">
        <v>4163</v>
      </c>
      <c r="S93" s="1" t="s">
        <v>95</v>
      </c>
    </row>
    <row r="94" spans="1:19">
      <c r="A94" s="1">
        <v>1929</v>
      </c>
      <c r="B94" s="1">
        <v>4</v>
      </c>
      <c r="C94" s="1">
        <v>3</v>
      </c>
      <c r="D94" s="4">
        <f t="shared" si="3"/>
        <v>67</v>
      </c>
      <c r="E94" s="1">
        <v>5</v>
      </c>
      <c r="F94" s="1">
        <v>17</v>
      </c>
      <c r="G94" s="1">
        <v>3</v>
      </c>
      <c r="H94" s="1">
        <f>2+2+1</f>
        <v>5</v>
      </c>
      <c r="I94" s="1">
        <v>2</v>
      </c>
      <c r="J94" s="1">
        <f>1+11</f>
        <v>12</v>
      </c>
      <c r="K94" s="2">
        <f t="shared" si="4"/>
        <v>35</v>
      </c>
      <c r="L94" s="2">
        <f t="shared" si="5"/>
        <v>32</v>
      </c>
      <c r="M94" s="1" t="s">
        <v>30</v>
      </c>
      <c r="N94" s="1" t="s">
        <v>31</v>
      </c>
      <c r="O94" s="1">
        <v>1929</v>
      </c>
      <c r="P94" s="1">
        <v>152</v>
      </c>
      <c r="Q94" s="1">
        <v>4163</v>
      </c>
      <c r="S94" s="1" t="s">
        <v>95</v>
      </c>
    </row>
    <row r="95" spans="1:19">
      <c r="A95" s="1">
        <v>1929</v>
      </c>
      <c r="B95" s="1">
        <v>4</v>
      </c>
      <c r="C95" s="1">
        <v>4</v>
      </c>
      <c r="D95" s="4">
        <f t="shared" si="3"/>
        <v>54</v>
      </c>
      <c r="E95" s="1">
        <v>4</v>
      </c>
      <c r="F95" s="1">
        <v>14</v>
      </c>
      <c r="G95" s="1">
        <v>3</v>
      </c>
      <c r="H95" s="1">
        <f>1+4+1</f>
        <v>6</v>
      </c>
      <c r="I95" s="1">
        <v>1</v>
      </c>
      <c r="J95" s="1">
        <v>8</v>
      </c>
      <c r="K95" s="2">
        <f t="shared" si="4"/>
        <v>36</v>
      </c>
      <c r="L95" s="2">
        <f t="shared" si="5"/>
        <v>18</v>
      </c>
      <c r="M95" s="1" t="s">
        <v>30</v>
      </c>
      <c r="N95" s="1" t="s">
        <v>31</v>
      </c>
      <c r="O95" s="1">
        <v>1929</v>
      </c>
      <c r="P95" s="1">
        <v>152</v>
      </c>
      <c r="Q95" s="1">
        <v>4163</v>
      </c>
      <c r="S95" s="1" t="s">
        <v>95</v>
      </c>
    </row>
    <row r="96" spans="1:19">
      <c r="A96" s="1">
        <v>1929</v>
      </c>
      <c r="B96" s="1">
        <v>4</v>
      </c>
      <c r="C96" s="1">
        <v>5</v>
      </c>
      <c r="D96" s="4">
        <f t="shared" si="3"/>
        <v>56</v>
      </c>
      <c r="E96" s="1">
        <v>4</v>
      </c>
      <c r="F96" s="1">
        <v>16</v>
      </c>
      <c r="G96" s="1">
        <v>1</v>
      </c>
      <c r="H96" s="1">
        <v>2</v>
      </c>
      <c r="I96" s="1">
        <v>3</v>
      </c>
      <c r="J96" s="1">
        <f>2+4+8</f>
        <v>14</v>
      </c>
      <c r="K96" s="2">
        <f t="shared" si="4"/>
        <v>12</v>
      </c>
      <c r="L96" s="2">
        <f t="shared" si="5"/>
        <v>44</v>
      </c>
      <c r="M96" s="1" t="s">
        <v>30</v>
      </c>
      <c r="N96" s="1" t="s">
        <v>31</v>
      </c>
      <c r="O96" s="1">
        <v>1929</v>
      </c>
      <c r="P96" s="1">
        <v>152</v>
      </c>
      <c r="Q96" s="1">
        <v>4163</v>
      </c>
      <c r="S96" s="1" t="s">
        <v>95</v>
      </c>
    </row>
    <row r="97" spans="1:19">
      <c r="A97" s="1">
        <v>1929</v>
      </c>
      <c r="B97" s="1">
        <v>4</v>
      </c>
      <c r="C97" s="1">
        <v>6</v>
      </c>
      <c r="D97" s="4">
        <f t="shared" si="3"/>
        <v>60</v>
      </c>
      <c r="E97" s="1">
        <v>4</v>
      </c>
      <c r="F97" s="1">
        <v>20</v>
      </c>
      <c r="I97" s="1">
        <v>4</v>
      </c>
      <c r="J97" s="1">
        <f>4+5+7+4</f>
        <v>20</v>
      </c>
      <c r="K97" s="2">
        <f t="shared" si="4"/>
        <v>0</v>
      </c>
      <c r="L97" s="2">
        <f t="shared" si="5"/>
        <v>60</v>
      </c>
      <c r="M97" s="1" t="s">
        <v>30</v>
      </c>
      <c r="N97" s="1" t="s">
        <v>31</v>
      </c>
      <c r="O97" s="1">
        <v>1929</v>
      </c>
      <c r="P97" s="1">
        <v>152</v>
      </c>
      <c r="Q97" s="1">
        <v>4163</v>
      </c>
      <c r="S97" s="1" t="s">
        <v>95</v>
      </c>
    </row>
    <row r="98" spans="1:19">
      <c r="A98" s="1">
        <v>1929</v>
      </c>
      <c r="B98" s="1">
        <v>4</v>
      </c>
      <c r="C98" s="1">
        <v>7</v>
      </c>
      <c r="D98" s="4">
        <f t="shared" si="3"/>
        <v>66</v>
      </c>
      <c r="E98" s="1">
        <v>4</v>
      </c>
      <c r="F98" s="1">
        <v>26</v>
      </c>
      <c r="I98" s="1">
        <v>4</v>
      </c>
      <c r="J98" s="1">
        <f>1+9+10+6</f>
        <v>26</v>
      </c>
      <c r="K98" s="2">
        <f t="shared" si="4"/>
        <v>0</v>
      </c>
      <c r="L98" s="2">
        <f t="shared" si="5"/>
        <v>66</v>
      </c>
      <c r="M98" s="1" t="s">
        <v>30</v>
      </c>
      <c r="N98" s="1" t="s">
        <v>31</v>
      </c>
      <c r="O98" s="1">
        <v>1929</v>
      </c>
      <c r="P98" s="1">
        <v>152</v>
      </c>
      <c r="Q98" s="1">
        <v>4163</v>
      </c>
      <c r="S98" s="1" t="s">
        <v>95</v>
      </c>
    </row>
    <row r="99" spans="1:19">
      <c r="A99" s="1">
        <v>1929</v>
      </c>
      <c r="B99" s="1">
        <v>4</v>
      </c>
      <c r="C99" s="1">
        <v>8</v>
      </c>
      <c r="D99" s="4">
        <f t="shared" si="3"/>
        <v>63</v>
      </c>
      <c r="E99" s="1">
        <v>4</v>
      </c>
      <c r="F99" s="1">
        <v>23</v>
      </c>
      <c r="I99" s="1">
        <v>4</v>
      </c>
      <c r="J99" s="1">
        <f>1+8+9+5</f>
        <v>23</v>
      </c>
      <c r="K99" s="2">
        <f t="shared" si="4"/>
        <v>0</v>
      </c>
      <c r="L99" s="2">
        <f t="shared" si="5"/>
        <v>63</v>
      </c>
      <c r="M99" s="1" t="s">
        <v>30</v>
      </c>
      <c r="N99" s="1" t="s">
        <v>31</v>
      </c>
      <c r="O99" s="1">
        <v>1929</v>
      </c>
      <c r="P99" s="1">
        <v>152</v>
      </c>
      <c r="Q99" s="1">
        <v>4163</v>
      </c>
      <c r="S99" s="1" t="s">
        <v>95</v>
      </c>
    </row>
    <row r="100" spans="1:19">
      <c r="A100" s="1">
        <v>1929</v>
      </c>
      <c r="B100" s="1">
        <v>4</v>
      </c>
      <c r="C100" s="1">
        <v>9</v>
      </c>
      <c r="D100" s="4">
        <f t="shared" si="3"/>
        <v>58</v>
      </c>
      <c r="E100" s="1">
        <v>3</v>
      </c>
      <c r="F100" s="1">
        <v>28</v>
      </c>
      <c r="G100" s="1">
        <v>1</v>
      </c>
      <c r="H100" s="1">
        <v>1</v>
      </c>
      <c r="I100" s="1">
        <v>2</v>
      </c>
      <c r="J100" s="1">
        <f>18+9</f>
        <v>27</v>
      </c>
      <c r="K100" s="2">
        <f t="shared" si="4"/>
        <v>11</v>
      </c>
      <c r="L100" s="2">
        <f t="shared" si="5"/>
        <v>47</v>
      </c>
      <c r="M100" s="1" t="s">
        <v>30</v>
      </c>
      <c r="N100" s="1" t="s">
        <v>31</v>
      </c>
      <c r="O100" s="1">
        <v>1929</v>
      </c>
      <c r="P100" s="1">
        <v>152</v>
      </c>
      <c r="Q100" s="1">
        <v>4163</v>
      </c>
      <c r="S100" s="1" t="s">
        <v>95</v>
      </c>
    </row>
    <row r="101" spans="1:19">
      <c r="A101" s="1">
        <v>1929</v>
      </c>
      <c r="B101" s="1">
        <v>4</v>
      </c>
      <c r="C101" s="1">
        <v>10</v>
      </c>
      <c r="D101" s="4">
        <f t="shared" si="3"/>
        <v>76</v>
      </c>
      <c r="E101" s="1">
        <v>5</v>
      </c>
      <c r="F101" s="1">
        <v>26</v>
      </c>
      <c r="G101" s="1">
        <v>1</v>
      </c>
      <c r="H101" s="1">
        <v>2</v>
      </c>
      <c r="I101" s="1">
        <v>4</v>
      </c>
      <c r="J101" s="1">
        <f>2+14+2+6</f>
        <v>24</v>
      </c>
      <c r="K101" s="2">
        <f t="shared" si="4"/>
        <v>12</v>
      </c>
      <c r="L101" s="2">
        <f t="shared" si="5"/>
        <v>64</v>
      </c>
      <c r="M101" s="1" t="s">
        <v>30</v>
      </c>
      <c r="N101" s="1" t="s">
        <v>31</v>
      </c>
      <c r="O101" s="1">
        <v>1929</v>
      </c>
      <c r="P101" s="1">
        <v>152</v>
      </c>
      <c r="Q101" s="1">
        <v>4163</v>
      </c>
      <c r="S101" s="1" t="s">
        <v>95</v>
      </c>
    </row>
    <row r="102" spans="1:19">
      <c r="A102" s="1">
        <v>1929</v>
      </c>
      <c r="B102" s="1">
        <v>4</v>
      </c>
      <c r="C102" s="1">
        <v>11</v>
      </c>
      <c r="D102" s="4">
        <f t="shared" si="3"/>
        <v>101</v>
      </c>
      <c r="E102" s="1">
        <v>6</v>
      </c>
      <c r="F102" s="1">
        <v>41</v>
      </c>
      <c r="G102" s="1">
        <v>1</v>
      </c>
      <c r="H102" s="1">
        <v>8</v>
      </c>
      <c r="I102" s="1">
        <v>5</v>
      </c>
      <c r="J102" s="1">
        <f>3+18+3+3+6</f>
        <v>33</v>
      </c>
      <c r="K102" s="2">
        <f t="shared" si="4"/>
        <v>18</v>
      </c>
      <c r="L102" s="2">
        <f t="shared" si="5"/>
        <v>83</v>
      </c>
      <c r="M102" s="1" t="s">
        <v>30</v>
      </c>
      <c r="N102" s="1" t="s">
        <v>31</v>
      </c>
      <c r="O102" s="1">
        <v>1929</v>
      </c>
      <c r="P102" s="1">
        <v>152</v>
      </c>
      <c r="Q102" s="1">
        <v>4163</v>
      </c>
      <c r="S102" s="1" t="s">
        <v>95</v>
      </c>
    </row>
    <row r="103" spans="1:19">
      <c r="A103" s="1">
        <v>1929</v>
      </c>
      <c r="B103" s="1">
        <v>4</v>
      </c>
      <c r="C103" s="1">
        <v>12</v>
      </c>
      <c r="D103" s="4">
        <f t="shared" si="3"/>
        <v>87</v>
      </c>
      <c r="E103" s="1">
        <v>6</v>
      </c>
      <c r="F103" s="1">
        <v>27</v>
      </c>
      <c r="G103" s="1">
        <v>2</v>
      </c>
      <c r="H103" s="1">
        <f>4+1</f>
        <v>5</v>
      </c>
      <c r="I103" s="1">
        <v>4</v>
      </c>
      <c r="J103" s="1">
        <f>7+8+4+3</f>
        <v>22</v>
      </c>
      <c r="K103" s="2">
        <f t="shared" si="4"/>
        <v>25</v>
      </c>
      <c r="L103" s="2">
        <f t="shared" si="5"/>
        <v>62</v>
      </c>
      <c r="M103" s="1" t="s">
        <v>30</v>
      </c>
      <c r="N103" s="1" t="s">
        <v>31</v>
      </c>
      <c r="O103" s="1">
        <v>1929</v>
      </c>
      <c r="P103" s="1">
        <v>152</v>
      </c>
      <c r="Q103" s="1">
        <v>4163</v>
      </c>
      <c r="S103" s="1" t="s">
        <v>95</v>
      </c>
    </row>
    <row r="104" spans="1:19">
      <c r="A104" s="1">
        <v>1929</v>
      </c>
      <c r="B104" s="1">
        <v>4</v>
      </c>
      <c r="C104" s="1">
        <v>13</v>
      </c>
      <c r="D104" s="4">
        <f t="shared" si="3"/>
        <v>68</v>
      </c>
      <c r="E104" s="1">
        <v>5</v>
      </c>
      <c r="F104" s="1">
        <v>18</v>
      </c>
      <c r="G104" s="1">
        <v>2</v>
      </c>
      <c r="H104" s="1">
        <f>4+1</f>
        <v>5</v>
      </c>
      <c r="I104" s="1">
        <v>3</v>
      </c>
      <c r="J104" s="1">
        <f>5+6+2</f>
        <v>13</v>
      </c>
      <c r="K104" s="2">
        <f t="shared" si="4"/>
        <v>25</v>
      </c>
      <c r="L104" s="2">
        <f t="shared" si="5"/>
        <v>43</v>
      </c>
      <c r="M104" s="1" t="s">
        <v>30</v>
      </c>
      <c r="N104" s="1" t="s">
        <v>31</v>
      </c>
      <c r="O104" s="1">
        <v>1929</v>
      </c>
      <c r="P104" s="1">
        <v>152</v>
      </c>
      <c r="Q104" s="1">
        <v>4163</v>
      </c>
      <c r="S104" s="1" t="s">
        <v>95</v>
      </c>
    </row>
    <row r="105" spans="1:19">
      <c r="A105" s="1">
        <v>1929</v>
      </c>
      <c r="B105" s="1">
        <v>4</v>
      </c>
      <c r="C105" s="1">
        <v>14</v>
      </c>
      <c r="D105" s="4">
        <f t="shared" si="3"/>
        <v>70</v>
      </c>
      <c r="E105" s="1">
        <v>5</v>
      </c>
      <c r="F105" s="1">
        <v>20</v>
      </c>
      <c r="G105" s="1">
        <v>2</v>
      </c>
      <c r="H105" s="1">
        <f>8+1</f>
        <v>9</v>
      </c>
      <c r="I105" s="1">
        <v>3</v>
      </c>
      <c r="J105" s="1">
        <f>5+3+3</f>
        <v>11</v>
      </c>
      <c r="K105" s="2">
        <f t="shared" si="4"/>
        <v>29</v>
      </c>
      <c r="L105" s="2">
        <f t="shared" si="5"/>
        <v>41</v>
      </c>
      <c r="M105" s="1" t="s">
        <v>38</v>
      </c>
      <c r="N105" s="1" t="s">
        <v>31</v>
      </c>
      <c r="O105" s="1">
        <v>1929</v>
      </c>
      <c r="P105" s="1">
        <v>152</v>
      </c>
      <c r="Q105" s="1">
        <v>4163</v>
      </c>
      <c r="S105" s="1" t="s">
        <v>95</v>
      </c>
    </row>
    <row r="106" spans="1:19">
      <c r="A106" s="1">
        <v>1929</v>
      </c>
      <c r="B106" s="1">
        <v>4</v>
      </c>
      <c r="C106" s="1">
        <v>15</v>
      </c>
      <c r="D106" s="4">
        <f t="shared" si="3"/>
        <v>67</v>
      </c>
      <c r="E106" s="1">
        <v>5</v>
      </c>
      <c r="F106" s="1">
        <v>17</v>
      </c>
      <c r="G106" s="1">
        <v>2</v>
      </c>
      <c r="H106" s="1">
        <f>4+1</f>
        <v>5</v>
      </c>
      <c r="I106" s="1">
        <v>3</v>
      </c>
      <c r="J106" s="1">
        <f>5+2+5</f>
        <v>12</v>
      </c>
      <c r="K106" s="2">
        <f t="shared" si="4"/>
        <v>25</v>
      </c>
      <c r="L106" s="2">
        <f t="shared" si="5"/>
        <v>42</v>
      </c>
      <c r="M106" s="1" t="s">
        <v>38</v>
      </c>
      <c r="N106" s="1" t="s">
        <v>31</v>
      </c>
      <c r="O106" s="1">
        <v>1929</v>
      </c>
      <c r="P106" s="1">
        <v>152</v>
      </c>
      <c r="Q106" s="1">
        <v>4163</v>
      </c>
      <c r="S106" s="1" t="s">
        <v>95</v>
      </c>
    </row>
    <row r="107" spans="1:19">
      <c r="A107" s="1">
        <v>1929</v>
      </c>
      <c r="B107" s="1">
        <v>4</v>
      </c>
      <c r="C107" s="1">
        <v>16</v>
      </c>
      <c r="D107" s="4">
        <f t="shared" si="3"/>
        <v>68</v>
      </c>
      <c r="E107" s="1">
        <v>5</v>
      </c>
      <c r="F107" s="1">
        <v>18</v>
      </c>
      <c r="G107" s="1">
        <v>2</v>
      </c>
      <c r="H107" s="1">
        <f>9+1</f>
        <v>10</v>
      </c>
      <c r="I107" s="1">
        <v>3</v>
      </c>
      <c r="J107" s="1">
        <f>1+1+6</f>
        <v>8</v>
      </c>
      <c r="K107" s="2">
        <f t="shared" si="4"/>
        <v>30</v>
      </c>
      <c r="L107" s="2">
        <f t="shared" si="5"/>
        <v>38</v>
      </c>
      <c r="M107" s="1" t="s">
        <v>30</v>
      </c>
      <c r="N107" s="1" t="s">
        <v>31</v>
      </c>
      <c r="O107" s="1">
        <v>1929</v>
      </c>
      <c r="P107" s="1">
        <v>152</v>
      </c>
      <c r="Q107" s="1">
        <v>4163</v>
      </c>
      <c r="S107" s="1" t="s">
        <v>95</v>
      </c>
    </row>
    <row r="108" spans="1:19">
      <c r="A108" s="1">
        <v>1929</v>
      </c>
      <c r="B108" s="1">
        <v>4</v>
      </c>
      <c r="C108" s="1">
        <v>17</v>
      </c>
      <c r="D108" s="4">
        <f t="shared" si="3"/>
        <v>62</v>
      </c>
      <c r="E108" s="1">
        <v>5</v>
      </c>
      <c r="F108" s="1">
        <v>12</v>
      </c>
      <c r="G108" s="1">
        <v>3</v>
      </c>
      <c r="H108" s="1">
        <f>5+1+2</f>
        <v>8</v>
      </c>
      <c r="I108" s="1">
        <v>2</v>
      </c>
      <c r="J108" s="1">
        <f>1+3</f>
        <v>4</v>
      </c>
      <c r="K108" s="2">
        <f t="shared" si="4"/>
        <v>38</v>
      </c>
      <c r="L108" s="2">
        <f t="shared" si="5"/>
        <v>24</v>
      </c>
      <c r="M108" s="1" t="s">
        <v>30</v>
      </c>
      <c r="N108" s="1" t="s">
        <v>31</v>
      </c>
      <c r="O108" s="1">
        <v>1929</v>
      </c>
      <c r="P108" s="1">
        <v>152</v>
      </c>
      <c r="Q108" s="1">
        <v>4163</v>
      </c>
      <c r="S108" s="1" t="s">
        <v>95</v>
      </c>
    </row>
    <row r="109" spans="1:19">
      <c r="A109" s="1">
        <v>1929</v>
      </c>
      <c r="B109" s="1">
        <v>4</v>
      </c>
      <c r="C109" s="1">
        <v>18</v>
      </c>
      <c r="D109" s="4">
        <f t="shared" si="3"/>
        <v>51</v>
      </c>
      <c r="E109" s="1">
        <v>4</v>
      </c>
      <c r="F109" s="1">
        <v>11</v>
      </c>
      <c r="G109" s="1">
        <v>3</v>
      </c>
      <c r="H109" s="1">
        <f>5+1+1</f>
        <v>7</v>
      </c>
      <c r="I109" s="1">
        <v>1</v>
      </c>
      <c r="J109" s="1">
        <v>4</v>
      </c>
      <c r="K109" s="2">
        <f t="shared" si="4"/>
        <v>37</v>
      </c>
      <c r="L109" s="2">
        <f t="shared" si="5"/>
        <v>14</v>
      </c>
      <c r="M109" s="1" t="s">
        <v>30</v>
      </c>
      <c r="N109" s="1" t="s">
        <v>31</v>
      </c>
      <c r="O109" s="1">
        <v>1929</v>
      </c>
      <c r="P109" s="1">
        <v>152</v>
      </c>
      <c r="Q109" s="1">
        <v>4163</v>
      </c>
      <c r="S109" s="1" t="s">
        <v>95</v>
      </c>
    </row>
    <row r="110" spans="1:19">
      <c r="A110" s="1">
        <v>1929</v>
      </c>
      <c r="B110" s="1">
        <v>4</v>
      </c>
      <c r="C110" s="1">
        <v>19</v>
      </c>
      <c r="D110" s="4">
        <f t="shared" si="3"/>
        <v>53</v>
      </c>
      <c r="E110" s="1">
        <v>4</v>
      </c>
      <c r="F110" s="1">
        <v>13</v>
      </c>
      <c r="G110" s="1">
        <v>3</v>
      </c>
      <c r="H110" s="1">
        <f>2+1+8</f>
        <v>11</v>
      </c>
      <c r="I110" s="1">
        <v>1</v>
      </c>
      <c r="J110" s="1">
        <v>2</v>
      </c>
      <c r="K110" s="2">
        <f t="shared" si="4"/>
        <v>41</v>
      </c>
      <c r="L110" s="2">
        <f t="shared" si="5"/>
        <v>12</v>
      </c>
      <c r="M110" s="1" t="s">
        <v>30</v>
      </c>
      <c r="N110" s="1" t="s">
        <v>31</v>
      </c>
      <c r="O110" s="1">
        <v>1929</v>
      </c>
      <c r="P110" s="1">
        <v>152</v>
      </c>
      <c r="Q110" s="1">
        <v>4163</v>
      </c>
      <c r="S110" s="1" t="s">
        <v>95</v>
      </c>
    </row>
    <row r="111" spans="1:19">
      <c r="A111" s="1">
        <v>1929</v>
      </c>
      <c r="B111" s="1">
        <v>4</v>
      </c>
      <c r="C111" s="1">
        <v>20</v>
      </c>
      <c r="D111" s="4" t="str">
        <f t="shared" si="3"/>
        <v/>
      </c>
      <c r="K111" s="2" t="str">
        <f t="shared" si="4"/>
        <v/>
      </c>
      <c r="L111" s="2" t="str">
        <f t="shared" si="5"/>
        <v/>
      </c>
      <c r="N111" s="1" t="s">
        <v>31</v>
      </c>
      <c r="O111" s="1">
        <v>1929</v>
      </c>
      <c r="P111" s="1">
        <v>152</v>
      </c>
      <c r="Q111" s="1">
        <v>4163</v>
      </c>
      <c r="S111" s="1" t="s">
        <v>95</v>
      </c>
    </row>
    <row r="112" spans="1:19">
      <c r="A112" s="1">
        <v>1929</v>
      </c>
      <c r="B112" s="1">
        <v>4</v>
      </c>
      <c r="C112" s="1">
        <v>21</v>
      </c>
      <c r="D112" s="4">
        <f t="shared" si="3"/>
        <v>79</v>
      </c>
      <c r="E112" s="1">
        <v>5</v>
      </c>
      <c r="F112" s="1">
        <v>29</v>
      </c>
      <c r="G112" s="1">
        <v>4</v>
      </c>
      <c r="H112" s="1">
        <f>2+1+14+5</f>
        <v>22</v>
      </c>
      <c r="I112" s="1">
        <v>1</v>
      </c>
      <c r="J112" s="1">
        <v>7</v>
      </c>
      <c r="K112" s="2">
        <f t="shared" si="4"/>
        <v>62</v>
      </c>
      <c r="L112" s="2">
        <f t="shared" si="5"/>
        <v>17</v>
      </c>
      <c r="M112" s="1" t="s">
        <v>30</v>
      </c>
      <c r="N112" s="1" t="s">
        <v>31</v>
      </c>
      <c r="O112" s="1">
        <v>1929</v>
      </c>
      <c r="P112" s="1">
        <v>152</v>
      </c>
      <c r="Q112" s="1">
        <v>4163</v>
      </c>
      <c r="S112" s="1" t="s">
        <v>95</v>
      </c>
    </row>
    <row r="113" spans="1:19">
      <c r="A113" s="1">
        <v>1929</v>
      </c>
      <c r="B113" s="1">
        <v>4</v>
      </c>
      <c r="C113" s="1">
        <v>22</v>
      </c>
      <c r="D113" s="4">
        <f t="shared" si="3"/>
        <v>57</v>
      </c>
      <c r="E113" s="1">
        <v>4</v>
      </c>
      <c r="F113" s="1">
        <v>17</v>
      </c>
      <c r="G113" s="1">
        <v>3</v>
      </c>
      <c r="H113" s="1">
        <f>1+8+5</f>
        <v>14</v>
      </c>
      <c r="I113" s="1">
        <v>1</v>
      </c>
      <c r="J113" s="1">
        <v>1</v>
      </c>
      <c r="K113" s="2">
        <f t="shared" si="4"/>
        <v>44</v>
      </c>
      <c r="L113" s="2">
        <f t="shared" si="5"/>
        <v>11</v>
      </c>
      <c r="M113" s="1" t="s">
        <v>30</v>
      </c>
      <c r="N113" s="1" t="s">
        <v>31</v>
      </c>
      <c r="O113" s="1">
        <v>1929</v>
      </c>
      <c r="P113" s="1">
        <v>152</v>
      </c>
      <c r="Q113" s="1">
        <v>4163</v>
      </c>
      <c r="S113" s="1" t="s">
        <v>95</v>
      </c>
    </row>
    <row r="114" spans="1:19">
      <c r="A114" s="1">
        <v>1929</v>
      </c>
      <c r="B114" s="1">
        <v>4</v>
      </c>
      <c r="C114" s="1">
        <v>23</v>
      </c>
      <c r="D114" s="4">
        <f t="shared" si="3"/>
        <v>65</v>
      </c>
      <c r="E114" s="1">
        <v>5</v>
      </c>
      <c r="F114" s="1">
        <v>15</v>
      </c>
      <c r="G114" s="1">
        <v>4</v>
      </c>
      <c r="H114" s="1">
        <f>1+1+11+1</f>
        <v>14</v>
      </c>
      <c r="I114" s="1">
        <v>1</v>
      </c>
      <c r="J114" s="1">
        <v>1</v>
      </c>
      <c r="K114" s="2">
        <f t="shared" si="4"/>
        <v>54</v>
      </c>
      <c r="L114" s="2">
        <f t="shared" si="5"/>
        <v>11</v>
      </c>
      <c r="M114" s="1" t="s">
        <v>30</v>
      </c>
      <c r="N114" s="1" t="s">
        <v>31</v>
      </c>
      <c r="O114" s="1">
        <v>1929</v>
      </c>
      <c r="P114" s="1">
        <v>152</v>
      </c>
      <c r="Q114" s="1">
        <v>4163</v>
      </c>
      <c r="S114" s="1" t="s">
        <v>95</v>
      </c>
    </row>
    <row r="115" spans="1:19">
      <c r="A115" s="1">
        <v>1929</v>
      </c>
      <c r="B115" s="1">
        <v>4</v>
      </c>
      <c r="C115" s="1">
        <v>24</v>
      </c>
      <c r="D115" s="4">
        <f t="shared" si="3"/>
        <v>51</v>
      </c>
      <c r="E115" s="1">
        <v>4</v>
      </c>
      <c r="F115" s="1">
        <v>11</v>
      </c>
      <c r="G115" s="1">
        <v>3</v>
      </c>
      <c r="H115" s="1">
        <f>1+2+7</f>
        <v>10</v>
      </c>
      <c r="K115" s="2">
        <f t="shared" si="4"/>
        <v>40</v>
      </c>
      <c r="L115" s="2">
        <f t="shared" si="5"/>
        <v>0</v>
      </c>
      <c r="M115" s="1" t="s">
        <v>30</v>
      </c>
      <c r="N115" s="1" t="s">
        <v>31</v>
      </c>
      <c r="O115" s="1">
        <v>1929</v>
      </c>
      <c r="P115" s="1">
        <v>152</v>
      </c>
      <c r="Q115" s="1">
        <v>4163</v>
      </c>
      <c r="S115" s="1" t="s">
        <v>95</v>
      </c>
    </row>
    <row r="116" spans="1:19">
      <c r="A116" s="1">
        <v>1929</v>
      </c>
      <c r="B116" s="1">
        <v>4</v>
      </c>
      <c r="C116" s="1">
        <v>25</v>
      </c>
      <c r="D116" s="4">
        <f t="shared" si="3"/>
        <v>54</v>
      </c>
      <c r="E116" s="1">
        <v>3</v>
      </c>
      <c r="F116" s="1">
        <v>24</v>
      </c>
      <c r="G116" s="1">
        <v>2</v>
      </c>
      <c r="H116" s="1">
        <f>1+20</f>
        <v>21</v>
      </c>
      <c r="I116" s="1">
        <v>1</v>
      </c>
      <c r="J116" s="1">
        <v>3</v>
      </c>
      <c r="K116" s="2">
        <f t="shared" si="4"/>
        <v>41</v>
      </c>
      <c r="L116" s="2">
        <f t="shared" si="5"/>
        <v>13</v>
      </c>
      <c r="M116" s="1" t="s">
        <v>30</v>
      </c>
      <c r="N116" s="1" t="s">
        <v>31</v>
      </c>
      <c r="O116" s="1">
        <v>1929</v>
      </c>
      <c r="P116" s="1">
        <v>152</v>
      </c>
      <c r="Q116" s="1">
        <v>4163</v>
      </c>
      <c r="S116" s="1" t="s">
        <v>95</v>
      </c>
    </row>
    <row r="117" spans="1:19">
      <c r="A117" s="1">
        <v>1929</v>
      </c>
      <c r="B117" s="1">
        <v>4</v>
      </c>
      <c r="C117" s="1">
        <v>26</v>
      </c>
      <c r="D117" s="4">
        <f t="shared" si="3"/>
        <v>35</v>
      </c>
      <c r="E117" s="1">
        <v>2</v>
      </c>
      <c r="F117" s="1">
        <v>15</v>
      </c>
      <c r="G117" s="1">
        <v>2</v>
      </c>
      <c r="H117" s="1">
        <f>1+14</f>
        <v>15</v>
      </c>
      <c r="K117" s="2">
        <f t="shared" si="4"/>
        <v>35</v>
      </c>
      <c r="L117" s="2">
        <f t="shared" si="5"/>
        <v>0</v>
      </c>
      <c r="M117" s="1" t="s">
        <v>38</v>
      </c>
      <c r="N117" s="1" t="s">
        <v>31</v>
      </c>
      <c r="O117" s="1">
        <v>1929</v>
      </c>
      <c r="P117" s="1">
        <v>152</v>
      </c>
      <c r="Q117" s="1">
        <v>4163</v>
      </c>
      <c r="S117" s="1" t="s">
        <v>95</v>
      </c>
    </row>
    <row r="118" spans="1:19">
      <c r="A118" s="1">
        <v>1929</v>
      </c>
      <c r="B118" s="1">
        <v>4</v>
      </c>
      <c r="C118" s="1">
        <v>27</v>
      </c>
      <c r="D118" s="4">
        <f t="shared" si="3"/>
        <v>54</v>
      </c>
      <c r="E118" s="1">
        <v>3</v>
      </c>
      <c r="F118" s="1">
        <v>24</v>
      </c>
      <c r="G118" s="1">
        <v>2</v>
      </c>
      <c r="H118" s="1">
        <f>7+13</f>
        <v>20</v>
      </c>
      <c r="I118" s="1">
        <v>1</v>
      </c>
      <c r="J118" s="1">
        <v>4</v>
      </c>
      <c r="K118" s="2">
        <f t="shared" si="4"/>
        <v>40</v>
      </c>
      <c r="L118" s="2">
        <f t="shared" si="5"/>
        <v>14</v>
      </c>
      <c r="M118" s="1" t="s">
        <v>38</v>
      </c>
      <c r="N118" s="1" t="s">
        <v>31</v>
      </c>
      <c r="O118" s="1">
        <v>1929</v>
      </c>
      <c r="P118" s="1">
        <v>152</v>
      </c>
      <c r="Q118" s="1">
        <v>4163</v>
      </c>
      <c r="S118" s="1" t="s">
        <v>95</v>
      </c>
    </row>
    <row r="119" spans="1:19">
      <c r="A119" s="1">
        <v>1929</v>
      </c>
      <c r="B119" s="1">
        <v>4</v>
      </c>
      <c r="C119" s="1">
        <v>28</v>
      </c>
      <c r="D119" s="4">
        <f t="shared" si="3"/>
        <v>47</v>
      </c>
      <c r="E119" s="1">
        <v>4</v>
      </c>
      <c r="F119" s="1">
        <v>7</v>
      </c>
      <c r="G119" s="1">
        <v>2</v>
      </c>
      <c r="H119" s="1">
        <f>1+2</f>
        <v>3</v>
      </c>
      <c r="I119" s="1">
        <v>2</v>
      </c>
      <c r="J119" s="1">
        <f>3+1</f>
        <v>4</v>
      </c>
      <c r="K119" s="2">
        <f t="shared" si="4"/>
        <v>23</v>
      </c>
      <c r="L119" s="2">
        <f t="shared" si="5"/>
        <v>24</v>
      </c>
      <c r="M119" s="1" t="s">
        <v>30</v>
      </c>
      <c r="N119" s="1" t="s">
        <v>31</v>
      </c>
      <c r="O119" s="1">
        <v>1929</v>
      </c>
      <c r="P119" s="1">
        <v>152</v>
      </c>
      <c r="Q119" s="1">
        <v>4163</v>
      </c>
      <c r="S119" s="1" t="s">
        <v>95</v>
      </c>
    </row>
    <row r="120" spans="1:19">
      <c r="A120" s="1">
        <v>1929</v>
      </c>
      <c r="B120" s="1">
        <v>4</v>
      </c>
      <c r="C120" s="1">
        <v>29</v>
      </c>
      <c r="D120" s="4">
        <f t="shared" si="3"/>
        <v>66</v>
      </c>
      <c r="E120" s="1">
        <v>5</v>
      </c>
      <c r="F120" s="1">
        <v>16</v>
      </c>
      <c r="G120" s="1">
        <v>2</v>
      </c>
      <c r="H120" s="1">
        <f>8+1</f>
        <v>9</v>
      </c>
      <c r="I120" s="1">
        <v>3</v>
      </c>
      <c r="J120" s="1">
        <f>1+3+3</f>
        <v>7</v>
      </c>
      <c r="K120" s="2">
        <f t="shared" si="4"/>
        <v>29</v>
      </c>
      <c r="L120" s="2">
        <f t="shared" si="5"/>
        <v>37</v>
      </c>
      <c r="M120" s="1" t="s">
        <v>30</v>
      </c>
      <c r="N120" s="1" t="s">
        <v>31</v>
      </c>
      <c r="O120" s="1">
        <v>1929</v>
      </c>
      <c r="P120" s="1">
        <v>152</v>
      </c>
      <c r="Q120" s="1">
        <v>4163</v>
      </c>
      <c r="S120" s="1" t="s">
        <v>95</v>
      </c>
    </row>
    <row r="121" spans="1:19">
      <c r="A121" s="1">
        <v>1929</v>
      </c>
      <c r="B121" s="1">
        <v>4</v>
      </c>
      <c r="C121" s="1">
        <v>30</v>
      </c>
      <c r="D121" s="4">
        <f t="shared" si="3"/>
        <v>61</v>
      </c>
      <c r="E121" s="1">
        <v>4</v>
      </c>
      <c r="F121" s="1">
        <v>21</v>
      </c>
      <c r="G121" s="1">
        <v>1</v>
      </c>
      <c r="H121" s="1">
        <v>5</v>
      </c>
      <c r="I121" s="1">
        <v>3</v>
      </c>
      <c r="J121" s="1">
        <f>6+2+8</f>
        <v>16</v>
      </c>
      <c r="K121" s="2">
        <f t="shared" si="4"/>
        <v>15</v>
      </c>
      <c r="L121" s="2">
        <f t="shared" si="5"/>
        <v>46</v>
      </c>
      <c r="M121" s="1" t="s">
        <v>30</v>
      </c>
      <c r="N121" s="1" t="s">
        <v>31</v>
      </c>
      <c r="O121" s="1">
        <v>1929</v>
      </c>
      <c r="P121" s="1">
        <v>152</v>
      </c>
      <c r="Q121" s="1">
        <v>4163</v>
      </c>
      <c r="S121" s="1" t="s">
        <v>95</v>
      </c>
    </row>
    <row r="122" spans="1:19">
      <c r="A122" s="1">
        <v>1929</v>
      </c>
      <c r="B122" s="1">
        <v>5</v>
      </c>
      <c r="C122" s="1">
        <v>1</v>
      </c>
      <c r="D122" s="4">
        <f t="shared" si="3"/>
        <v>73</v>
      </c>
      <c r="E122" s="1">
        <v>4</v>
      </c>
      <c r="F122" s="1">
        <v>33</v>
      </c>
      <c r="G122" s="1">
        <v>1</v>
      </c>
      <c r="H122" s="1">
        <v>3</v>
      </c>
      <c r="I122" s="1">
        <v>3</v>
      </c>
      <c r="J122" s="1">
        <f>4+11+15</f>
        <v>30</v>
      </c>
      <c r="K122" s="2">
        <f t="shared" si="4"/>
        <v>13</v>
      </c>
      <c r="L122" s="2">
        <f t="shared" si="5"/>
        <v>60</v>
      </c>
      <c r="M122" s="1" t="s">
        <v>30</v>
      </c>
      <c r="N122" s="1" t="s">
        <v>31</v>
      </c>
      <c r="O122" s="1">
        <v>1929</v>
      </c>
      <c r="P122" s="1">
        <v>153</v>
      </c>
      <c r="Q122" s="1">
        <v>3912</v>
      </c>
      <c r="S122" s="1" t="s">
        <v>96</v>
      </c>
    </row>
    <row r="123" spans="1:19">
      <c r="A123" s="1">
        <v>1929</v>
      </c>
      <c r="B123" s="1">
        <v>5</v>
      </c>
      <c r="C123" s="1">
        <v>2</v>
      </c>
      <c r="D123" s="4">
        <f t="shared" si="3"/>
        <v>96</v>
      </c>
      <c r="E123" s="1">
        <v>6</v>
      </c>
      <c r="F123" s="1">
        <v>36</v>
      </c>
      <c r="G123" s="1">
        <v>2</v>
      </c>
      <c r="H123" s="1">
        <f>4+2</f>
        <v>6</v>
      </c>
      <c r="I123" s="1">
        <v>4</v>
      </c>
      <c r="J123" s="1">
        <f>7+9+13+1</f>
        <v>30</v>
      </c>
      <c r="K123" s="2">
        <f t="shared" si="4"/>
        <v>26</v>
      </c>
      <c r="L123" s="2">
        <f t="shared" si="5"/>
        <v>70</v>
      </c>
      <c r="M123" s="1" t="s">
        <v>30</v>
      </c>
      <c r="N123" s="1" t="s">
        <v>31</v>
      </c>
      <c r="O123" s="1">
        <v>1929</v>
      </c>
      <c r="P123" s="1">
        <v>153</v>
      </c>
      <c r="Q123" s="1">
        <v>3912</v>
      </c>
      <c r="S123" s="1" t="s">
        <v>96</v>
      </c>
    </row>
    <row r="124" spans="1:19">
      <c r="A124" s="1">
        <v>1929</v>
      </c>
      <c r="B124" s="1">
        <v>5</v>
      </c>
      <c r="C124" s="1">
        <v>3</v>
      </c>
      <c r="D124" s="4" t="str">
        <f t="shared" si="3"/>
        <v/>
      </c>
      <c r="K124" s="2" t="str">
        <f t="shared" si="4"/>
        <v/>
      </c>
      <c r="L124" s="2" t="str">
        <f t="shared" si="5"/>
        <v/>
      </c>
      <c r="N124" s="1" t="s">
        <v>31</v>
      </c>
      <c r="O124" s="1">
        <v>1929</v>
      </c>
      <c r="P124" s="1">
        <v>153</v>
      </c>
      <c r="Q124" s="1">
        <v>3912</v>
      </c>
      <c r="S124" s="1" t="s">
        <v>96</v>
      </c>
    </row>
    <row r="125" spans="1:19">
      <c r="A125" s="1">
        <v>1929</v>
      </c>
      <c r="B125" s="1">
        <v>5</v>
      </c>
      <c r="C125" s="1">
        <v>4</v>
      </c>
      <c r="D125" s="4">
        <f t="shared" si="3"/>
        <v>104</v>
      </c>
      <c r="E125" s="1">
        <v>6</v>
      </c>
      <c r="F125" s="1">
        <v>44</v>
      </c>
      <c r="G125" s="1">
        <v>2</v>
      </c>
      <c r="H125" s="1">
        <f>1+6</f>
        <v>7</v>
      </c>
      <c r="I125" s="1">
        <v>4</v>
      </c>
      <c r="J125" s="1">
        <f>10+16+9+2</f>
        <v>37</v>
      </c>
      <c r="K125" s="2">
        <f t="shared" si="4"/>
        <v>27</v>
      </c>
      <c r="L125" s="2">
        <f t="shared" si="5"/>
        <v>77</v>
      </c>
      <c r="M125" s="1" t="s">
        <v>30</v>
      </c>
      <c r="N125" s="1" t="s">
        <v>31</v>
      </c>
      <c r="O125" s="1">
        <v>1929</v>
      </c>
      <c r="P125" s="1">
        <v>153</v>
      </c>
      <c r="Q125" s="1">
        <v>3912</v>
      </c>
      <c r="S125" s="1" t="s">
        <v>96</v>
      </c>
    </row>
    <row r="126" spans="1:19">
      <c r="A126" s="1">
        <v>1929</v>
      </c>
      <c r="B126" s="1">
        <v>5</v>
      </c>
      <c r="C126" s="1">
        <v>5</v>
      </c>
      <c r="D126" s="4">
        <f t="shared" si="3"/>
        <v>84</v>
      </c>
      <c r="E126" s="1">
        <v>5</v>
      </c>
      <c r="F126" s="1">
        <v>34</v>
      </c>
      <c r="G126" s="1">
        <v>2</v>
      </c>
      <c r="H126" s="1">
        <f>1+8</f>
        <v>9</v>
      </c>
      <c r="I126" s="1">
        <v>3</v>
      </c>
      <c r="J126" s="1">
        <f>7+10+8</f>
        <v>25</v>
      </c>
      <c r="K126" s="2">
        <f t="shared" si="4"/>
        <v>29</v>
      </c>
      <c r="L126" s="2">
        <f t="shared" si="5"/>
        <v>55</v>
      </c>
      <c r="M126" s="1" t="s">
        <v>38</v>
      </c>
      <c r="N126" s="1" t="s">
        <v>31</v>
      </c>
      <c r="O126" s="1">
        <v>1929</v>
      </c>
      <c r="P126" s="1">
        <v>153</v>
      </c>
      <c r="Q126" s="1">
        <v>3912</v>
      </c>
      <c r="S126" s="1" t="s">
        <v>96</v>
      </c>
    </row>
    <row r="127" spans="1:19">
      <c r="A127" s="1">
        <v>1929</v>
      </c>
      <c r="B127" s="1">
        <v>5</v>
      </c>
      <c r="C127" s="1">
        <v>6</v>
      </c>
      <c r="D127" s="4">
        <f t="shared" si="3"/>
        <v>68</v>
      </c>
      <c r="E127" s="1">
        <v>5</v>
      </c>
      <c r="F127" s="1">
        <v>18</v>
      </c>
      <c r="G127" s="1">
        <v>3</v>
      </c>
      <c r="H127" s="1">
        <f>4+6+1</f>
        <v>11</v>
      </c>
      <c r="I127" s="1">
        <v>2</v>
      </c>
      <c r="J127" s="1">
        <f>3+4</f>
        <v>7</v>
      </c>
      <c r="K127" s="2">
        <f t="shared" si="4"/>
        <v>41</v>
      </c>
      <c r="L127" s="2">
        <f t="shared" si="5"/>
        <v>27</v>
      </c>
      <c r="M127" s="1" t="s">
        <v>94</v>
      </c>
      <c r="N127" s="1" t="s">
        <v>31</v>
      </c>
      <c r="O127" s="1">
        <v>1929</v>
      </c>
      <c r="P127" s="1">
        <v>153</v>
      </c>
      <c r="Q127" s="1">
        <v>3912</v>
      </c>
      <c r="S127" s="1" t="s">
        <v>96</v>
      </c>
    </row>
    <row r="128" spans="1:19">
      <c r="A128" s="1">
        <v>1929</v>
      </c>
      <c r="B128" s="1">
        <v>5</v>
      </c>
      <c r="C128" s="1">
        <v>7</v>
      </c>
      <c r="D128" s="4" t="str">
        <f t="shared" si="3"/>
        <v/>
      </c>
      <c r="K128" s="2" t="str">
        <f t="shared" si="4"/>
        <v/>
      </c>
      <c r="L128" s="2" t="str">
        <f t="shared" si="5"/>
        <v/>
      </c>
      <c r="N128" s="1" t="s">
        <v>31</v>
      </c>
      <c r="O128" s="1">
        <v>1929</v>
      </c>
      <c r="P128" s="1">
        <v>153</v>
      </c>
      <c r="Q128" s="1">
        <v>3912</v>
      </c>
      <c r="S128" s="1" t="s">
        <v>96</v>
      </c>
    </row>
    <row r="129" spans="1:19">
      <c r="A129" s="1">
        <v>1929</v>
      </c>
      <c r="B129" s="1">
        <v>5</v>
      </c>
      <c r="C129" s="1">
        <v>8</v>
      </c>
      <c r="D129" s="4" t="str">
        <f t="shared" si="3"/>
        <v/>
      </c>
      <c r="K129" s="2" t="str">
        <f t="shared" si="4"/>
        <v/>
      </c>
      <c r="L129" s="2" t="str">
        <f t="shared" si="5"/>
        <v/>
      </c>
      <c r="N129" s="1" t="s">
        <v>31</v>
      </c>
      <c r="O129" s="1">
        <v>1929</v>
      </c>
      <c r="P129" s="1">
        <v>153</v>
      </c>
      <c r="Q129" s="1">
        <v>3912</v>
      </c>
      <c r="S129" s="1" t="s">
        <v>96</v>
      </c>
    </row>
    <row r="130" spans="1:19">
      <c r="A130" s="1">
        <v>1929</v>
      </c>
      <c r="B130" s="1">
        <v>5</v>
      </c>
      <c r="C130" s="1">
        <v>9</v>
      </c>
      <c r="D130" s="4">
        <f t="shared" si="3"/>
        <v>69</v>
      </c>
      <c r="E130" s="1">
        <v>6</v>
      </c>
      <c r="F130" s="1">
        <v>9</v>
      </c>
      <c r="G130" s="1">
        <v>4</v>
      </c>
      <c r="H130" s="1">
        <f>2+2+1+1</f>
        <v>6</v>
      </c>
      <c r="I130" s="1">
        <v>2</v>
      </c>
      <c r="J130" s="1">
        <f>1+2</f>
        <v>3</v>
      </c>
      <c r="K130" s="2">
        <f t="shared" si="4"/>
        <v>46</v>
      </c>
      <c r="L130" s="2">
        <f t="shared" si="5"/>
        <v>23</v>
      </c>
      <c r="M130" s="1" t="s">
        <v>30</v>
      </c>
      <c r="N130" s="1" t="s">
        <v>31</v>
      </c>
      <c r="O130" s="1">
        <v>1929</v>
      </c>
      <c r="P130" s="1">
        <v>153</v>
      </c>
      <c r="Q130" s="1">
        <v>3912</v>
      </c>
      <c r="S130" s="1" t="s">
        <v>96</v>
      </c>
    </row>
    <row r="131" spans="1:19">
      <c r="A131" s="1">
        <v>1929</v>
      </c>
      <c r="B131" s="1">
        <v>5</v>
      </c>
      <c r="C131" s="1">
        <v>10</v>
      </c>
      <c r="D131" s="4">
        <f t="shared" ref="D131:D194" si="6">IF(E131="","",E131*10+F131)</f>
        <v>67</v>
      </c>
      <c r="E131" s="1">
        <v>5</v>
      </c>
      <c r="F131" s="1">
        <v>17</v>
      </c>
      <c r="G131" s="1">
        <v>3</v>
      </c>
      <c r="H131" s="1">
        <f>6+1+1</f>
        <v>8</v>
      </c>
      <c r="I131" s="1">
        <v>2</v>
      </c>
      <c r="J131" s="1">
        <f>1+8</f>
        <v>9</v>
      </c>
      <c r="K131" s="2">
        <f t="shared" ref="K131:K194" si="7">IF(D131="","",G131*10+H131)</f>
        <v>38</v>
      </c>
      <c r="L131" s="2">
        <f t="shared" ref="L131:L194" si="8">IF(D131="","",I131*10+J131)</f>
        <v>29</v>
      </c>
      <c r="M131" s="1" t="s">
        <v>30</v>
      </c>
      <c r="N131" s="1" t="s">
        <v>31</v>
      </c>
      <c r="O131" s="1">
        <v>1929</v>
      </c>
      <c r="P131" s="1">
        <v>153</v>
      </c>
      <c r="Q131" s="1">
        <v>3912</v>
      </c>
      <c r="S131" s="1" t="s">
        <v>96</v>
      </c>
    </row>
    <row r="132" spans="1:19">
      <c r="A132" s="1">
        <v>1929</v>
      </c>
      <c r="B132" s="1">
        <v>5</v>
      </c>
      <c r="C132" s="1">
        <v>11</v>
      </c>
      <c r="D132" s="4">
        <f t="shared" si="6"/>
        <v>60</v>
      </c>
      <c r="E132" s="1">
        <v>4</v>
      </c>
      <c r="F132" s="1">
        <v>20</v>
      </c>
      <c r="G132" s="1">
        <v>3</v>
      </c>
      <c r="H132" s="1">
        <f>3+1+1</f>
        <v>5</v>
      </c>
      <c r="I132" s="1">
        <v>1</v>
      </c>
      <c r="J132" s="1">
        <v>15</v>
      </c>
      <c r="K132" s="2">
        <f t="shared" si="7"/>
        <v>35</v>
      </c>
      <c r="L132" s="2">
        <f t="shared" si="8"/>
        <v>25</v>
      </c>
      <c r="M132" s="1" t="s">
        <v>30</v>
      </c>
      <c r="N132" s="1" t="s">
        <v>31</v>
      </c>
      <c r="O132" s="1">
        <v>1929</v>
      </c>
      <c r="P132" s="1">
        <v>153</v>
      </c>
      <c r="Q132" s="1">
        <v>3912</v>
      </c>
      <c r="S132" s="1" t="s">
        <v>96</v>
      </c>
    </row>
    <row r="133" spans="1:19">
      <c r="A133" s="1">
        <v>1929</v>
      </c>
      <c r="B133" s="1">
        <v>5</v>
      </c>
      <c r="C133" s="1">
        <v>12</v>
      </c>
      <c r="D133" s="4">
        <f t="shared" si="6"/>
        <v>71</v>
      </c>
      <c r="E133" s="1">
        <v>4</v>
      </c>
      <c r="F133" s="1">
        <v>31</v>
      </c>
      <c r="G133" s="1">
        <v>4</v>
      </c>
      <c r="H133" s="1">
        <f>1+1</f>
        <v>2</v>
      </c>
      <c r="I133" s="1">
        <v>1</v>
      </c>
      <c r="J133" s="1">
        <v>25</v>
      </c>
      <c r="K133" s="2">
        <f t="shared" si="7"/>
        <v>42</v>
      </c>
      <c r="L133" s="2">
        <f t="shared" si="8"/>
        <v>35</v>
      </c>
      <c r="M133" s="1" t="s">
        <v>38</v>
      </c>
      <c r="N133" s="1" t="s">
        <v>31</v>
      </c>
      <c r="O133" s="1">
        <v>1929</v>
      </c>
      <c r="P133" s="1">
        <v>153</v>
      </c>
      <c r="Q133" s="1">
        <v>3912</v>
      </c>
      <c r="S133" s="1" t="s">
        <v>96</v>
      </c>
    </row>
    <row r="134" spans="1:19">
      <c r="A134" s="1">
        <v>1929</v>
      </c>
      <c r="B134" s="1">
        <v>5</v>
      </c>
      <c r="C134" s="1">
        <v>13</v>
      </c>
      <c r="D134" s="4">
        <f t="shared" si="6"/>
        <v>85</v>
      </c>
      <c r="E134" s="1">
        <v>6</v>
      </c>
      <c r="F134" s="1">
        <v>25</v>
      </c>
      <c r="G134" s="1">
        <v>3</v>
      </c>
      <c r="H134" s="1">
        <f>1+1+1</f>
        <v>3</v>
      </c>
      <c r="I134" s="1">
        <v>3</v>
      </c>
      <c r="J134" s="1">
        <f>5+16+1</f>
        <v>22</v>
      </c>
      <c r="K134" s="2">
        <f t="shared" si="7"/>
        <v>33</v>
      </c>
      <c r="L134" s="2">
        <f t="shared" si="8"/>
        <v>52</v>
      </c>
      <c r="M134" s="1" t="s">
        <v>30</v>
      </c>
      <c r="N134" s="1" t="s">
        <v>31</v>
      </c>
      <c r="O134" s="1">
        <v>1929</v>
      </c>
      <c r="P134" s="1">
        <v>153</v>
      </c>
      <c r="Q134" s="1">
        <v>3912</v>
      </c>
      <c r="S134" s="1" t="s">
        <v>96</v>
      </c>
    </row>
    <row r="135" spans="1:19">
      <c r="A135" s="1">
        <v>1929</v>
      </c>
      <c r="B135" s="1">
        <v>5</v>
      </c>
      <c r="C135" s="1">
        <v>14</v>
      </c>
      <c r="D135" s="4">
        <f t="shared" si="6"/>
        <v>90</v>
      </c>
      <c r="E135" s="1">
        <v>7</v>
      </c>
      <c r="F135" s="1">
        <v>20</v>
      </c>
      <c r="G135" s="1">
        <v>4</v>
      </c>
      <c r="H135" s="1">
        <f>3+1+2+5</f>
        <v>11</v>
      </c>
      <c r="I135" s="1">
        <v>3</v>
      </c>
      <c r="J135" s="1">
        <f>2+6+1</f>
        <v>9</v>
      </c>
      <c r="K135" s="2">
        <f t="shared" si="7"/>
        <v>51</v>
      </c>
      <c r="L135" s="2">
        <f t="shared" si="8"/>
        <v>39</v>
      </c>
      <c r="M135" s="1" t="s">
        <v>30</v>
      </c>
      <c r="N135" s="1" t="s">
        <v>31</v>
      </c>
      <c r="O135" s="1">
        <v>1929</v>
      </c>
      <c r="P135" s="1">
        <v>153</v>
      </c>
      <c r="Q135" s="1">
        <v>3912</v>
      </c>
      <c r="S135" s="1" t="s">
        <v>96</v>
      </c>
    </row>
    <row r="136" spans="1:19">
      <c r="A136" s="1">
        <v>1929</v>
      </c>
      <c r="B136" s="1">
        <v>5</v>
      </c>
      <c r="C136" s="1">
        <v>15</v>
      </c>
      <c r="D136" s="4" t="str">
        <f t="shared" si="6"/>
        <v/>
      </c>
      <c r="K136" s="2" t="str">
        <f t="shared" si="7"/>
        <v/>
      </c>
      <c r="L136" s="2" t="str">
        <f t="shared" si="8"/>
        <v/>
      </c>
      <c r="N136" s="1" t="s">
        <v>31</v>
      </c>
      <c r="O136" s="1">
        <v>1929</v>
      </c>
      <c r="P136" s="1">
        <v>153</v>
      </c>
      <c r="Q136" s="1">
        <v>3912</v>
      </c>
      <c r="S136" s="1" t="s">
        <v>96</v>
      </c>
    </row>
    <row r="137" spans="1:19">
      <c r="A137" s="1">
        <v>1929</v>
      </c>
      <c r="B137" s="1">
        <v>5</v>
      </c>
      <c r="C137" s="1">
        <v>16</v>
      </c>
      <c r="D137" s="4" t="str">
        <f t="shared" si="6"/>
        <v/>
      </c>
      <c r="K137" s="2" t="str">
        <f t="shared" si="7"/>
        <v/>
      </c>
      <c r="L137" s="2" t="str">
        <f t="shared" si="8"/>
        <v/>
      </c>
      <c r="N137" s="1" t="s">
        <v>31</v>
      </c>
      <c r="O137" s="1">
        <v>1929</v>
      </c>
      <c r="P137" s="1">
        <v>153</v>
      </c>
      <c r="Q137" s="1">
        <v>3912</v>
      </c>
      <c r="S137" s="1" t="s">
        <v>96</v>
      </c>
    </row>
    <row r="138" spans="1:19">
      <c r="A138" s="1">
        <v>1929</v>
      </c>
      <c r="B138" s="1">
        <v>5</v>
      </c>
      <c r="C138" s="1">
        <v>17</v>
      </c>
      <c r="D138" s="4">
        <f t="shared" si="6"/>
        <v>76</v>
      </c>
      <c r="E138" s="1">
        <v>6</v>
      </c>
      <c r="F138" s="1">
        <v>16</v>
      </c>
      <c r="G138" s="1">
        <v>5</v>
      </c>
      <c r="H138" s="1">
        <f>6+2+1+4+2</f>
        <v>15</v>
      </c>
      <c r="I138" s="1">
        <v>1</v>
      </c>
      <c r="J138" s="1">
        <v>1</v>
      </c>
      <c r="K138" s="2">
        <f t="shared" si="7"/>
        <v>65</v>
      </c>
      <c r="L138" s="2">
        <f t="shared" si="8"/>
        <v>11</v>
      </c>
      <c r="M138" s="1" t="s">
        <v>30</v>
      </c>
      <c r="N138" s="1" t="s">
        <v>31</v>
      </c>
      <c r="O138" s="1">
        <v>1929</v>
      </c>
      <c r="P138" s="1">
        <v>153</v>
      </c>
      <c r="Q138" s="1">
        <v>3912</v>
      </c>
      <c r="S138" s="1" t="s">
        <v>96</v>
      </c>
    </row>
    <row r="139" spans="1:19">
      <c r="A139" s="1">
        <v>1929</v>
      </c>
      <c r="B139" s="1">
        <v>5</v>
      </c>
      <c r="C139" s="1">
        <v>18</v>
      </c>
      <c r="D139" s="4">
        <f t="shared" si="6"/>
        <v>64</v>
      </c>
      <c r="E139" s="1">
        <v>5</v>
      </c>
      <c r="F139" s="1">
        <v>14</v>
      </c>
      <c r="G139" s="1">
        <v>4</v>
      </c>
      <c r="H139" s="1">
        <f>4+6+1+1</f>
        <v>12</v>
      </c>
      <c r="I139" s="1">
        <v>1</v>
      </c>
      <c r="J139" s="1">
        <v>2</v>
      </c>
      <c r="K139" s="2">
        <f t="shared" si="7"/>
        <v>52</v>
      </c>
      <c r="L139" s="2">
        <f t="shared" si="8"/>
        <v>12</v>
      </c>
      <c r="M139" s="1" t="s">
        <v>30</v>
      </c>
      <c r="N139" s="1" t="s">
        <v>31</v>
      </c>
      <c r="O139" s="1">
        <v>1929</v>
      </c>
      <c r="P139" s="1">
        <v>153</v>
      </c>
      <c r="Q139" s="1">
        <v>3912</v>
      </c>
      <c r="S139" s="1" t="s">
        <v>96</v>
      </c>
    </row>
    <row r="140" spans="1:19">
      <c r="A140" s="1">
        <v>1929</v>
      </c>
      <c r="B140" s="1">
        <v>5</v>
      </c>
      <c r="C140" s="1">
        <v>19</v>
      </c>
      <c r="D140" s="4">
        <f t="shared" si="6"/>
        <v>60</v>
      </c>
      <c r="E140" s="1">
        <v>4</v>
      </c>
      <c r="F140" s="1">
        <v>20</v>
      </c>
      <c r="G140" s="1">
        <v>3</v>
      </c>
      <c r="H140" s="1">
        <f>7+8+1</f>
        <v>16</v>
      </c>
      <c r="I140" s="1">
        <v>1</v>
      </c>
      <c r="J140" s="1">
        <v>4</v>
      </c>
      <c r="K140" s="2">
        <f t="shared" si="7"/>
        <v>46</v>
      </c>
      <c r="L140" s="2">
        <f t="shared" si="8"/>
        <v>14</v>
      </c>
      <c r="M140" s="1" t="s">
        <v>38</v>
      </c>
      <c r="N140" s="1" t="s">
        <v>31</v>
      </c>
      <c r="O140" s="1">
        <v>1929</v>
      </c>
      <c r="P140" s="1">
        <v>153</v>
      </c>
      <c r="Q140" s="1">
        <v>3912</v>
      </c>
      <c r="S140" s="1" t="s">
        <v>96</v>
      </c>
    </row>
    <row r="141" spans="1:19">
      <c r="A141" s="1">
        <v>1929</v>
      </c>
      <c r="B141" s="1">
        <v>5</v>
      </c>
      <c r="C141" s="1">
        <v>20</v>
      </c>
      <c r="D141" s="4">
        <f t="shared" si="6"/>
        <v>56</v>
      </c>
      <c r="E141" s="1">
        <v>4</v>
      </c>
      <c r="F141" s="1">
        <v>16</v>
      </c>
      <c r="G141" s="1">
        <v>4</v>
      </c>
      <c r="H141" s="1">
        <f>10+2+2+2</f>
        <v>16</v>
      </c>
      <c r="K141" s="2">
        <f t="shared" si="7"/>
        <v>56</v>
      </c>
      <c r="L141" s="2">
        <f t="shared" si="8"/>
        <v>0</v>
      </c>
      <c r="M141" s="1" t="s">
        <v>94</v>
      </c>
      <c r="N141" s="1" t="s">
        <v>31</v>
      </c>
      <c r="O141" s="1">
        <v>1929</v>
      </c>
      <c r="P141" s="1">
        <v>153</v>
      </c>
      <c r="Q141" s="1">
        <v>3912</v>
      </c>
      <c r="S141" s="1" t="s">
        <v>96</v>
      </c>
    </row>
    <row r="142" spans="1:19">
      <c r="A142" s="1">
        <v>1929</v>
      </c>
      <c r="B142" s="1">
        <v>5</v>
      </c>
      <c r="C142" s="1">
        <v>21</v>
      </c>
      <c r="D142" s="4">
        <f t="shared" si="6"/>
        <v>38</v>
      </c>
      <c r="E142" s="1">
        <v>3</v>
      </c>
      <c r="F142" s="1">
        <v>8</v>
      </c>
      <c r="G142" s="1">
        <v>3</v>
      </c>
      <c r="H142" s="1">
        <f>3+1+4</f>
        <v>8</v>
      </c>
      <c r="K142" s="2">
        <f t="shared" si="7"/>
        <v>38</v>
      </c>
      <c r="L142" s="2">
        <f t="shared" si="8"/>
        <v>0</v>
      </c>
      <c r="M142" s="1" t="s">
        <v>30</v>
      </c>
      <c r="N142" s="1" t="s">
        <v>31</v>
      </c>
      <c r="O142" s="1">
        <v>1929</v>
      </c>
      <c r="P142" s="1">
        <v>153</v>
      </c>
      <c r="Q142" s="1">
        <v>3912</v>
      </c>
      <c r="S142" s="1" t="s">
        <v>96</v>
      </c>
    </row>
    <row r="143" spans="1:19">
      <c r="A143" s="1">
        <v>1929</v>
      </c>
      <c r="B143" s="1">
        <v>5</v>
      </c>
      <c r="C143" s="1">
        <v>22</v>
      </c>
      <c r="D143" s="4">
        <f t="shared" si="6"/>
        <v>30</v>
      </c>
      <c r="E143" s="1">
        <v>2</v>
      </c>
      <c r="F143" s="1">
        <v>10</v>
      </c>
      <c r="G143" s="1">
        <v>2</v>
      </c>
      <c r="H143" s="1">
        <f>7+3</f>
        <v>10</v>
      </c>
      <c r="K143" s="2">
        <f t="shared" si="7"/>
        <v>30</v>
      </c>
      <c r="L143" s="2">
        <f t="shared" si="8"/>
        <v>0</v>
      </c>
      <c r="M143" s="1" t="s">
        <v>30</v>
      </c>
      <c r="N143" s="1" t="s">
        <v>31</v>
      </c>
      <c r="O143" s="1">
        <v>1929</v>
      </c>
      <c r="P143" s="1">
        <v>153</v>
      </c>
      <c r="Q143" s="1">
        <v>3912</v>
      </c>
      <c r="S143" s="1" t="s">
        <v>96</v>
      </c>
    </row>
    <row r="144" spans="1:19">
      <c r="A144" s="1">
        <v>1929</v>
      </c>
      <c r="B144" s="1">
        <v>5</v>
      </c>
      <c r="C144" s="1">
        <v>23</v>
      </c>
      <c r="D144" s="4" t="str">
        <f t="shared" si="6"/>
        <v/>
      </c>
      <c r="K144" s="2" t="str">
        <f t="shared" si="7"/>
        <v/>
      </c>
      <c r="L144" s="2" t="str">
        <f t="shared" si="8"/>
        <v/>
      </c>
      <c r="N144" s="1" t="s">
        <v>31</v>
      </c>
      <c r="O144" s="1">
        <v>1929</v>
      </c>
      <c r="P144" s="1">
        <v>153</v>
      </c>
      <c r="Q144" s="1">
        <v>3912</v>
      </c>
      <c r="S144" s="1" t="s">
        <v>96</v>
      </c>
    </row>
    <row r="145" spans="1:19">
      <c r="A145" s="1">
        <v>1929</v>
      </c>
      <c r="B145" s="1">
        <v>5</v>
      </c>
      <c r="C145" s="1">
        <v>24</v>
      </c>
      <c r="D145" s="4">
        <f t="shared" si="6"/>
        <v>51</v>
      </c>
      <c r="E145" s="1">
        <v>4</v>
      </c>
      <c r="F145" s="1">
        <v>11</v>
      </c>
      <c r="G145" s="1">
        <v>3</v>
      </c>
      <c r="H145" s="1">
        <f>1+5+4</f>
        <v>10</v>
      </c>
      <c r="I145" s="1">
        <v>1</v>
      </c>
      <c r="J145" s="1">
        <v>1</v>
      </c>
      <c r="K145" s="2">
        <f t="shared" si="7"/>
        <v>40</v>
      </c>
      <c r="L145" s="2">
        <f t="shared" si="8"/>
        <v>11</v>
      </c>
      <c r="M145" s="1" t="s">
        <v>30</v>
      </c>
      <c r="N145" s="1" t="s">
        <v>31</v>
      </c>
      <c r="O145" s="1">
        <v>1929</v>
      </c>
      <c r="P145" s="1">
        <v>153</v>
      </c>
      <c r="Q145" s="1">
        <v>3912</v>
      </c>
      <c r="S145" s="1" t="s">
        <v>96</v>
      </c>
    </row>
    <row r="146" spans="1:19">
      <c r="A146" s="1">
        <v>1929</v>
      </c>
      <c r="B146" s="1">
        <v>5</v>
      </c>
      <c r="C146" s="1">
        <v>25</v>
      </c>
      <c r="D146" s="4">
        <f t="shared" si="6"/>
        <v>80</v>
      </c>
      <c r="E146" s="1">
        <v>5</v>
      </c>
      <c r="F146" s="1">
        <v>30</v>
      </c>
      <c r="G146" s="1">
        <v>4</v>
      </c>
      <c r="H146" s="1">
        <f>1+13+12+1</f>
        <v>27</v>
      </c>
      <c r="I146" s="1">
        <v>1</v>
      </c>
      <c r="J146" s="1">
        <v>3</v>
      </c>
      <c r="K146" s="2">
        <f t="shared" si="7"/>
        <v>67</v>
      </c>
      <c r="L146" s="2">
        <f t="shared" si="8"/>
        <v>13</v>
      </c>
      <c r="M146" s="1" t="s">
        <v>38</v>
      </c>
      <c r="N146" s="1" t="s">
        <v>31</v>
      </c>
      <c r="O146" s="1">
        <v>1929</v>
      </c>
      <c r="P146" s="1">
        <v>153</v>
      </c>
      <c r="Q146" s="1">
        <v>3912</v>
      </c>
      <c r="S146" s="1" t="s">
        <v>96</v>
      </c>
    </row>
    <row r="147" spans="1:19">
      <c r="A147" s="1">
        <v>1929</v>
      </c>
      <c r="B147" s="1">
        <v>5</v>
      </c>
      <c r="C147" s="1">
        <v>26</v>
      </c>
      <c r="D147" s="4">
        <f t="shared" si="6"/>
        <v>94</v>
      </c>
      <c r="E147" s="1">
        <v>5</v>
      </c>
      <c r="F147" s="1">
        <v>44</v>
      </c>
      <c r="G147" s="1">
        <v>4</v>
      </c>
      <c r="H147" s="1">
        <f>2+15+25+1</f>
        <v>43</v>
      </c>
      <c r="I147" s="1">
        <v>1</v>
      </c>
      <c r="J147" s="1">
        <v>1</v>
      </c>
      <c r="K147" s="2">
        <f t="shared" si="7"/>
        <v>83</v>
      </c>
      <c r="L147" s="2">
        <f t="shared" si="8"/>
        <v>11</v>
      </c>
      <c r="M147" s="1" t="s">
        <v>38</v>
      </c>
      <c r="N147" s="1" t="s">
        <v>31</v>
      </c>
      <c r="O147" s="1">
        <v>1929</v>
      </c>
      <c r="P147" s="1">
        <v>153</v>
      </c>
      <c r="Q147" s="1">
        <v>3912</v>
      </c>
      <c r="S147" s="1" t="s">
        <v>96</v>
      </c>
    </row>
    <row r="148" spans="1:19">
      <c r="A148" s="1">
        <v>1929</v>
      </c>
      <c r="B148" s="1">
        <v>5</v>
      </c>
      <c r="C148" s="1">
        <v>27</v>
      </c>
      <c r="D148" s="4">
        <f t="shared" si="6"/>
        <v>91</v>
      </c>
      <c r="E148" s="1">
        <v>5</v>
      </c>
      <c r="F148" s="1">
        <v>41</v>
      </c>
      <c r="G148" s="1">
        <v>5</v>
      </c>
      <c r="H148" s="1">
        <f>1+12+25+1+2</f>
        <v>41</v>
      </c>
      <c r="K148" s="2">
        <f t="shared" si="7"/>
        <v>91</v>
      </c>
      <c r="L148" s="2">
        <f t="shared" si="8"/>
        <v>0</v>
      </c>
      <c r="M148" s="1" t="s">
        <v>30</v>
      </c>
      <c r="N148" s="1" t="s">
        <v>31</v>
      </c>
      <c r="O148" s="1">
        <v>1929</v>
      </c>
      <c r="P148" s="1">
        <v>153</v>
      </c>
      <c r="Q148" s="1">
        <v>3912</v>
      </c>
      <c r="S148" s="1" t="s">
        <v>96</v>
      </c>
    </row>
    <row r="149" spans="1:19">
      <c r="A149" s="1">
        <v>1929</v>
      </c>
      <c r="B149" s="1">
        <v>5</v>
      </c>
      <c r="C149" s="1">
        <v>28</v>
      </c>
      <c r="D149" s="4" t="str">
        <f t="shared" si="6"/>
        <v/>
      </c>
      <c r="K149" s="2" t="str">
        <f t="shared" si="7"/>
        <v/>
      </c>
      <c r="L149" s="2" t="str">
        <f t="shared" si="8"/>
        <v/>
      </c>
      <c r="N149" s="1" t="s">
        <v>31</v>
      </c>
      <c r="O149" s="1">
        <v>1929</v>
      </c>
      <c r="P149" s="1">
        <v>153</v>
      </c>
      <c r="Q149" s="1">
        <v>3912</v>
      </c>
      <c r="S149" s="1" t="s">
        <v>96</v>
      </c>
    </row>
    <row r="150" spans="1:19">
      <c r="A150" s="1">
        <v>1929</v>
      </c>
      <c r="B150" s="1">
        <v>5</v>
      </c>
      <c r="C150" s="1">
        <v>29</v>
      </c>
      <c r="D150" s="4">
        <f t="shared" si="6"/>
        <v>53</v>
      </c>
      <c r="E150" s="1">
        <v>3</v>
      </c>
      <c r="F150" s="1">
        <v>23</v>
      </c>
      <c r="G150" s="1">
        <v>3</v>
      </c>
      <c r="H150" s="1">
        <f>1+6+16</f>
        <v>23</v>
      </c>
      <c r="K150" s="2">
        <f t="shared" si="7"/>
        <v>53</v>
      </c>
      <c r="L150" s="2">
        <f t="shared" si="8"/>
        <v>0</v>
      </c>
      <c r="M150" s="1" t="s">
        <v>30</v>
      </c>
      <c r="N150" s="1" t="s">
        <v>31</v>
      </c>
      <c r="O150" s="1">
        <v>1929</v>
      </c>
      <c r="P150" s="1">
        <v>153</v>
      </c>
      <c r="Q150" s="1">
        <v>3912</v>
      </c>
      <c r="S150" s="1" t="s">
        <v>96</v>
      </c>
    </row>
    <row r="151" spans="1:19">
      <c r="A151" s="1">
        <v>1929</v>
      </c>
      <c r="B151" s="1">
        <v>5</v>
      </c>
      <c r="C151" s="1">
        <v>30</v>
      </c>
      <c r="D151" s="4">
        <f t="shared" si="6"/>
        <v>57</v>
      </c>
      <c r="E151" s="1">
        <v>3</v>
      </c>
      <c r="F151" s="1">
        <v>27</v>
      </c>
      <c r="G151" s="1">
        <v>3</v>
      </c>
      <c r="H151" s="1">
        <f>4+4+19</f>
        <v>27</v>
      </c>
      <c r="K151" s="2">
        <f t="shared" si="7"/>
        <v>57</v>
      </c>
      <c r="L151" s="2">
        <f t="shared" si="8"/>
        <v>0</v>
      </c>
      <c r="M151" s="1" t="s">
        <v>30</v>
      </c>
      <c r="N151" s="1" t="s">
        <v>31</v>
      </c>
      <c r="O151" s="1">
        <v>1929</v>
      </c>
      <c r="P151" s="1">
        <v>153</v>
      </c>
      <c r="Q151" s="1">
        <v>3912</v>
      </c>
      <c r="S151" s="1" t="s">
        <v>96</v>
      </c>
    </row>
    <row r="152" spans="1:19">
      <c r="A152" s="1">
        <v>1929</v>
      </c>
      <c r="B152" s="1">
        <v>5</v>
      </c>
      <c r="C152" s="1">
        <v>31</v>
      </c>
      <c r="D152" s="4">
        <f t="shared" si="6"/>
        <v>44</v>
      </c>
      <c r="E152" s="1">
        <v>3</v>
      </c>
      <c r="F152" s="1">
        <v>14</v>
      </c>
      <c r="G152" s="1">
        <v>3</v>
      </c>
      <c r="H152" s="1">
        <f>-4+1+9</f>
        <v>6</v>
      </c>
      <c r="K152" s="2">
        <f t="shared" si="7"/>
        <v>36</v>
      </c>
      <c r="L152" s="2">
        <f t="shared" si="8"/>
        <v>0</v>
      </c>
      <c r="M152" s="1" t="s">
        <v>30</v>
      </c>
      <c r="N152" s="1" t="s">
        <v>31</v>
      </c>
      <c r="O152" s="1">
        <v>1929</v>
      </c>
      <c r="P152" s="1">
        <v>153</v>
      </c>
      <c r="Q152" s="1">
        <v>3912</v>
      </c>
      <c r="S152" s="1" t="s">
        <v>96</v>
      </c>
    </row>
    <row r="153" spans="1:19">
      <c r="A153" s="1">
        <v>1929</v>
      </c>
      <c r="B153" s="1">
        <v>6</v>
      </c>
      <c r="C153" s="1">
        <v>1</v>
      </c>
      <c r="D153" s="4" t="str">
        <f t="shared" si="6"/>
        <v/>
      </c>
      <c r="K153" s="2" t="str">
        <f t="shared" si="7"/>
        <v/>
      </c>
      <c r="L153" s="2" t="str">
        <f t="shared" si="8"/>
        <v/>
      </c>
      <c r="N153" s="1" t="s">
        <v>31</v>
      </c>
      <c r="O153" s="1">
        <v>1929</v>
      </c>
      <c r="P153" s="1">
        <v>154</v>
      </c>
      <c r="Q153" s="1">
        <v>4165</v>
      </c>
      <c r="S153" s="1" t="s">
        <v>97</v>
      </c>
    </row>
    <row r="154" spans="1:19">
      <c r="A154" s="1">
        <v>1929</v>
      </c>
      <c r="B154" s="1">
        <v>6</v>
      </c>
      <c r="C154" s="1">
        <v>2</v>
      </c>
      <c r="D154" s="4">
        <f t="shared" si="6"/>
        <v>53</v>
      </c>
      <c r="E154" s="1">
        <v>4</v>
      </c>
      <c r="F154" s="1">
        <v>13</v>
      </c>
      <c r="G154" s="1">
        <v>3</v>
      </c>
      <c r="H154" s="1">
        <f>2+5+3</f>
        <v>10</v>
      </c>
      <c r="I154" s="1">
        <v>1</v>
      </c>
      <c r="J154" s="1">
        <v>3</v>
      </c>
      <c r="K154" s="2">
        <f t="shared" si="7"/>
        <v>40</v>
      </c>
      <c r="L154" s="2">
        <f t="shared" si="8"/>
        <v>13</v>
      </c>
      <c r="M154" s="1" t="s">
        <v>30</v>
      </c>
      <c r="N154" s="1" t="s">
        <v>31</v>
      </c>
      <c r="O154" s="1">
        <v>1929</v>
      </c>
      <c r="P154" s="1">
        <v>154</v>
      </c>
      <c r="Q154" s="1">
        <v>4165</v>
      </c>
      <c r="S154" s="1" t="s">
        <v>97</v>
      </c>
    </row>
    <row r="155" spans="1:19">
      <c r="A155" s="1">
        <v>1929</v>
      </c>
      <c r="B155" s="1">
        <v>6</v>
      </c>
      <c r="C155" s="1">
        <v>3</v>
      </c>
      <c r="D155" s="4">
        <f t="shared" si="6"/>
        <v>39</v>
      </c>
      <c r="E155" s="1">
        <v>3</v>
      </c>
      <c r="F155" s="1">
        <v>9</v>
      </c>
      <c r="G155" s="1">
        <v>2</v>
      </c>
      <c r="H155" s="1">
        <f>1+2</f>
        <v>3</v>
      </c>
      <c r="I155" s="1">
        <v>1</v>
      </c>
      <c r="J155" s="1">
        <v>6</v>
      </c>
      <c r="K155" s="2">
        <f t="shared" si="7"/>
        <v>23</v>
      </c>
      <c r="L155" s="2">
        <f t="shared" si="8"/>
        <v>16</v>
      </c>
      <c r="M155" s="1" t="s">
        <v>30</v>
      </c>
      <c r="N155" s="1" t="s">
        <v>31</v>
      </c>
      <c r="O155" s="1">
        <v>1929</v>
      </c>
      <c r="P155" s="1">
        <v>154</v>
      </c>
      <c r="Q155" s="1">
        <v>4165</v>
      </c>
      <c r="S155" s="1" t="s">
        <v>97</v>
      </c>
    </row>
    <row r="156" spans="1:19">
      <c r="A156" s="1">
        <v>1929</v>
      </c>
      <c r="B156" s="1">
        <v>6</v>
      </c>
      <c r="C156" s="1">
        <v>4</v>
      </c>
      <c r="D156" s="4">
        <f t="shared" si="6"/>
        <v>61</v>
      </c>
      <c r="E156" s="1">
        <v>5</v>
      </c>
      <c r="F156" s="1">
        <v>11</v>
      </c>
      <c r="G156" s="1">
        <v>2</v>
      </c>
      <c r="H156" s="1">
        <f>3+2</f>
        <v>5</v>
      </c>
      <c r="I156" s="1">
        <v>3</v>
      </c>
      <c r="J156" s="1">
        <f>2+3+1</f>
        <v>6</v>
      </c>
      <c r="K156" s="2">
        <f t="shared" si="7"/>
        <v>25</v>
      </c>
      <c r="L156" s="2">
        <f t="shared" si="8"/>
        <v>36</v>
      </c>
      <c r="M156" s="1" t="s">
        <v>30</v>
      </c>
      <c r="N156" s="1" t="s">
        <v>31</v>
      </c>
      <c r="O156" s="1">
        <v>1929</v>
      </c>
      <c r="P156" s="1">
        <v>154</v>
      </c>
      <c r="Q156" s="1">
        <v>4165</v>
      </c>
      <c r="S156" s="1" t="s">
        <v>97</v>
      </c>
    </row>
    <row r="157" spans="1:19">
      <c r="A157" s="1">
        <v>1929</v>
      </c>
      <c r="B157" s="1">
        <v>6</v>
      </c>
      <c r="C157" s="1">
        <v>5</v>
      </c>
      <c r="D157" s="4">
        <f t="shared" si="6"/>
        <v>75</v>
      </c>
      <c r="E157" s="1">
        <v>6</v>
      </c>
      <c r="F157" s="1">
        <v>15</v>
      </c>
      <c r="G157" s="1">
        <v>3</v>
      </c>
      <c r="H157" s="1">
        <f>3+2+2</f>
        <v>7</v>
      </c>
      <c r="I157" s="1">
        <v>3</v>
      </c>
      <c r="J157" s="1">
        <f>2+3+3</f>
        <v>8</v>
      </c>
      <c r="K157" s="2">
        <f t="shared" si="7"/>
        <v>37</v>
      </c>
      <c r="L157" s="2">
        <f t="shared" si="8"/>
        <v>38</v>
      </c>
      <c r="M157" s="1" t="s">
        <v>30</v>
      </c>
      <c r="N157" s="1" t="s">
        <v>31</v>
      </c>
      <c r="O157" s="1">
        <v>1929</v>
      </c>
      <c r="P157" s="1">
        <v>154</v>
      </c>
      <c r="Q157" s="1">
        <v>4165</v>
      </c>
      <c r="S157" s="1" t="s">
        <v>97</v>
      </c>
    </row>
    <row r="158" spans="1:19">
      <c r="A158" s="1">
        <v>1929</v>
      </c>
      <c r="B158" s="1">
        <v>6</v>
      </c>
      <c r="C158" s="1">
        <v>6</v>
      </c>
      <c r="D158" s="4">
        <f t="shared" si="6"/>
        <v>76</v>
      </c>
      <c r="E158" s="1">
        <v>5</v>
      </c>
      <c r="F158" s="1">
        <v>26</v>
      </c>
      <c r="G158" s="1">
        <v>2</v>
      </c>
      <c r="H158" s="1">
        <f>5+2</f>
        <v>7</v>
      </c>
      <c r="I158" s="1">
        <v>3</v>
      </c>
      <c r="J158" s="1">
        <f>3+5+11</f>
        <v>19</v>
      </c>
      <c r="K158" s="2">
        <f t="shared" si="7"/>
        <v>27</v>
      </c>
      <c r="L158" s="2">
        <f t="shared" si="8"/>
        <v>49</v>
      </c>
      <c r="M158" s="1" t="s">
        <v>30</v>
      </c>
      <c r="N158" s="1" t="s">
        <v>31</v>
      </c>
      <c r="O158" s="1">
        <v>1929</v>
      </c>
      <c r="P158" s="1">
        <v>154</v>
      </c>
      <c r="Q158" s="1">
        <v>4165</v>
      </c>
      <c r="S158" s="1" t="s">
        <v>97</v>
      </c>
    </row>
    <row r="159" spans="1:19">
      <c r="A159" s="1">
        <v>1929</v>
      </c>
      <c r="B159" s="1">
        <v>6</v>
      </c>
      <c r="C159" s="1">
        <v>7</v>
      </c>
      <c r="D159" s="4">
        <f t="shared" si="6"/>
        <v>70</v>
      </c>
      <c r="E159" s="1">
        <v>5</v>
      </c>
      <c r="F159" s="1">
        <v>20</v>
      </c>
      <c r="G159" s="1">
        <v>2</v>
      </c>
      <c r="H159" s="1">
        <f>2+2</f>
        <v>4</v>
      </c>
      <c r="I159" s="1">
        <v>3</v>
      </c>
      <c r="J159" s="1">
        <f>1+2+13</f>
        <v>16</v>
      </c>
      <c r="K159" s="2">
        <f t="shared" si="7"/>
        <v>24</v>
      </c>
      <c r="L159" s="2">
        <f t="shared" si="8"/>
        <v>46</v>
      </c>
      <c r="M159" s="1" t="s">
        <v>30</v>
      </c>
      <c r="N159" s="1" t="s">
        <v>31</v>
      </c>
      <c r="O159" s="1">
        <v>1929</v>
      </c>
      <c r="P159" s="1">
        <v>154</v>
      </c>
      <c r="Q159" s="1">
        <v>4165</v>
      </c>
      <c r="S159" s="1" t="s">
        <v>97</v>
      </c>
    </row>
    <row r="160" spans="1:19">
      <c r="A160" s="1">
        <v>1929</v>
      </c>
      <c r="B160" s="1">
        <v>6</v>
      </c>
      <c r="C160" s="1">
        <v>8</v>
      </c>
      <c r="D160" s="4">
        <f t="shared" si="6"/>
        <v>79</v>
      </c>
      <c r="E160" s="1">
        <v>5</v>
      </c>
      <c r="F160" s="1">
        <v>29</v>
      </c>
      <c r="G160" s="1">
        <v>2</v>
      </c>
      <c r="H160" s="1">
        <f>1+3</f>
        <v>4</v>
      </c>
      <c r="I160" s="1">
        <v>3</v>
      </c>
      <c r="J160" s="1">
        <f>2+2+21</f>
        <v>25</v>
      </c>
      <c r="K160" s="2">
        <f t="shared" si="7"/>
        <v>24</v>
      </c>
      <c r="L160" s="2">
        <f t="shared" si="8"/>
        <v>55</v>
      </c>
      <c r="M160" s="1" t="s">
        <v>30</v>
      </c>
      <c r="N160" s="1" t="s">
        <v>31</v>
      </c>
      <c r="O160" s="1">
        <v>1929</v>
      </c>
      <c r="P160" s="1">
        <v>154</v>
      </c>
      <c r="Q160" s="1">
        <v>4165</v>
      </c>
      <c r="S160" s="1" t="s">
        <v>97</v>
      </c>
    </row>
    <row r="161" spans="1:19">
      <c r="A161" s="1">
        <v>1929</v>
      </c>
      <c r="B161" s="1">
        <v>6</v>
      </c>
      <c r="C161" s="1">
        <v>9</v>
      </c>
      <c r="D161" s="4">
        <f t="shared" si="6"/>
        <v>77</v>
      </c>
      <c r="E161" s="1">
        <v>4</v>
      </c>
      <c r="F161" s="1">
        <v>37</v>
      </c>
      <c r="G161" s="1">
        <v>2</v>
      </c>
      <c r="H161" s="1">
        <f>2+2</f>
        <v>4</v>
      </c>
      <c r="I161" s="1">
        <v>2</v>
      </c>
      <c r="J161" s="1">
        <f>1+32</f>
        <v>33</v>
      </c>
      <c r="K161" s="2">
        <f t="shared" si="7"/>
        <v>24</v>
      </c>
      <c r="L161" s="2">
        <f t="shared" si="8"/>
        <v>53</v>
      </c>
      <c r="M161" s="1" t="s">
        <v>38</v>
      </c>
      <c r="N161" s="1" t="s">
        <v>31</v>
      </c>
      <c r="O161" s="1">
        <v>1929</v>
      </c>
      <c r="P161" s="1">
        <v>154</v>
      </c>
      <c r="Q161" s="1">
        <v>4165</v>
      </c>
      <c r="S161" s="1" t="s">
        <v>97</v>
      </c>
    </row>
    <row r="162" spans="1:19">
      <c r="A162" s="1">
        <v>1929</v>
      </c>
      <c r="B162" s="1">
        <v>6</v>
      </c>
      <c r="C162" s="1">
        <v>10</v>
      </c>
      <c r="D162" s="4">
        <f t="shared" si="6"/>
        <v>77</v>
      </c>
      <c r="E162" s="1">
        <v>4</v>
      </c>
      <c r="F162" s="1">
        <v>37</v>
      </c>
      <c r="G162" s="1">
        <v>1</v>
      </c>
      <c r="H162" s="1">
        <v>4</v>
      </c>
      <c r="I162" s="1">
        <v>3</v>
      </c>
      <c r="J162" s="1">
        <f>1+3+29</f>
        <v>33</v>
      </c>
      <c r="K162" s="2">
        <f t="shared" si="7"/>
        <v>14</v>
      </c>
      <c r="L162" s="2">
        <f t="shared" si="8"/>
        <v>63</v>
      </c>
      <c r="M162" s="1" t="s">
        <v>30</v>
      </c>
      <c r="N162" s="1" t="s">
        <v>31</v>
      </c>
      <c r="O162" s="1">
        <v>1929</v>
      </c>
      <c r="P162" s="1">
        <v>154</v>
      </c>
      <c r="Q162" s="1">
        <v>4165</v>
      </c>
      <c r="S162" s="1" t="s">
        <v>97</v>
      </c>
    </row>
    <row r="163" spans="1:19">
      <c r="A163" s="1">
        <v>1929</v>
      </c>
      <c r="B163" s="1">
        <v>6</v>
      </c>
      <c r="C163" s="1">
        <v>11</v>
      </c>
      <c r="D163" s="4">
        <f t="shared" si="6"/>
        <v>63</v>
      </c>
      <c r="E163" s="1">
        <v>4</v>
      </c>
      <c r="F163" s="1">
        <v>23</v>
      </c>
      <c r="G163" s="1">
        <v>2</v>
      </c>
      <c r="H163" s="1">
        <f>3+2</f>
        <v>5</v>
      </c>
      <c r="I163" s="1">
        <v>2</v>
      </c>
      <c r="J163" s="1">
        <f>1+17</f>
        <v>18</v>
      </c>
      <c r="K163" s="2">
        <f t="shared" si="7"/>
        <v>25</v>
      </c>
      <c r="L163" s="2">
        <f t="shared" si="8"/>
        <v>38</v>
      </c>
      <c r="M163" s="1" t="s">
        <v>30</v>
      </c>
      <c r="N163" s="1" t="s">
        <v>31</v>
      </c>
      <c r="O163" s="1">
        <v>1929</v>
      </c>
      <c r="P163" s="1">
        <v>154</v>
      </c>
      <c r="Q163" s="1">
        <v>4165</v>
      </c>
      <c r="S163" s="1" t="s">
        <v>97</v>
      </c>
    </row>
    <row r="164" spans="1:19">
      <c r="A164" s="1">
        <v>1929</v>
      </c>
      <c r="B164" s="1">
        <v>6</v>
      </c>
      <c r="C164" s="1">
        <v>12</v>
      </c>
      <c r="D164" s="4" t="str">
        <f t="shared" si="6"/>
        <v/>
      </c>
      <c r="K164" s="2" t="str">
        <f t="shared" si="7"/>
        <v/>
      </c>
      <c r="L164" s="2" t="str">
        <f t="shared" si="8"/>
        <v/>
      </c>
      <c r="N164" s="1" t="s">
        <v>31</v>
      </c>
      <c r="O164" s="1">
        <v>1929</v>
      </c>
      <c r="P164" s="1">
        <v>154</v>
      </c>
      <c r="Q164" s="1">
        <v>4165</v>
      </c>
      <c r="S164" s="1" t="s">
        <v>97</v>
      </c>
    </row>
    <row r="165" spans="1:19">
      <c r="A165" s="1">
        <v>1929</v>
      </c>
      <c r="B165" s="1">
        <v>6</v>
      </c>
      <c r="C165" s="1">
        <v>13</v>
      </c>
      <c r="D165" s="4">
        <f t="shared" si="6"/>
        <v>140</v>
      </c>
      <c r="E165" s="1">
        <v>9</v>
      </c>
      <c r="F165" s="1">
        <v>50</v>
      </c>
      <c r="G165" s="1">
        <v>4</v>
      </c>
      <c r="H165" s="1">
        <f>5+3+2+6</f>
        <v>16</v>
      </c>
      <c r="I165" s="1">
        <v>5</v>
      </c>
      <c r="J165" s="1">
        <f>1+5+21+4+3</f>
        <v>34</v>
      </c>
      <c r="K165" s="2">
        <f t="shared" si="7"/>
        <v>56</v>
      </c>
      <c r="L165" s="2">
        <f t="shared" si="8"/>
        <v>84</v>
      </c>
      <c r="M165" s="1" t="s">
        <v>30</v>
      </c>
      <c r="N165" s="1" t="s">
        <v>31</v>
      </c>
      <c r="O165" s="1">
        <v>1929</v>
      </c>
      <c r="P165" s="1">
        <v>154</v>
      </c>
      <c r="Q165" s="1">
        <v>4165</v>
      </c>
      <c r="S165" s="1" t="s">
        <v>97</v>
      </c>
    </row>
    <row r="166" spans="1:19">
      <c r="A166" s="1">
        <v>1929</v>
      </c>
      <c r="B166" s="1">
        <v>6</v>
      </c>
      <c r="C166" s="1">
        <v>14</v>
      </c>
      <c r="D166" s="4">
        <f t="shared" si="6"/>
        <v>133</v>
      </c>
      <c r="E166" s="1">
        <v>9</v>
      </c>
      <c r="F166" s="1">
        <v>43</v>
      </c>
      <c r="G166" s="1">
        <v>3</v>
      </c>
      <c r="H166" s="1">
        <f>3+7+4</f>
        <v>14</v>
      </c>
      <c r="I166" s="1">
        <v>6</v>
      </c>
      <c r="J166" s="1">
        <f>1+5+16+3+3+1</f>
        <v>29</v>
      </c>
      <c r="K166" s="2">
        <f t="shared" si="7"/>
        <v>44</v>
      </c>
      <c r="L166" s="2">
        <f t="shared" si="8"/>
        <v>89</v>
      </c>
      <c r="M166" s="1" t="s">
        <v>30</v>
      </c>
      <c r="N166" s="1" t="s">
        <v>31</v>
      </c>
      <c r="O166" s="1">
        <v>1929</v>
      </c>
      <c r="P166" s="1">
        <v>154</v>
      </c>
      <c r="Q166" s="1">
        <v>4165</v>
      </c>
      <c r="S166" s="1" t="s">
        <v>97</v>
      </c>
    </row>
    <row r="167" spans="1:19">
      <c r="A167" s="1">
        <v>1929</v>
      </c>
      <c r="B167" s="1">
        <v>6</v>
      </c>
      <c r="C167" s="1">
        <v>15</v>
      </c>
      <c r="D167" s="4">
        <f t="shared" si="6"/>
        <v>90</v>
      </c>
      <c r="E167" s="1">
        <v>7</v>
      </c>
      <c r="F167" s="1">
        <v>20</v>
      </c>
      <c r="G167" s="1">
        <v>3</v>
      </c>
      <c r="H167" s="1">
        <f>4+3+2</f>
        <v>9</v>
      </c>
      <c r="I167" s="1">
        <v>4</v>
      </c>
      <c r="J167" s="1">
        <f>2+4+4+1</f>
        <v>11</v>
      </c>
      <c r="K167" s="2">
        <f t="shared" si="7"/>
        <v>39</v>
      </c>
      <c r="L167" s="2">
        <f t="shared" si="8"/>
        <v>51</v>
      </c>
      <c r="M167" s="1" t="s">
        <v>30</v>
      </c>
      <c r="N167" s="1" t="s">
        <v>31</v>
      </c>
      <c r="O167" s="1">
        <v>1929</v>
      </c>
      <c r="P167" s="1">
        <v>154</v>
      </c>
      <c r="Q167" s="1">
        <v>4165</v>
      </c>
      <c r="S167" s="1" t="s">
        <v>97</v>
      </c>
    </row>
    <row r="168" spans="1:19">
      <c r="A168" s="1">
        <v>1929</v>
      </c>
      <c r="B168" s="1">
        <v>6</v>
      </c>
      <c r="C168" s="1">
        <v>16</v>
      </c>
      <c r="D168" s="4">
        <f t="shared" si="6"/>
        <v>87</v>
      </c>
      <c r="E168" s="1">
        <v>7</v>
      </c>
      <c r="F168" s="1">
        <v>17</v>
      </c>
      <c r="G168" s="1">
        <v>3</v>
      </c>
      <c r="H168" s="1">
        <f>5+2+1</f>
        <v>8</v>
      </c>
      <c r="I168" s="1">
        <v>4</v>
      </c>
      <c r="J168" s="1">
        <f>4+1+2+2</f>
        <v>9</v>
      </c>
      <c r="K168" s="2">
        <f t="shared" si="7"/>
        <v>38</v>
      </c>
      <c r="L168" s="2">
        <f t="shared" si="8"/>
        <v>49</v>
      </c>
      <c r="M168" s="1" t="s">
        <v>30</v>
      </c>
      <c r="N168" s="1" t="s">
        <v>31</v>
      </c>
      <c r="O168" s="1">
        <v>1929</v>
      </c>
      <c r="P168" s="1">
        <v>154</v>
      </c>
      <c r="Q168" s="1">
        <v>4165</v>
      </c>
      <c r="S168" s="1" t="s">
        <v>97</v>
      </c>
    </row>
    <row r="169" spans="1:19">
      <c r="A169" s="1">
        <v>1929</v>
      </c>
      <c r="B169" s="1">
        <v>6</v>
      </c>
      <c r="C169" s="1">
        <v>17</v>
      </c>
      <c r="D169" s="4">
        <f t="shared" si="6"/>
        <v>97</v>
      </c>
      <c r="E169" s="1">
        <v>6</v>
      </c>
      <c r="F169" s="1">
        <v>37</v>
      </c>
      <c r="G169" s="1">
        <v>3</v>
      </c>
      <c r="H169" s="1">
        <f>5+1+8</f>
        <v>14</v>
      </c>
      <c r="I169" s="1">
        <v>3</v>
      </c>
      <c r="J169" s="1">
        <f>4+15+4</f>
        <v>23</v>
      </c>
      <c r="K169" s="2">
        <f t="shared" si="7"/>
        <v>44</v>
      </c>
      <c r="L169" s="2">
        <f t="shared" si="8"/>
        <v>53</v>
      </c>
      <c r="M169" s="1" t="s">
        <v>30</v>
      </c>
      <c r="N169" s="1" t="s">
        <v>31</v>
      </c>
      <c r="O169" s="1">
        <v>1929</v>
      </c>
      <c r="P169" s="1">
        <v>154</v>
      </c>
      <c r="Q169" s="1">
        <v>4165</v>
      </c>
      <c r="S169" s="1" t="s">
        <v>97</v>
      </c>
    </row>
    <row r="170" spans="1:19">
      <c r="A170" s="1">
        <v>1929</v>
      </c>
      <c r="B170" s="1">
        <v>6</v>
      </c>
      <c r="C170" s="1">
        <v>18</v>
      </c>
      <c r="D170" s="4">
        <f t="shared" si="6"/>
        <v>131</v>
      </c>
      <c r="E170" s="1">
        <v>9</v>
      </c>
      <c r="F170" s="1">
        <v>41</v>
      </c>
      <c r="G170" s="1">
        <v>5</v>
      </c>
      <c r="H170" s="1">
        <f>9+8+2+6+1</f>
        <v>26</v>
      </c>
      <c r="I170" s="1">
        <v>4</v>
      </c>
      <c r="J170" s="1">
        <f>2+2+4+7</f>
        <v>15</v>
      </c>
      <c r="K170" s="2">
        <f t="shared" si="7"/>
        <v>76</v>
      </c>
      <c r="L170" s="2">
        <f t="shared" si="8"/>
        <v>55</v>
      </c>
      <c r="M170" s="1" t="s">
        <v>30</v>
      </c>
      <c r="N170" s="1" t="s">
        <v>31</v>
      </c>
      <c r="O170" s="1">
        <v>1929</v>
      </c>
      <c r="P170" s="1">
        <v>154</v>
      </c>
      <c r="Q170" s="1">
        <v>4165</v>
      </c>
      <c r="S170" s="1" t="s">
        <v>97</v>
      </c>
    </row>
    <row r="171" spans="1:19">
      <c r="A171" s="1">
        <v>1929</v>
      </c>
      <c r="B171" s="1">
        <v>6</v>
      </c>
      <c r="C171" s="1">
        <v>19</v>
      </c>
      <c r="D171" s="4">
        <f t="shared" si="6"/>
        <v>107</v>
      </c>
      <c r="E171" s="1">
        <v>8</v>
      </c>
      <c r="F171" s="1">
        <v>27</v>
      </c>
      <c r="G171" s="1">
        <v>5</v>
      </c>
      <c r="H171" s="1">
        <f>4+8+2+2+1</f>
        <v>17</v>
      </c>
      <c r="I171" s="1">
        <v>3</v>
      </c>
      <c r="J171" s="1">
        <f>4+2+4</f>
        <v>10</v>
      </c>
      <c r="K171" s="2">
        <f t="shared" si="7"/>
        <v>67</v>
      </c>
      <c r="L171" s="2">
        <f t="shared" si="8"/>
        <v>40</v>
      </c>
      <c r="M171" s="1" t="s">
        <v>30</v>
      </c>
      <c r="N171" s="1" t="s">
        <v>31</v>
      </c>
      <c r="O171" s="1">
        <v>1929</v>
      </c>
      <c r="P171" s="1">
        <v>154</v>
      </c>
      <c r="Q171" s="1">
        <v>4165</v>
      </c>
      <c r="S171" s="1" t="s">
        <v>97</v>
      </c>
    </row>
    <row r="172" spans="1:19">
      <c r="A172" s="1">
        <v>1929</v>
      </c>
      <c r="B172" s="1">
        <v>6</v>
      </c>
      <c r="C172" s="1">
        <v>20</v>
      </c>
      <c r="D172" s="4">
        <f t="shared" si="6"/>
        <v>133</v>
      </c>
      <c r="E172" s="1">
        <v>8</v>
      </c>
      <c r="F172" s="1">
        <v>53</v>
      </c>
      <c r="G172" s="1">
        <v>5</v>
      </c>
      <c r="H172" s="1">
        <f>6+8+2+2+1</f>
        <v>19</v>
      </c>
      <c r="I172" s="1">
        <v>3</v>
      </c>
      <c r="J172" s="1">
        <f>25+5+4</f>
        <v>34</v>
      </c>
      <c r="K172" s="2">
        <f t="shared" si="7"/>
        <v>69</v>
      </c>
      <c r="L172" s="2">
        <f t="shared" si="8"/>
        <v>64</v>
      </c>
      <c r="M172" s="1" t="s">
        <v>30</v>
      </c>
      <c r="N172" s="1" t="s">
        <v>31</v>
      </c>
      <c r="O172" s="1">
        <v>1929</v>
      </c>
      <c r="P172" s="1">
        <v>154</v>
      </c>
      <c r="Q172" s="1">
        <v>4165</v>
      </c>
      <c r="S172" s="1" t="s">
        <v>97</v>
      </c>
    </row>
    <row r="173" spans="1:19">
      <c r="A173" s="1">
        <v>1929</v>
      </c>
      <c r="B173" s="1">
        <v>6</v>
      </c>
      <c r="C173" s="1">
        <v>21</v>
      </c>
      <c r="D173" s="4">
        <f t="shared" si="6"/>
        <v>141</v>
      </c>
      <c r="E173" s="1">
        <v>9</v>
      </c>
      <c r="F173" s="1">
        <v>51</v>
      </c>
      <c r="G173" s="1">
        <v>4</v>
      </c>
      <c r="H173" s="1">
        <f>5+4+1+2</f>
        <v>12</v>
      </c>
      <c r="I173" s="1">
        <v>5</v>
      </c>
      <c r="J173" s="1">
        <f>4+24+6+4+1</f>
        <v>39</v>
      </c>
      <c r="K173" s="2">
        <f t="shared" si="7"/>
        <v>52</v>
      </c>
      <c r="L173" s="2">
        <f t="shared" si="8"/>
        <v>89</v>
      </c>
      <c r="M173" s="1" t="s">
        <v>30</v>
      </c>
      <c r="N173" s="1" t="s">
        <v>31</v>
      </c>
      <c r="O173" s="1">
        <v>1929</v>
      </c>
      <c r="P173" s="1">
        <v>154</v>
      </c>
      <c r="Q173" s="1">
        <v>4165</v>
      </c>
      <c r="S173" s="1" t="s">
        <v>97</v>
      </c>
    </row>
    <row r="174" spans="1:19">
      <c r="A174" s="1">
        <v>1929</v>
      </c>
      <c r="B174" s="1">
        <v>6</v>
      </c>
      <c r="C174" s="1">
        <v>22</v>
      </c>
      <c r="D174" s="4">
        <f t="shared" si="6"/>
        <v>138</v>
      </c>
      <c r="E174" s="1">
        <v>9</v>
      </c>
      <c r="F174" s="1">
        <v>48</v>
      </c>
      <c r="G174" s="1">
        <v>5</v>
      </c>
      <c r="H174" s="1">
        <f>3+3+3+1+1</f>
        <v>11</v>
      </c>
      <c r="I174" s="1">
        <v>4</v>
      </c>
      <c r="J174" s="1">
        <f>6+24+6+1</f>
        <v>37</v>
      </c>
      <c r="K174" s="2">
        <f t="shared" si="7"/>
        <v>61</v>
      </c>
      <c r="L174" s="2">
        <f t="shared" si="8"/>
        <v>77</v>
      </c>
      <c r="M174" s="1" t="s">
        <v>30</v>
      </c>
      <c r="N174" s="1" t="s">
        <v>31</v>
      </c>
      <c r="O174" s="1">
        <v>1929</v>
      </c>
      <c r="P174" s="1">
        <v>154</v>
      </c>
      <c r="Q174" s="1">
        <v>4165</v>
      </c>
      <c r="S174" s="1" t="s">
        <v>97</v>
      </c>
    </row>
    <row r="175" spans="1:19">
      <c r="A175" s="1">
        <v>1929</v>
      </c>
      <c r="B175" s="1">
        <v>6</v>
      </c>
      <c r="C175" s="1">
        <v>23</v>
      </c>
      <c r="D175" s="4">
        <f t="shared" si="6"/>
        <v>165</v>
      </c>
      <c r="E175" s="1">
        <v>9</v>
      </c>
      <c r="F175" s="1">
        <v>75</v>
      </c>
      <c r="G175" s="1">
        <v>4</v>
      </c>
      <c r="H175" s="1">
        <f>9+1+1+1</f>
        <v>12</v>
      </c>
      <c r="I175" s="1">
        <v>5</v>
      </c>
      <c r="J175" s="1">
        <f>7+37+17+1+1</f>
        <v>63</v>
      </c>
      <c r="K175" s="2">
        <f t="shared" si="7"/>
        <v>52</v>
      </c>
      <c r="L175" s="2">
        <f t="shared" si="8"/>
        <v>113</v>
      </c>
      <c r="M175" s="1" t="s">
        <v>38</v>
      </c>
      <c r="N175" s="1" t="s">
        <v>31</v>
      </c>
      <c r="O175" s="1">
        <v>1929</v>
      </c>
      <c r="P175" s="1">
        <v>154</v>
      </c>
      <c r="Q175" s="1">
        <v>4165</v>
      </c>
      <c r="S175" s="1" t="s">
        <v>97</v>
      </c>
    </row>
    <row r="176" spans="1:19">
      <c r="A176" s="1">
        <v>1929</v>
      </c>
      <c r="B176" s="1">
        <v>6</v>
      </c>
      <c r="C176" s="1">
        <v>24</v>
      </c>
      <c r="D176" s="4" t="str">
        <f t="shared" si="6"/>
        <v/>
      </c>
      <c r="K176" s="2" t="str">
        <f t="shared" si="7"/>
        <v/>
      </c>
      <c r="L176" s="2" t="str">
        <f t="shared" si="8"/>
        <v/>
      </c>
      <c r="N176" s="1" t="s">
        <v>31</v>
      </c>
      <c r="O176" s="1">
        <v>1929</v>
      </c>
      <c r="P176" s="1">
        <v>154</v>
      </c>
      <c r="Q176" s="1">
        <v>4165</v>
      </c>
      <c r="S176" s="1" t="s">
        <v>97</v>
      </c>
    </row>
    <row r="177" spans="1:19">
      <c r="A177" s="1">
        <v>1929</v>
      </c>
      <c r="B177" s="1">
        <v>6</v>
      </c>
      <c r="C177" s="1">
        <v>25</v>
      </c>
      <c r="D177" s="4">
        <f t="shared" si="6"/>
        <v>112</v>
      </c>
      <c r="E177" s="1">
        <v>6</v>
      </c>
      <c r="F177" s="1">
        <v>52</v>
      </c>
      <c r="G177" s="1">
        <v>2</v>
      </c>
      <c r="H177" s="1">
        <f>3+1</f>
        <v>4</v>
      </c>
      <c r="I177" s="1">
        <v>4</v>
      </c>
      <c r="J177" s="1">
        <f>3+28+16+1</f>
        <v>48</v>
      </c>
      <c r="K177" s="2">
        <f t="shared" si="7"/>
        <v>24</v>
      </c>
      <c r="L177" s="2">
        <f t="shared" si="8"/>
        <v>88</v>
      </c>
      <c r="M177" s="1" t="s">
        <v>30</v>
      </c>
      <c r="N177" s="1" t="s">
        <v>31</v>
      </c>
      <c r="O177" s="1">
        <v>1929</v>
      </c>
      <c r="P177" s="1">
        <v>154</v>
      </c>
      <c r="Q177" s="1">
        <v>4165</v>
      </c>
      <c r="S177" s="1" t="s">
        <v>97</v>
      </c>
    </row>
    <row r="178" spans="1:19">
      <c r="A178" s="1">
        <v>1929</v>
      </c>
      <c r="B178" s="1">
        <v>6</v>
      </c>
      <c r="C178" s="1">
        <v>26</v>
      </c>
      <c r="D178" s="4">
        <f t="shared" si="6"/>
        <v>112</v>
      </c>
      <c r="E178" s="1">
        <v>8</v>
      </c>
      <c r="F178" s="1">
        <v>32</v>
      </c>
      <c r="G178" s="1">
        <v>2</v>
      </c>
      <c r="H178" s="1">
        <f>1+3</f>
        <v>4</v>
      </c>
      <c r="I178" s="1">
        <v>6</v>
      </c>
      <c r="J178" s="1">
        <f>3+14+8+1+1+1</f>
        <v>28</v>
      </c>
      <c r="K178" s="2">
        <f t="shared" si="7"/>
        <v>24</v>
      </c>
      <c r="L178" s="2">
        <f t="shared" si="8"/>
        <v>88</v>
      </c>
      <c r="M178" s="1" t="s">
        <v>30</v>
      </c>
      <c r="N178" s="1" t="s">
        <v>31</v>
      </c>
      <c r="O178" s="1">
        <v>1929</v>
      </c>
      <c r="P178" s="1">
        <v>154</v>
      </c>
      <c r="Q178" s="1">
        <v>4165</v>
      </c>
      <c r="S178" s="1" t="s">
        <v>97</v>
      </c>
    </row>
    <row r="179" spans="1:19">
      <c r="A179" s="1">
        <v>1929</v>
      </c>
      <c r="B179" s="1">
        <v>6</v>
      </c>
      <c r="C179" s="1">
        <v>27</v>
      </c>
      <c r="D179" s="4">
        <f t="shared" si="6"/>
        <v>103</v>
      </c>
      <c r="E179" s="1">
        <v>8</v>
      </c>
      <c r="F179" s="1">
        <v>23</v>
      </c>
      <c r="G179" s="1">
        <v>2</v>
      </c>
      <c r="H179" s="1">
        <f>1+2</f>
        <v>3</v>
      </c>
      <c r="I179" s="1">
        <v>6</v>
      </c>
      <c r="J179" s="1">
        <f>2+9+5+1+2+1</f>
        <v>20</v>
      </c>
      <c r="K179" s="2">
        <f t="shared" si="7"/>
        <v>23</v>
      </c>
      <c r="L179" s="2">
        <f t="shared" si="8"/>
        <v>80</v>
      </c>
      <c r="M179" s="1" t="s">
        <v>30</v>
      </c>
      <c r="N179" s="1" t="s">
        <v>31</v>
      </c>
      <c r="O179" s="1">
        <v>1929</v>
      </c>
      <c r="P179" s="1">
        <v>154</v>
      </c>
      <c r="Q179" s="1">
        <v>4165</v>
      </c>
      <c r="S179" s="1" t="s">
        <v>97</v>
      </c>
    </row>
    <row r="180" spans="1:19">
      <c r="A180" s="1">
        <v>1929</v>
      </c>
      <c r="B180" s="1">
        <v>6</v>
      </c>
      <c r="C180" s="1">
        <v>28</v>
      </c>
      <c r="D180" s="4">
        <f t="shared" si="6"/>
        <v>73</v>
      </c>
      <c r="E180" s="1">
        <v>6</v>
      </c>
      <c r="F180" s="1">
        <v>13</v>
      </c>
      <c r="G180" s="1">
        <v>2</v>
      </c>
      <c r="H180" s="1">
        <f>1+1</f>
        <v>2</v>
      </c>
      <c r="I180" s="1">
        <v>4</v>
      </c>
      <c r="J180" s="1">
        <f>2+5+3+1</f>
        <v>11</v>
      </c>
      <c r="K180" s="2">
        <f t="shared" si="7"/>
        <v>22</v>
      </c>
      <c r="L180" s="2">
        <f t="shared" si="8"/>
        <v>51</v>
      </c>
      <c r="M180" s="1" t="s">
        <v>30</v>
      </c>
      <c r="N180" s="1" t="s">
        <v>31</v>
      </c>
      <c r="O180" s="1">
        <v>1929</v>
      </c>
      <c r="P180" s="1">
        <v>154</v>
      </c>
      <c r="Q180" s="1">
        <v>4165</v>
      </c>
      <c r="S180" s="1" t="s">
        <v>97</v>
      </c>
    </row>
    <row r="181" spans="1:19">
      <c r="A181" s="1">
        <v>1929</v>
      </c>
      <c r="B181" s="1">
        <v>6</v>
      </c>
      <c r="C181" s="1">
        <v>29</v>
      </c>
      <c r="D181" s="4">
        <f t="shared" si="6"/>
        <v>98</v>
      </c>
      <c r="E181" s="1">
        <v>8</v>
      </c>
      <c r="F181" s="1">
        <v>18</v>
      </c>
      <c r="G181" s="1">
        <v>4</v>
      </c>
      <c r="H181" s="1">
        <f>4+2+1+3</f>
        <v>10</v>
      </c>
      <c r="I181" s="1">
        <v>4</v>
      </c>
      <c r="J181" s="1">
        <f>3+3+1+1</f>
        <v>8</v>
      </c>
      <c r="K181" s="2">
        <f t="shared" si="7"/>
        <v>50</v>
      </c>
      <c r="L181" s="2">
        <f t="shared" si="8"/>
        <v>48</v>
      </c>
      <c r="M181" s="1" t="s">
        <v>30</v>
      </c>
      <c r="N181" s="1" t="s">
        <v>31</v>
      </c>
      <c r="O181" s="1">
        <v>1929</v>
      </c>
      <c r="P181" s="1">
        <v>154</v>
      </c>
      <c r="Q181" s="1">
        <v>4165</v>
      </c>
      <c r="S181" s="1" t="s">
        <v>97</v>
      </c>
    </row>
    <row r="182" spans="1:19">
      <c r="A182" s="1">
        <v>1929</v>
      </c>
      <c r="B182" s="1">
        <v>6</v>
      </c>
      <c r="C182" s="1">
        <v>30</v>
      </c>
      <c r="D182" s="4">
        <f t="shared" si="6"/>
        <v>123</v>
      </c>
      <c r="E182" s="1">
        <v>10</v>
      </c>
      <c r="F182" s="1">
        <v>23</v>
      </c>
      <c r="G182" s="1">
        <v>3</v>
      </c>
      <c r="H182" s="1">
        <f>4+8+1</f>
        <v>13</v>
      </c>
      <c r="I182" s="1">
        <v>7</v>
      </c>
      <c r="J182" s="1">
        <f>2+1+3+1+1+1+1</f>
        <v>10</v>
      </c>
      <c r="K182" s="2">
        <f t="shared" si="7"/>
        <v>43</v>
      </c>
      <c r="L182" s="2">
        <f t="shared" si="8"/>
        <v>80</v>
      </c>
      <c r="M182" s="1" t="s">
        <v>38</v>
      </c>
      <c r="N182" s="1" t="s">
        <v>31</v>
      </c>
      <c r="O182" s="1">
        <v>1929</v>
      </c>
      <c r="P182" s="1">
        <v>154</v>
      </c>
      <c r="Q182" s="1">
        <v>4165</v>
      </c>
      <c r="S182" s="1" t="s">
        <v>97</v>
      </c>
    </row>
    <row r="183" spans="1:19">
      <c r="A183" s="1">
        <v>1929</v>
      </c>
      <c r="B183" s="1">
        <v>7</v>
      </c>
      <c r="C183" s="1">
        <v>1</v>
      </c>
      <c r="D183" s="4">
        <f t="shared" si="6"/>
        <v>132</v>
      </c>
      <c r="E183" s="1">
        <v>9</v>
      </c>
      <c r="F183" s="1">
        <v>42</v>
      </c>
      <c r="G183" s="1">
        <v>3</v>
      </c>
      <c r="H183" s="1">
        <f>1+5+14</f>
        <v>20</v>
      </c>
      <c r="I183" s="1">
        <v>6</v>
      </c>
      <c r="J183" s="1">
        <f>3+1+4+3+1+10</f>
        <v>22</v>
      </c>
      <c r="K183" s="2">
        <f t="shared" si="7"/>
        <v>50</v>
      </c>
      <c r="L183" s="2">
        <f t="shared" si="8"/>
        <v>82</v>
      </c>
      <c r="M183" s="1" t="s">
        <v>38</v>
      </c>
      <c r="N183" s="1" t="s">
        <v>31</v>
      </c>
      <c r="O183" s="1">
        <v>1929</v>
      </c>
      <c r="P183" s="1">
        <v>157</v>
      </c>
      <c r="Q183" s="1">
        <v>4166</v>
      </c>
      <c r="S183" s="1" t="s">
        <v>98</v>
      </c>
    </row>
    <row r="184" spans="1:19">
      <c r="A184" s="1">
        <v>1929</v>
      </c>
      <c r="B184" s="1">
        <v>7</v>
      </c>
      <c r="C184" s="1">
        <v>2</v>
      </c>
      <c r="D184" s="4">
        <f t="shared" si="6"/>
        <v>115</v>
      </c>
      <c r="E184" s="1">
        <v>8</v>
      </c>
      <c r="F184" s="1">
        <v>35</v>
      </c>
      <c r="G184" s="1">
        <v>3</v>
      </c>
      <c r="H184" s="1">
        <f>1+4+8</f>
        <v>13</v>
      </c>
      <c r="I184" s="1">
        <v>5</v>
      </c>
      <c r="J184" s="1">
        <f>2+1+5+2+12</f>
        <v>22</v>
      </c>
      <c r="K184" s="2">
        <f t="shared" si="7"/>
        <v>43</v>
      </c>
      <c r="L184" s="2">
        <f t="shared" si="8"/>
        <v>72</v>
      </c>
      <c r="M184" s="1" t="s">
        <v>30</v>
      </c>
      <c r="N184" s="1" t="s">
        <v>31</v>
      </c>
      <c r="O184" s="1">
        <v>1929</v>
      </c>
      <c r="P184" s="1">
        <v>157</v>
      </c>
      <c r="Q184" s="1">
        <v>4166</v>
      </c>
      <c r="S184" s="1" t="s">
        <v>98</v>
      </c>
    </row>
    <row r="185" spans="1:19">
      <c r="A185" s="1">
        <v>1929</v>
      </c>
      <c r="B185" s="1">
        <v>7</v>
      </c>
      <c r="C185" s="1">
        <v>3</v>
      </c>
      <c r="D185" s="4">
        <f t="shared" si="6"/>
        <v>74</v>
      </c>
      <c r="E185" s="1">
        <v>5</v>
      </c>
      <c r="F185" s="1">
        <v>24</v>
      </c>
      <c r="G185" s="1">
        <v>2</v>
      </c>
      <c r="H185" s="1">
        <f>1+8</f>
        <v>9</v>
      </c>
      <c r="I185" s="1">
        <v>3</v>
      </c>
      <c r="J185" s="1">
        <f>1+5+9</f>
        <v>15</v>
      </c>
      <c r="K185" s="2">
        <f t="shared" si="7"/>
        <v>29</v>
      </c>
      <c r="L185" s="2">
        <f t="shared" si="8"/>
        <v>45</v>
      </c>
      <c r="M185" s="1" t="s">
        <v>30</v>
      </c>
      <c r="N185" s="1" t="s">
        <v>31</v>
      </c>
      <c r="O185" s="1">
        <v>1929</v>
      </c>
      <c r="P185" s="1">
        <v>157</v>
      </c>
      <c r="Q185" s="1">
        <v>4166</v>
      </c>
      <c r="S185" s="1" t="s">
        <v>98</v>
      </c>
    </row>
    <row r="186" spans="1:19">
      <c r="A186" s="1">
        <v>1929</v>
      </c>
      <c r="B186" s="1">
        <v>7</v>
      </c>
      <c r="C186" s="1">
        <v>4</v>
      </c>
      <c r="D186" s="4" t="str">
        <f t="shared" si="6"/>
        <v/>
      </c>
      <c r="K186" s="2" t="str">
        <f t="shared" si="7"/>
        <v/>
      </c>
      <c r="L186" s="2" t="str">
        <f t="shared" si="8"/>
        <v/>
      </c>
      <c r="M186" s="1" t="s">
        <v>30</v>
      </c>
      <c r="N186" s="1" t="s">
        <v>31</v>
      </c>
      <c r="O186" s="1">
        <v>1929</v>
      </c>
      <c r="P186" s="1">
        <v>157</v>
      </c>
      <c r="Q186" s="1">
        <v>4166</v>
      </c>
      <c r="S186" s="1" t="s">
        <v>98</v>
      </c>
    </row>
    <row r="187" spans="1:19">
      <c r="A187" s="1">
        <v>1929</v>
      </c>
      <c r="B187" s="1">
        <v>7</v>
      </c>
      <c r="C187" s="1">
        <v>5</v>
      </c>
      <c r="D187" s="4">
        <f t="shared" si="6"/>
        <v>58</v>
      </c>
      <c r="E187" s="1">
        <v>4</v>
      </c>
      <c r="F187" s="1">
        <v>18</v>
      </c>
      <c r="G187" s="1">
        <v>1</v>
      </c>
      <c r="H187" s="1">
        <v>1</v>
      </c>
      <c r="I187" s="1">
        <v>3</v>
      </c>
      <c r="J187" s="1">
        <f>2+4+11</f>
        <v>17</v>
      </c>
      <c r="K187" s="2">
        <f t="shared" si="7"/>
        <v>11</v>
      </c>
      <c r="L187" s="2">
        <f t="shared" si="8"/>
        <v>47</v>
      </c>
      <c r="M187" s="1" t="s">
        <v>30</v>
      </c>
      <c r="N187" s="1" t="s">
        <v>31</v>
      </c>
      <c r="O187" s="1">
        <v>1929</v>
      </c>
      <c r="P187" s="1">
        <v>157</v>
      </c>
      <c r="Q187" s="1">
        <v>4166</v>
      </c>
      <c r="S187" s="1" t="s">
        <v>98</v>
      </c>
    </row>
    <row r="188" spans="1:19">
      <c r="A188" s="1">
        <v>1929</v>
      </c>
      <c r="B188" s="1">
        <v>7</v>
      </c>
      <c r="C188" s="1">
        <v>6</v>
      </c>
      <c r="D188" s="4">
        <f t="shared" si="6"/>
        <v>98</v>
      </c>
      <c r="E188" s="1">
        <v>7</v>
      </c>
      <c r="F188" s="1">
        <v>28</v>
      </c>
      <c r="G188" s="1">
        <v>2</v>
      </c>
      <c r="H188" s="1">
        <f>2+1</f>
        <v>3</v>
      </c>
      <c r="I188" s="1">
        <v>5</v>
      </c>
      <c r="J188" s="1">
        <f>3+1+4+2+15</f>
        <v>25</v>
      </c>
      <c r="K188" s="2">
        <f t="shared" si="7"/>
        <v>23</v>
      </c>
      <c r="L188" s="2">
        <f t="shared" si="8"/>
        <v>75</v>
      </c>
      <c r="M188" s="1" t="s">
        <v>30</v>
      </c>
      <c r="N188" s="1" t="s">
        <v>31</v>
      </c>
      <c r="O188" s="1">
        <v>1929</v>
      </c>
      <c r="P188" s="1">
        <v>157</v>
      </c>
      <c r="Q188" s="1">
        <v>4166</v>
      </c>
      <c r="S188" s="1" t="s">
        <v>98</v>
      </c>
    </row>
    <row r="189" spans="1:19">
      <c r="A189" s="1">
        <v>1929</v>
      </c>
      <c r="B189" s="1">
        <v>7</v>
      </c>
      <c r="C189" s="1">
        <v>7</v>
      </c>
      <c r="D189" s="4" t="str">
        <f t="shared" si="6"/>
        <v/>
      </c>
      <c r="K189" s="2" t="str">
        <f t="shared" si="7"/>
        <v/>
      </c>
      <c r="L189" s="2" t="str">
        <f t="shared" si="8"/>
        <v/>
      </c>
      <c r="M189" s="1" t="s">
        <v>30</v>
      </c>
      <c r="N189" s="1" t="s">
        <v>31</v>
      </c>
      <c r="O189" s="1">
        <v>1929</v>
      </c>
      <c r="P189" s="1">
        <v>157</v>
      </c>
      <c r="Q189" s="1">
        <v>4166</v>
      </c>
      <c r="S189" s="1" t="s">
        <v>98</v>
      </c>
    </row>
    <row r="190" spans="1:19">
      <c r="A190" s="1">
        <v>1929</v>
      </c>
      <c r="B190" s="1">
        <v>7</v>
      </c>
      <c r="C190" s="1">
        <v>8</v>
      </c>
      <c r="D190" s="4">
        <f t="shared" si="6"/>
        <v>95</v>
      </c>
      <c r="E190" s="1">
        <v>6</v>
      </c>
      <c r="F190" s="1">
        <v>35</v>
      </c>
      <c r="G190" s="1">
        <v>1</v>
      </c>
      <c r="H190" s="1">
        <v>1</v>
      </c>
      <c r="I190" s="1">
        <v>5</v>
      </c>
      <c r="J190" s="1">
        <f>7+2+3+1+21</f>
        <v>34</v>
      </c>
      <c r="K190" s="2">
        <f t="shared" si="7"/>
        <v>11</v>
      </c>
      <c r="L190" s="2">
        <f t="shared" si="8"/>
        <v>84</v>
      </c>
      <c r="M190" s="1" t="s">
        <v>30</v>
      </c>
      <c r="N190" s="1" t="s">
        <v>31</v>
      </c>
      <c r="O190" s="1">
        <v>1929</v>
      </c>
      <c r="P190" s="1">
        <v>157</v>
      </c>
      <c r="Q190" s="1">
        <v>4166</v>
      </c>
      <c r="S190" s="1" t="s">
        <v>98</v>
      </c>
    </row>
    <row r="191" spans="1:19">
      <c r="A191" s="1">
        <v>1929</v>
      </c>
      <c r="B191" s="1">
        <v>7</v>
      </c>
      <c r="C191" s="1">
        <v>9</v>
      </c>
      <c r="D191" s="4" t="str">
        <f t="shared" si="6"/>
        <v/>
      </c>
      <c r="K191" s="2" t="str">
        <f t="shared" si="7"/>
        <v/>
      </c>
      <c r="L191" s="2" t="str">
        <f t="shared" si="8"/>
        <v/>
      </c>
      <c r="M191" s="1" t="s">
        <v>30</v>
      </c>
      <c r="N191" s="1" t="s">
        <v>31</v>
      </c>
      <c r="O191" s="1">
        <v>1929</v>
      </c>
      <c r="P191" s="1">
        <v>157</v>
      </c>
      <c r="Q191" s="1">
        <v>4166</v>
      </c>
      <c r="S191" s="1" t="s">
        <v>98</v>
      </c>
    </row>
    <row r="192" spans="1:19">
      <c r="A192" s="1">
        <v>1929</v>
      </c>
      <c r="B192" s="1">
        <v>7</v>
      </c>
      <c r="C192" s="1">
        <v>10</v>
      </c>
      <c r="D192" s="4">
        <f t="shared" si="6"/>
        <v>95</v>
      </c>
      <c r="E192" s="1">
        <v>6</v>
      </c>
      <c r="F192" s="1">
        <v>35</v>
      </c>
      <c r="G192" s="1">
        <v>3</v>
      </c>
      <c r="H192" s="1">
        <f>5+2+1</f>
        <v>8</v>
      </c>
      <c r="I192" s="1">
        <v>3</v>
      </c>
      <c r="J192" s="1">
        <f>21+1+5</f>
        <v>27</v>
      </c>
      <c r="K192" s="2">
        <f t="shared" si="7"/>
        <v>38</v>
      </c>
      <c r="L192" s="2">
        <f t="shared" si="8"/>
        <v>57</v>
      </c>
      <c r="M192" s="1" t="s">
        <v>30</v>
      </c>
      <c r="N192" s="1" t="s">
        <v>31</v>
      </c>
      <c r="O192" s="1">
        <v>1929</v>
      </c>
      <c r="P192" s="1">
        <v>157</v>
      </c>
      <c r="Q192" s="1">
        <v>4166</v>
      </c>
      <c r="S192" s="1" t="s">
        <v>98</v>
      </c>
    </row>
    <row r="193" spans="1:19">
      <c r="A193" s="1">
        <v>1929</v>
      </c>
      <c r="B193" s="1">
        <v>7</v>
      </c>
      <c r="C193" s="1">
        <v>11</v>
      </c>
      <c r="D193" s="4">
        <f t="shared" si="6"/>
        <v>101</v>
      </c>
      <c r="E193" s="1">
        <v>7</v>
      </c>
      <c r="F193" s="1">
        <v>31</v>
      </c>
      <c r="G193" s="1">
        <v>3</v>
      </c>
      <c r="H193" s="1">
        <f>2+1+2</f>
        <v>5</v>
      </c>
      <c r="I193" s="1">
        <v>4</v>
      </c>
      <c r="J193" s="1">
        <f>20+1+1+4</f>
        <v>26</v>
      </c>
      <c r="K193" s="2">
        <f t="shared" si="7"/>
        <v>35</v>
      </c>
      <c r="L193" s="2">
        <f t="shared" si="8"/>
        <v>66</v>
      </c>
      <c r="M193" s="1" t="s">
        <v>30</v>
      </c>
      <c r="N193" s="1" t="s">
        <v>31</v>
      </c>
      <c r="O193" s="1">
        <v>1929</v>
      </c>
      <c r="P193" s="1">
        <v>157</v>
      </c>
      <c r="Q193" s="1">
        <v>4166</v>
      </c>
      <c r="S193" s="1" t="s">
        <v>98</v>
      </c>
    </row>
    <row r="194" spans="1:19">
      <c r="A194" s="1">
        <v>1929</v>
      </c>
      <c r="B194" s="1">
        <v>7</v>
      </c>
      <c r="C194" s="1">
        <v>12</v>
      </c>
      <c r="D194" s="4">
        <f t="shared" si="6"/>
        <v>96</v>
      </c>
      <c r="E194" s="1">
        <v>6</v>
      </c>
      <c r="F194" s="1">
        <v>36</v>
      </c>
      <c r="G194" s="1">
        <v>2</v>
      </c>
      <c r="H194" s="1">
        <f>4+1</f>
        <v>5</v>
      </c>
      <c r="I194" s="1">
        <v>4</v>
      </c>
      <c r="J194" s="1">
        <f>27+2+1+1</f>
        <v>31</v>
      </c>
      <c r="K194" s="2">
        <f t="shared" si="7"/>
        <v>25</v>
      </c>
      <c r="L194" s="2">
        <f t="shared" si="8"/>
        <v>71</v>
      </c>
      <c r="M194" s="1" t="s">
        <v>30</v>
      </c>
      <c r="N194" s="1" t="s">
        <v>31</v>
      </c>
      <c r="O194" s="1">
        <v>1929</v>
      </c>
      <c r="P194" s="1">
        <v>157</v>
      </c>
      <c r="Q194" s="1">
        <v>4166</v>
      </c>
      <c r="S194" s="1" t="s">
        <v>98</v>
      </c>
    </row>
    <row r="195" spans="1:19">
      <c r="A195" s="1">
        <v>1929</v>
      </c>
      <c r="B195" s="1">
        <v>7</v>
      </c>
      <c r="C195" s="1">
        <v>13</v>
      </c>
      <c r="D195" s="4">
        <f t="shared" ref="D195:D258" si="9">IF(E195="","",E195*10+F195)</f>
        <v>82</v>
      </c>
      <c r="E195" s="1">
        <v>5</v>
      </c>
      <c r="F195" s="1">
        <v>32</v>
      </c>
      <c r="G195" s="1">
        <v>2</v>
      </c>
      <c r="H195" s="1">
        <f>4+1</f>
        <v>5</v>
      </c>
      <c r="I195" s="1">
        <v>3</v>
      </c>
      <c r="J195" s="1">
        <f>21+4+2</f>
        <v>27</v>
      </c>
      <c r="K195" s="2">
        <f t="shared" ref="K195:K258" si="10">IF(D195="","",G195*10+H195)</f>
        <v>25</v>
      </c>
      <c r="L195" s="2">
        <f t="shared" ref="L195:L258" si="11">IF(D195="","",I195*10+J195)</f>
        <v>57</v>
      </c>
      <c r="M195" s="1" t="s">
        <v>30</v>
      </c>
      <c r="N195" s="1" t="s">
        <v>31</v>
      </c>
      <c r="O195" s="1">
        <v>1929</v>
      </c>
      <c r="P195" s="1">
        <v>157</v>
      </c>
      <c r="Q195" s="1">
        <v>4166</v>
      </c>
      <c r="S195" s="1" t="s">
        <v>98</v>
      </c>
    </row>
    <row r="196" spans="1:19">
      <c r="A196" s="1">
        <v>1929</v>
      </c>
      <c r="B196" s="1">
        <v>7</v>
      </c>
      <c r="C196" s="1">
        <v>14</v>
      </c>
      <c r="D196" s="4">
        <f t="shared" si="9"/>
        <v>104</v>
      </c>
      <c r="E196" s="1">
        <v>6</v>
      </c>
      <c r="F196" s="1">
        <v>44</v>
      </c>
      <c r="G196" s="1">
        <v>3</v>
      </c>
      <c r="H196" s="1">
        <f>1+3+3</f>
        <v>7</v>
      </c>
      <c r="I196" s="1">
        <v>3</v>
      </c>
      <c r="J196" s="1">
        <f>26+10+1</f>
        <v>37</v>
      </c>
      <c r="K196" s="2">
        <f t="shared" si="10"/>
        <v>37</v>
      </c>
      <c r="L196" s="2">
        <f t="shared" si="11"/>
        <v>67</v>
      </c>
      <c r="M196" s="1" t="s">
        <v>94</v>
      </c>
      <c r="N196" s="1" t="s">
        <v>31</v>
      </c>
      <c r="O196" s="1">
        <v>1929</v>
      </c>
      <c r="P196" s="1">
        <v>157</v>
      </c>
      <c r="Q196" s="1">
        <v>4166</v>
      </c>
      <c r="S196" s="1" t="s">
        <v>98</v>
      </c>
    </row>
    <row r="197" spans="1:19">
      <c r="A197" s="1">
        <v>1929</v>
      </c>
      <c r="B197" s="1">
        <v>7</v>
      </c>
      <c r="C197" s="1">
        <v>15</v>
      </c>
      <c r="D197" s="4">
        <f t="shared" si="9"/>
        <v>98</v>
      </c>
      <c r="E197" s="1">
        <v>6</v>
      </c>
      <c r="F197" s="1">
        <v>38</v>
      </c>
      <c r="G197" s="1">
        <v>2</v>
      </c>
      <c r="H197" s="1">
        <f>4+2</f>
        <v>6</v>
      </c>
      <c r="I197" s="1">
        <v>4</v>
      </c>
      <c r="J197" s="1">
        <f>19+9+2+2</f>
        <v>32</v>
      </c>
      <c r="K197" s="2">
        <f t="shared" si="10"/>
        <v>26</v>
      </c>
      <c r="L197" s="2">
        <f t="shared" si="11"/>
        <v>72</v>
      </c>
      <c r="M197" s="1" t="s">
        <v>94</v>
      </c>
      <c r="N197" s="1" t="s">
        <v>31</v>
      </c>
      <c r="O197" s="1">
        <v>1929</v>
      </c>
      <c r="P197" s="1">
        <v>157</v>
      </c>
      <c r="Q197" s="1">
        <v>4166</v>
      </c>
      <c r="S197" s="1" t="s">
        <v>98</v>
      </c>
    </row>
    <row r="198" spans="1:19">
      <c r="A198" s="1">
        <v>1929</v>
      </c>
      <c r="B198" s="1">
        <v>7</v>
      </c>
      <c r="C198" s="1">
        <v>16</v>
      </c>
      <c r="D198" s="4">
        <f t="shared" si="9"/>
        <v>123</v>
      </c>
      <c r="E198" s="1">
        <v>9</v>
      </c>
      <c r="F198" s="1">
        <v>33</v>
      </c>
      <c r="G198" s="1">
        <v>4</v>
      </c>
      <c r="H198" s="1">
        <f>7+6+1+1</f>
        <v>15</v>
      </c>
      <c r="I198" s="1">
        <v>5</v>
      </c>
      <c r="J198" s="1">
        <f>8+6+2+1+1</f>
        <v>18</v>
      </c>
      <c r="K198" s="2">
        <f t="shared" si="10"/>
        <v>55</v>
      </c>
      <c r="L198" s="2">
        <f t="shared" si="11"/>
        <v>68</v>
      </c>
      <c r="M198" s="1" t="s">
        <v>30</v>
      </c>
      <c r="N198" s="1" t="s">
        <v>31</v>
      </c>
      <c r="O198" s="1">
        <v>1929</v>
      </c>
      <c r="P198" s="1">
        <v>157</v>
      </c>
      <c r="Q198" s="1">
        <v>4166</v>
      </c>
      <c r="S198" s="1" t="s">
        <v>98</v>
      </c>
    </row>
    <row r="199" spans="1:19">
      <c r="A199" s="1">
        <v>1929</v>
      </c>
      <c r="B199" s="1">
        <v>7</v>
      </c>
      <c r="C199" s="1">
        <v>17</v>
      </c>
      <c r="D199" s="4">
        <f t="shared" si="9"/>
        <v>95</v>
      </c>
      <c r="E199" s="1">
        <v>7</v>
      </c>
      <c r="F199" s="1">
        <v>25</v>
      </c>
      <c r="G199" s="1">
        <v>3</v>
      </c>
      <c r="H199" s="1">
        <f>6+5+1</f>
        <v>12</v>
      </c>
      <c r="I199" s="1">
        <v>4</v>
      </c>
      <c r="J199" s="1">
        <f>3+4+3+3</f>
        <v>13</v>
      </c>
      <c r="K199" s="2">
        <f t="shared" si="10"/>
        <v>42</v>
      </c>
      <c r="L199" s="2">
        <f t="shared" si="11"/>
        <v>53</v>
      </c>
      <c r="M199" s="1" t="s">
        <v>30</v>
      </c>
      <c r="N199" s="1" t="s">
        <v>31</v>
      </c>
      <c r="O199" s="1">
        <v>1929</v>
      </c>
      <c r="P199" s="1">
        <v>157</v>
      </c>
      <c r="Q199" s="1">
        <v>4166</v>
      </c>
      <c r="S199" s="1" t="s">
        <v>98</v>
      </c>
    </row>
    <row r="200" spans="1:19">
      <c r="A200" s="1">
        <v>1929</v>
      </c>
      <c r="B200" s="1">
        <v>7</v>
      </c>
      <c r="C200" s="1">
        <v>18</v>
      </c>
      <c r="D200" s="4">
        <f t="shared" si="9"/>
        <v>81</v>
      </c>
      <c r="E200" s="1">
        <v>6</v>
      </c>
      <c r="F200" s="1">
        <v>21</v>
      </c>
      <c r="G200" s="1">
        <v>3</v>
      </c>
      <c r="H200" s="1">
        <f>9+2+1</f>
        <v>12</v>
      </c>
      <c r="I200" s="1">
        <v>3</v>
      </c>
      <c r="J200" s="1">
        <f>4+3+2</f>
        <v>9</v>
      </c>
      <c r="K200" s="2">
        <f t="shared" si="10"/>
        <v>42</v>
      </c>
      <c r="L200" s="2">
        <f t="shared" si="11"/>
        <v>39</v>
      </c>
      <c r="M200" s="1" t="s">
        <v>30</v>
      </c>
      <c r="N200" s="1" t="s">
        <v>31</v>
      </c>
      <c r="O200" s="1">
        <v>1929</v>
      </c>
      <c r="P200" s="1">
        <v>157</v>
      </c>
      <c r="Q200" s="1">
        <v>4166</v>
      </c>
      <c r="S200" s="1" t="s">
        <v>98</v>
      </c>
    </row>
    <row r="201" spans="1:19">
      <c r="A201" s="1">
        <v>1929</v>
      </c>
      <c r="B201" s="1">
        <v>7</v>
      </c>
      <c r="C201" s="1">
        <v>19</v>
      </c>
      <c r="D201" s="4">
        <f t="shared" si="9"/>
        <v>93</v>
      </c>
      <c r="E201" s="1">
        <v>7</v>
      </c>
      <c r="F201" s="1">
        <v>23</v>
      </c>
      <c r="G201" s="1">
        <v>3</v>
      </c>
      <c r="H201" s="1">
        <f>5+5+4</f>
        <v>14</v>
      </c>
      <c r="I201" s="1">
        <v>4</v>
      </c>
      <c r="J201" s="1">
        <f>1+4+2+2</f>
        <v>9</v>
      </c>
      <c r="K201" s="2">
        <f t="shared" si="10"/>
        <v>44</v>
      </c>
      <c r="L201" s="2">
        <f t="shared" si="11"/>
        <v>49</v>
      </c>
      <c r="M201" s="1" t="s">
        <v>30</v>
      </c>
      <c r="N201" s="1" t="s">
        <v>31</v>
      </c>
      <c r="O201" s="1">
        <v>1929</v>
      </c>
      <c r="P201" s="1">
        <v>157</v>
      </c>
      <c r="Q201" s="1">
        <v>4166</v>
      </c>
      <c r="S201" s="1" t="s">
        <v>98</v>
      </c>
    </row>
    <row r="202" spans="1:19">
      <c r="A202" s="1">
        <v>1929</v>
      </c>
      <c r="B202" s="1">
        <v>7</v>
      </c>
      <c r="C202" s="1">
        <v>20</v>
      </c>
      <c r="D202" s="4">
        <f t="shared" si="9"/>
        <v>91</v>
      </c>
      <c r="E202" s="1">
        <v>7</v>
      </c>
      <c r="F202" s="1">
        <v>21</v>
      </c>
      <c r="G202" s="1">
        <v>4</v>
      </c>
      <c r="H202" s="1">
        <f>5+3+4+2</f>
        <v>14</v>
      </c>
      <c r="I202" s="1">
        <v>3</v>
      </c>
      <c r="J202" s="1">
        <f>2+3+2</f>
        <v>7</v>
      </c>
      <c r="K202" s="2">
        <f t="shared" si="10"/>
        <v>54</v>
      </c>
      <c r="L202" s="2">
        <f t="shared" si="11"/>
        <v>37</v>
      </c>
      <c r="M202" s="1" t="s">
        <v>30</v>
      </c>
      <c r="N202" s="1" t="s">
        <v>31</v>
      </c>
      <c r="O202" s="1">
        <v>1929</v>
      </c>
      <c r="P202" s="1">
        <v>157</v>
      </c>
      <c r="Q202" s="1">
        <v>4166</v>
      </c>
      <c r="S202" s="1" t="s">
        <v>98</v>
      </c>
    </row>
    <row r="203" spans="1:19">
      <c r="A203" s="1">
        <v>1929</v>
      </c>
      <c r="B203" s="1">
        <v>7</v>
      </c>
      <c r="C203" s="1">
        <v>21</v>
      </c>
      <c r="D203" s="4">
        <f t="shared" si="9"/>
        <v>126</v>
      </c>
      <c r="E203" s="1">
        <v>9</v>
      </c>
      <c r="F203" s="1">
        <v>36</v>
      </c>
      <c r="G203" s="1">
        <v>4</v>
      </c>
      <c r="H203" s="1">
        <f>8+2+1+4</f>
        <v>15</v>
      </c>
      <c r="I203" s="1">
        <v>5</v>
      </c>
      <c r="J203" s="1">
        <f>2+1+15+1+2</f>
        <v>21</v>
      </c>
      <c r="K203" s="2">
        <f t="shared" si="10"/>
        <v>55</v>
      </c>
      <c r="L203" s="2">
        <f t="shared" si="11"/>
        <v>71</v>
      </c>
      <c r="M203" s="1" t="s">
        <v>94</v>
      </c>
      <c r="N203" s="1" t="s">
        <v>31</v>
      </c>
      <c r="O203" s="1">
        <v>1929</v>
      </c>
      <c r="P203" s="1">
        <v>157</v>
      </c>
      <c r="Q203" s="1">
        <v>4166</v>
      </c>
      <c r="S203" s="1" t="s">
        <v>98</v>
      </c>
    </row>
    <row r="204" spans="1:19">
      <c r="A204" s="1">
        <v>1929</v>
      </c>
      <c r="B204" s="1">
        <v>7</v>
      </c>
      <c r="C204" s="1">
        <v>22</v>
      </c>
      <c r="D204" s="4">
        <f t="shared" si="9"/>
        <v>136</v>
      </c>
      <c r="E204" s="1">
        <v>10</v>
      </c>
      <c r="F204" s="1">
        <v>36</v>
      </c>
      <c r="G204" s="1">
        <v>4</v>
      </c>
      <c r="H204" s="1">
        <f>7+4+2+1</f>
        <v>14</v>
      </c>
      <c r="I204" s="1">
        <v>6</v>
      </c>
      <c r="J204" s="1">
        <f>5+1+7+1+1+7</f>
        <v>22</v>
      </c>
      <c r="K204" s="2">
        <f t="shared" si="10"/>
        <v>54</v>
      </c>
      <c r="L204" s="2">
        <f t="shared" si="11"/>
        <v>82</v>
      </c>
      <c r="M204" s="1" t="s">
        <v>94</v>
      </c>
      <c r="N204" s="1" t="s">
        <v>31</v>
      </c>
      <c r="O204" s="1">
        <v>1929</v>
      </c>
      <c r="P204" s="1">
        <v>157</v>
      </c>
      <c r="Q204" s="1">
        <v>4166</v>
      </c>
      <c r="S204" s="1" t="s">
        <v>98</v>
      </c>
    </row>
    <row r="205" spans="1:19">
      <c r="A205" s="1">
        <v>1929</v>
      </c>
      <c r="B205" s="1">
        <v>7</v>
      </c>
      <c r="C205" s="1">
        <v>23</v>
      </c>
      <c r="D205" s="4">
        <f t="shared" si="9"/>
        <v>113</v>
      </c>
      <c r="E205" s="1">
        <v>9</v>
      </c>
      <c r="F205" s="1">
        <v>23</v>
      </c>
      <c r="G205" s="1">
        <v>3</v>
      </c>
      <c r="H205" s="1">
        <f>5+3+2</f>
        <v>10</v>
      </c>
      <c r="I205" s="1">
        <v>6</v>
      </c>
      <c r="J205" s="1">
        <f>1+1+4+2+2+3</f>
        <v>13</v>
      </c>
      <c r="K205" s="2">
        <f t="shared" si="10"/>
        <v>40</v>
      </c>
      <c r="L205" s="2">
        <f t="shared" si="11"/>
        <v>73</v>
      </c>
      <c r="M205" s="1" t="s">
        <v>94</v>
      </c>
      <c r="N205" s="1" t="s">
        <v>31</v>
      </c>
      <c r="O205" s="1">
        <v>1929</v>
      </c>
      <c r="P205" s="1">
        <v>157</v>
      </c>
      <c r="Q205" s="1">
        <v>4166</v>
      </c>
      <c r="S205" s="1" t="s">
        <v>98</v>
      </c>
    </row>
    <row r="206" spans="1:19">
      <c r="A206" s="1">
        <v>1929</v>
      </c>
      <c r="B206" s="1">
        <v>7</v>
      </c>
      <c r="C206" s="1">
        <v>24</v>
      </c>
      <c r="D206" s="4">
        <f t="shared" si="9"/>
        <v>77</v>
      </c>
      <c r="E206" s="1">
        <v>6</v>
      </c>
      <c r="F206" s="1">
        <v>17</v>
      </c>
      <c r="G206" s="1">
        <v>2</v>
      </c>
      <c r="H206" s="1">
        <f>3+5</f>
        <v>8</v>
      </c>
      <c r="I206" s="1">
        <v>4</v>
      </c>
      <c r="J206" s="1">
        <f>3+3+1+2</f>
        <v>9</v>
      </c>
      <c r="K206" s="2">
        <f t="shared" si="10"/>
        <v>28</v>
      </c>
      <c r="L206" s="2">
        <f t="shared" si="11"/>
        <v>49</v>
      </c>
      <c r="M206" s="1" t="s">
        <v>94</v>
      </c>
      <c r="N206" s="1" t="s">
        <v>31</v>
      </c>
      <c r="O206" s="1">
        <v>1929</v>
      </c>
      <c r="P206" s="1">
        <v>157</v>
      </c>
      <c r="Q206" s="1">
        <v>4166</v>
      </c>
      <c r="S206" s="1" t="s">
        <v>98</v>
      </c>
    </row>
    <row r="207" spans="1:19">
      <c r="A207" s="1">
        <v>1929</v>
      </c>
      <c r="B207" s="1">
        <v>7</v>
      </c>
      <c r="C207" s="1">
        <v>25</v>
      </c>
      <c r="D207" s="4">
        <f t="shared" si="9"/>
        <v>76</v>
      </c>
      <c r="E207" s="1">
        <v>6</v>
      </c>
      <c r="F207" s="1">
        <v>16</v>
      </c>
      <c r="G207" s="1">
        <v>2</v>
      </c>
      <c r="H207" s="1">
        <f>3+3</f>
        <v>6</v>
      </c>
      <c r="I207" s="1">
        <v>4</v>
      </c>
      <c r="J207" s="1">
        <f>7+1+1+1</f>
        <v>10</v>
      </c>
      <c r="K207" s="2">
        <f t="shared" si="10"/>
        <v>26</v>
      </c>
      <c r="L207" s="2">
        <f t="shared" si="11"/>
        <v>50</v>
      </c>
      <c r="M207" s="1" t="s">
        <v>30</v>
      </c>
      <c r="N207" s="1" t="s">
        <v>31</v>
      </c>
      <c r="O207" s="1">
        <v>1929</v>
      </c>
      <c r="P207" s="1">
        <v>157</v>
      </c>
      <c r="Q207" s="1">
        <v>4166</v>
      </c>
      <c r="S207" s="1" t="s">
        <v>98</v>
      </c>
    </row>
    <row r="208" spans="1:19">
      <c r="A208" s="1">
        <v>1929</v>
      </c>
      <c r="B208" s="1">
        <v>7</v>
      </c>
      <c r="C208" s="1">
        <v>26</v>
      </c>
      <c r="D208" s="4">
        <f t="shared" si="9"/>
        <v>51</v>
      </c>
      <c r="E208" s="1">
        <v>4</v>
      </c>
      <c r="F208" s="1">
        <v>11</v>
      </c>
      <c r="G208" s="1">
        <v>1</v>
      </c>
      <c r="H208" s="1">
        <v>2</v>
      </c>
      <c r="I208" s="1">
        <v>3</v>
      </c>
      <c r="J208" s="1">
        <f>5+1+3</f>
        <v>9</v>
      </c>
      <c r="K208" s="2">
        <f t="shared" si="10"/>
        <v>12</v>
      </c>
      <c r="L208" s="2">
        <f t="shared" si="11"/>
        <v>39</v>
      </c>
      <c r="M208" s="1" t="s">
        <v>30</v>
      </c>
      <c r="N208" s="1" t="s">
        <v>31</v>
      </c>
      <c r="O208" s="1">
        <v>1929</v>
      </c>
      <c r="P208" s="1">
        <v>157</v>
      </c>
      <c r="Q208" s="1">
        <v>4166</v>
      </c>
      <c r="S208" s="1" t="s">
        <v>98</v>
      </c>
    </row>
    <row r="209" spans="1:19">
      <c r="A209" s="1">
        <v>1929</v>
      </c>
      <c r="B209" s="1">
        <v>7</v>
      </c>
      <c r="C209" s="1">
        <v>27</v>
      </c>
      <c r="D209" s="4">
        <f t="shared" si="9"/>
        <v>88</v>
      </c>
      <c r="E209" s="1">
        <v>5</v>
      </c>
      <c r="F209" s="1">
        <v>38</v>
      </c>
      <c r="G209" s="1">
        <v>1</v>
      </c>
      <c r="H209" s="1">
        <v>2</v>
      </c>
      <c r="I209" s="1">
        <v>4</v>
      </c>
      <c r="J209" s="1">
        <f>19+14+1+2</f>
        <v>36</v>
      </c>
      <c r="K209" s="2">
        <f t="shared" si="10"/>
        <v>12</v>
      </c>
      <c r="L209" s="2">
        <f t="shared" si="11"/>
        <v>76</v>
      </c>
      <c r="M209" s="1" t="s">
        <v>30</v>
      </c>
      <c r="N209" s="1" t="s">
        <v>31</v>
      </c>
      <c r="O209" s="1">
        <v>1929</v>
      </c>
      <c r="P209" s="1">
        <v>157</v>
      </c>
      <c r="Q209" s="1">
        <v>4166</v>
      </c>
      <c r="S209" s="1" t="s">
        <v>98</v>
      </c>
    </row>
    <row r="210" spans="1:19">
      <c r="A210" s="1">
        <v>1929</v>
      </c>
      <c r="B210" s="1">
        <v>7</v>
      </c>
      <c r="C210" s="1">
        <v>28</v>
      </c>
      <c r="D210" s="4">
        <f t="shared" si="9"/>
        <v>91</v>
      </c>
      <c r="E210" s="1">
        <v>5</v>
      </c>
      <c r="F210" s="1">
        <v>41</v>
      </c>
      <c r="G210" s="1">
        <v>3</v>
      </c>
      <c r="H210" s="1">
        <f>1+1+2</f>
        <v>4</v>
      </c>
      <c r="I210" s="1">
        <v>2</v>
      </c>
      <c r="J210" s="1">
        <f>26+11</f>
        <v>37</v>
      </c>
      <c r="K210" s="2">
        <f t="shared" si="10"/>
        <v>34</v>
      </c>
      <c r="L210" s="2">
        <f t="shared" si="11"/>
        <v>57</v>
      </c>
      <c r="M210" s="1" t="s">
        <v>30</v>
      </c>
      <c r="N210" s="1" t="s">
        <v>31</v>
      </c>
      <c r="O210" s="1">
        <v>1929</v>
      </c>
      <c r="P210" s="1">
        <v>157</v>
      </c>
      <c r="Q210" s="1">
        <v>4166</v>
      </c>
      <c r="S210" s="1" t="s">
        <v>98</v>
      </c>
    </row>
    <row r="211" spans="1:19">
      <c r="A211" s="1">
        <v>1929</v>
      </c>
      <c r="B211" s="1">
        <v>7</v>
      </c>
      <c r="C211" s="1">
        <v>29</v>
      </c>
      <c r="D211" s="4">
        <f t="shared" si="9"/>
        <v>100</v>
      </c>
      <c r="E211" s="1">
        <v>5</v>
      </c>
      <c r="F211" s="1">
        <v>50</v>
      </c>
      <c r="G211" s="1">
        <v>3</v>
      </c>
      <c r="H211" s="1">
        <f>1+1+2</f>
        <v>4</v>
      </c>
      <c r="I211" s="1">
        <v>2</v>
      </c>
      <c r="J211" s="1">
        <f>33+13</f>
        <v>46</v>
      </c>
      <c r="K211" s="2">
        <f t="shared" si="10"/>
        <v>34</v>
      </c>
      <c r="L211" s="2">
        <f t="shared" si="11"/>
        <v>66</v>
      </c>
      <c r="M211" s="1" t="s">
        <v>30</v>
      </c>
      <c r="N211" s="1" t="s">
        <v>31</v>
      </c>
      <c r="O211" s="1">
        <v>1929</v>
      </c>
      <c r="P211" s="1">
        <v>157</v>
      </c>
      <c r="Q211" s="1">
        <v>4166</v>
      </c>
      <c r="S211" s="1" t="s">
        <v>98</v>
      </c>
    </row>
    <row r="212" spans="1:19">
      <c r="A212" s="1">
        <v>1929</v>
      </c>
      <c r="B212" s="1">
        <v>7</v>
      </c>
      <c r="C212" s="1">
        <v>30</v>
      </c>
      <c r="D212" s="4">
        <f t="shared" si="9"/>
        <v>77</v>
      </c>
      <c r="E212" s="1">
        <v>4</v>
      </c>
      <c r="F212" s="1">
        <v>37</v>
      </c>
      <c r="G212" s="1">
        <v>2</v>
      </c>
      <c r="H212" s="1">
        <f>1+1</f>
        <v>2</v>
      </c>
      <c r="I212" s="1">
        <v>2</v>
      </c>
      <c r="J212" s="1">
        <f>26+9</f>
        <v>35</v>
      </c>
      <c r="K212" s="2">
        <f t="shared" si="10"/>
        <v>22</v>
      </c>
      <c r="L212" s="2">
        <f t="shared" si="11"/>
        <v>55</v>
      </c>
      <c r="M212" s="1" t="s">
        <v>30</v>
      </c>
      <c r="N212" s="1" t="s">
        <v>31</v>
      </c>
      <c r="O212" s="1">
        <v>1929</v>
      </c>
      <c r="P212" s="1">
        <v>157</v>
      </c>
      <c r="Q212" s="1">
        <v>4166</v>
      </c>
      <c r="S212" s="1" t="s">
        <v>98</v>
      </c>
    </row>
    <row r="213" spans="1:19">
      <c r="A213" s="1">
        <v>1929</v>
      </c>
      <c r="B213" s="1">
        <v>7</v>
      </c>
      <c r="C213" s="1">
        <v>31</v>
      </c>
      <c r="D213" s="4">
        <f t="shared" si="9"/>
        <v>87</v>
      </c>
      <c r="E213" s="1">
        <v>5</v>
      </c>
      <c r="F213" s="1">
        <v>37</v>
      </c>
      <c r="G213" s="1">
        <v>3</v>
      </c>
      <c r="H213" s="1">
        <f>5+1+1</f>
        <v>7</v>
      </c>
      <c r="I213" s="1">
        <v>2</v>
      </c>
      <c r="J213" s="1">
        <f>26+4</f>
        <v>30</v>
      </c>
      <c r="K213" s="2">
        <f t="shared" si="10"/>
        <v>37</v>
      </c>
      <c r="L213" s="2">
        <f t="shared" si="11"/>
        <v>50</v>
      </c>
      <c r="M213" s="1" t="s">
        <v>30</v>
      </c>
      <c r="N213" s="1" t="s">
        <v>31</v>
      </c>
      <c r="O213" s="1">
        <v>1929</v>
      </c>
      <c r="P213" s="1">
        <v>157</v>
      </c>
      <c r="Q213" s="1">
        <v>4166</v>
      </c>
      <c r="S213" s="1" t="s">
        <v>98</v>
      </c>
    </row>
    <row r="214" spans="1:19">
      <c r="A214" s="1">
        <v>1929</v>
      </c>
      <c r="B214" s="1">
        <v>8</v>
      </c>
      <c r="C214" s="1">
        <v>1</v>
      </c>
      <c r="D214" s="4">
        <f t="shared" si="9"/>
        <v>96</v>
      </c>
      <c r="E214" s="1">
        <v>6</v>
      </c>
      <c r="F214" s="1">
        <v>36</v>
      </c>
      <c r="G214" s="1">
        <v>2</v>
      </c>
      <c r="H214" s="1">
        <f>1+4</f>
        <v>5</v>
      </c>
      <c r="I214" s="1">
        <v>4</v>
      </c>
      <c r="J214" s="1">
        <f>25+3+1+2</f>
        <v>31</v>
      </c>
      <c r="K214" s="2">
        <f t="shared" si="10"/>
        <v>25</v>
      </c>
      <c r="L214" s="2">
        <f t="shared" si="11"/>
        <v>71</v>
      </c>
      <c r="M214" s="1" t="s">
        <v>38</v>
      </c>
      <c r="N214" s="1" t="s">
        <v>31</v>
      </c>
      <c r="O214" s="1">
        <v>1929</v>
      </c>
      <c r="P214" s="1">
        <v>158</v>
      </c>
      <c r="Q214" s="1">
        <v>4167</v>
      </c>
      <c r="S214" s="1" t="s">
        <v>99</v>
      </c>
    </row>
    <row r="215" spans="1:19">
      <c r="A215" s="1">
        <v>1929</v>
      </c>
      <c r="B215" s="1">
        <v>8</v>
      </c>
      <c r="C215" s="1">
        <v>2</v>
      </c>
      <c r="D215" s="4">
        <f t="shared" si="9"/>
        <v>94</v>
      </c>
      <c r="E215" s="1">
        <v>6</v>
      </c>
      <c r="F215" s="1">
        <v>34</v>
      </c>
      <c r="G215" s="1">
        <v>3</v>
      </c>
      <c r="H215" s="1">
        <f>1+9+4</f>
        <v>14</v>
      </c>
      <c r="I215" s="1">
        <v>3</v>
      </c>
      <c r="J215" s="1">
        <f>16+2+2</f>
        <v>20</v>
      </c>
      <c r="K215" s="2">
        <f t="shared" si="10"/>
        <v>44</v>
      </c>
      <c r="L215" s="2">
        <f t="shared" si="11"/>
        <v>50</v>
      </c>
      <c r="M215" s="1" t="s">
        <v>38</v>
      </c>
      <c r="N215" s="1" t="s">
        <v>31</v>
      </c>
      <c r="O215" s="1">
        <v>1929</v>
      </c>
      <c r="P215" s="1">
        <v>158</v>
      </c>
      <c r="Q215" s="1">
        <v>4167</v>
      </c>
      <c r="S215" s="1" t="s">
        <v>99</v>
      </c>
    </row>
    <row r="216" spans="1:19">
      <c r="A216" s="1">
        <v>1929</v>
      </c>
      <c r="B216" s="1">
        <v>8</v>
      </c>
      <c r="C216" s="1">
        <v>3</v>
      </c>
      <c r="D216" s="4">
        <f t="shared" si="9"/>
        <v>57</v>
      </c>
      <c r="E216" s="1">
        <v>4</v>
      </c>
      <c r="F216" s="1">
        <v>17</v>
      </c>
      <c r="G216" s="1">
        <v>2</v>
      </c>
      <c r="H216" s="1">
        <f>3+4</f>
        <v>7</v>
      </c>
      <c r="I216" s="1">
        <v>2</v>
      </c>
      <c r="J216" s="1">
        <f>7+3</f>
        <v>10</v>
      </c>
      <c r="K216" s="2">
        <f t="shared" si="10"/>
        <v>27</v>
      </c>
      <c r="L216" s="2">
        <f t="shared" si="11"/>
        <v>30</v>
      </c>
      <c r="M216" s="1" t="s">
        <v>38</v>
      </c>
      <c r="N216" s="1" t="s">
        <v>31</v>
      </c>
      <c r="O216" s="1">
        <v>1929</v>
      </c>
      <c r="P216" s="1">
        <v>158</v>
      </c>
      <c r="Q216" s="1">
        <v>4167</v>
      </c>
      <c r="S216" s="1" t="s">
        <v>99</v>
      </c>
    </row>
    <row r="217" spans="1:19">
      <c r="A217" s="1">
        <v>1929</v>
      </c>
      <c r="B217" s="1">
        <v>8</v>
      </c>
      <c r="C217" s="1">
        <v>4</v>
      </c>
      <c r="D217" s="4">
        <f t="shared" si="9"/>
        <v>48</v>
      </c>
      <c r="E217" s="1">
        <v>4</v>
      </c>
      <c r="F217" s="1">
        <v>8</v>
      </c>
      <c r="G217" s="1">
        <v>2</v>
      </c>
      <c r="H217" s="1">
        <f>1+2</f>
        <v>3</v>
      </c>
      <c r="I217" s="1">
        <v>2</v>
      </c>
      <c r="J217" s="1">
        <f>2+3</f>
        <v>5</v>
      </c>
      <c r="K217" s="2">
        <f t="shared" si="10"/>
        <v>23</v>
      </c>
      <c r="L217" s="2">
        <f t="shared" si="11"/>
        <v>25</v>
      </c>
      <c r="M217" s="1" t="s">
        <v>38</v>
      </c>
      <c r="N217" s="1" t="s">
        <v>31</v>
      </c>
      <c r="O217" s="1">
        <v>1929</v>
      </c>
      <c r="P217" s="1">
        <v>158</v>
      </c>
      <c r="Q217" s="1">
        <v>4167</v>
      </c>
      <c r="S217" s="1" t="s">
        <v>99</v>
      </c>
    </row>
    <row r="218" spans="1:19">
      <c r="A218" s="1">
        <v>1929</v>
      </c>
      <c r="B218" s="1">
        <v>8</v>
      </c>
      <c r="C218" s="1">
        <v>5</v>
      </c>
      <c r="D218" s="4">
        <f t="shared" si="9"/>
        <v>46</v>
      </c>
      <c r="E218" s="1">
        <v>2</v>
      </c>
      <c r="F218" s="1">
        <v>26</v>
      </c>
      <c r="I218" s="1">
        <v>2</v>
      </c>
      <c r="J218" s="1">
        <f>12+14</f>
        <v>26</v>
      </c>
      <c r="K218" s="2">
        <f t="shared" si="10"/>
        <v>0</v>
      </c>
      <c r="L218" s="2">
        <f t="shared" si="11"/>
        <v>46</v>
      </c>
      <c r="M218" s="1" t="s">
        <v>38</v>
      </c>
      <c r="N218" s="1" t="s">
        <v>31</v>
      </c>
      <c r="O218" s="1">
        <v>1929</v>
      </c>
      <c r="P218" s="1">
        <v>158</v>
      </c>
      <c r="Q218" s="1">
        <v>4167</v>
      </c>
      <c r="S218" s="1" t="s">
        <v>99</v>
      </c>
    </row>
    <row r="219" spans="1:19">
      <c r="A219" s="1">
        <v>1929</v>
      </c>
      <c r="B219" s="1">
        <v>8</v>
      </c>
      <c r="C219" s="1">
        <v>6</v>
      </c>
      <c r="D219" s="4">
        <f t="shared" si="9"/>
        <v>75</v>
      </c>
      <c r="E219" s="1">
        <v>5</v>
      </c>
      <c r="F219" s="1">
        <v>25</v>
      </c>
      <c r="I219" s="1">
        <v>5</v>
      </c>
      <c r="J219" s="1">
        <f>5+2+4+13+1</f>
        <v>25</v>
      </c>
      <c r="K219" s="2">
        <f t="shared" si="10"/>
        <v>0</v>
      </c>
      <c r="L219" s="2">
        <f t="shared" si="11"/>
        <v>75</v>
      </c>
      <c r="M219" s="1" t="s">
        <v>30</v>
      </c>
      <c r="N219" s="1" t="s">
        <v>31</v>
      </c>
      <c r="O219" s="1">
        <v>1929</v>
      </c>
      <c r="P219" s="1">
        <v>158</v>
      </c>
      <c r="Q219" s="1">
        <v>4167</v>
      </c>
      <c r="S219" s="1" t="s">
        <v>99</v>
      </c>
    </row>
    <row r="220" spans="1:19">
      <c r="A220" s="1">
        <v>1929</v>
      </c>
      <c r="B220" s="1">
        <v>8</v>
      </c>
      <c r="C220" s="1">
        <v>7</v>
      </c>
      <c r="D220" s="4">
        <f t="shared" si="9"/>
        <v>76</v>
      </c>
      <c r="E220" s="1">
        <v>5</v>
      </c>
      <c r="F220" s="1">
        <v>26</v>
      </c>
      <c r="I220" s="1">
        <v>5</v>
      </c>
      <c r="J220" s="1">
        <f>7+1+7+9+2</f>
        <v>26</v>
      </c>
      <c r="K220" s="2">
        <f t="shared" si="10"/>
        <v>0</v>
      </c>
      <c r="L220" s="2">
        <f t="shared" si="11"/>
        <v>76</v>
      </c>
      <c r="M220" s="1" t="s">
        <v>30</v>
      </c>
      <c r="N220" s="1" t="s">
        <v>31</v>
      </c>
      <c r="O220" s="1">
        <v>1929</v>
      </c>
      <c r="P220" s="1">
        <v>158</v>
      </c>
      <c r="Q220" s="1">
        <v>4167</v>
      </c>
      <c r="S220" s="1" t="s">
        <v>99</v>
      </c>
    </row>
    <row r="221" spans="1:19">
      <c r="A221" s="1">
        <v>1929</v>
      </c>
      <c r="B221" s="1">
        <v>8</v>
      </c>
      <c r="C221" s="1">
        <v>8</v>
      </c>
      <c r="D221" s="4">
        <f t="shared" si="9"/>
        <v>89</v>
      </c>
      <c r="E221" s="1">
        <v>6</v>
      </c>
      <c r="F221" s="1">
        <v>29</v>
      </c>
      <c r="G221" s="1">
        <v>2</v>
      </c>
      <c r="H221" s="1">
        <f>1+5</f>
        <v>6</v>
      </c>
      <c r="I221" s="1">
        <v>4</v>
      </c>
      <c r="J221" s="1">
        <f>2+4+15+2</f>
        <v>23</v>
      </c>
      <c r="K221" s="2">
        <f t="shared" si="10"/>
        <v>26</v>
      </c>
      <c r="L221" s="2">
        <f t="shared" si="11"/>
        <v>63</v>
      </c>
      <c r="M221" s="1" t="s">
        <v>30</v>
      </c>
      <c r="N221" s="1" t="s">
        <v>31</v>
      </c>
      <c r="O221" s="1">
        <v>1929</v>
      </c>
      <c r="P221" s="1">
        <v>158</v>
      </c>
      <c r="Q221" s="1">
        <v>4167</v>
      </c>
      <c r="S221" s="1" t="s">
        <v>99</v>
      </c>
    </row>
    <row r="222" spans="1:19">
      <c r="A222" s="1">
        <v>1929</v>
      </c>
      <c r="B222" s="1">
        <v>8</v>
      </c>
      <c r="C222" s="1">
        <v>9</v>
      </c>
      <c r="D222" s="4">
        <f t="shared" si="9"/>
        <v>89</v>
      </c>
      <c r="E222" s="1">
        <v>6</v>
      </c>
      <c r="F222" s="1">
        <v>29</v>
      </c>
      <c r="G222" s="1">
        <v>2</v>
      </c>
      <c r="H222" s="1">
        <f>2+6</f>
        <v>8</v>
      </c>
      <c r="I222" s="1">
        <v>4</v>
      </c>
      <c r="J222" s="1">
        <f>7+2+5+7</f>
        <v>21</v>
      </c>
      <c r="K222" s="2">
        <f t="shared" si="10"/>
        <v>28</v>
      </c>
      <c r="L222" s="2">
        <f t="shared" si="11"/>
        <v>61</v>
      </c>
      <c r="M222" s="1" t="s">
        <v>30</v>
      </c>
      <c r="N222" s="1" t="s">
        <v>31</v>
      </c>
      <c r="O222" s="1">
        <v>1929</v>
      </c>
      <c r="P222" s="1">
        <v>158</v>
      </c>
      <c r="Q222" s="1">
        <v>4167</v>
      </c>
      <c r="S222" s="1" t="s">
        <v>99</v>
      </c>
    </row>
    <row r="223" spans="1:19">
      <c r="A223" s="1">
        <v>1929</v>
      </c>
      <c r="B223" s="1">
        <v>8</v>
      </c>
      <c r="C223" s="1">
        <v>10</v>
      </c>
      <c r="D223" s="4">
        <f t="shared" si="9"/>
        <v>96</v>
      </c>
      <c r="E223" s="1">
        <v>6</v>
      </c>
      <c r="F223" s="1">
        <v>36</v>
      </c>
      <c r="G223" s="1">
        <v>2</v>
      </c>
      <c r="H223" s="1">
        <f>5+7</f>
        <v>12</v>
      </c>
      <c r="I223" s="1">
        <v>4</v>
      </c>
      <c r="J223" s="1">
        <f>11+2+5+6</f>
        <v>24</v>
      </c>
      <c r="K223" s="2">
        <f t="shared" si="10"/>
        <v>32</v>
      </c>
      <c r="L223" s="2">
        <f t="shared" si="11"/>
        <v>64</v>
      </c>
      <c r="M223" s="1" t="s">
        <v>30</v>
      </c>
      <c r="N223" s="1" t="s">
        <v>31</v>
      </c>
      <c r="O223" s="1">
        <v>1929</v>
      </c>
      <c r="P223" s="1">
        <v>158</v>
      </c>
      <c r="Q223" s="1">
        <v>4167</v>
      </c>
      <c r="S223" s="1" t="s">
        <v>99</v>
      </c>
    </row>
    <row r="224" spans="1:19">
      <c r="A224" s="1">
        <v>1929</v>
      </c>
      <c r="B224" s="1">
        <v>8</v>
      </c>
      <c r="C224" s="1">
        <v>11</v>
      </c>
      <c r="D224" s="4">
        <f t="shared" si="9"/>
        <v>122</v>
      </c>
      <c r="E224" s="1">
        <v>9</v>
      </c>
      <c r="F224" s="1">
        <v>32</v>
      </c>
      <c r="G224" s="1">
        <v>4</v>
      </c>
      <c r="H224" s="1">
        <f>1+2+4+3</f>
        <v>10</v>
      </c>
      <c r="I224" s="1">
        <v>5</v>
      </c>
      <c r="J224" s="1">
        <f>1+13+1+1+6</f>
        <v>22</v>
      </c>
      <c r="K224" s="2">
        <f t="shared" si="10"/>
        <v>50</v>
      </c>
      <c r="L224" s="2">
        <f t="shared" si="11"/>
        <v>72</v>
      </c>
      <c r="M224" s="1" t="s">
        <v>30</v>
      </c>
      <c r="N224" s="1" t="s">
        <v>31</v>
      </c>
      <c r="O224" s="1">
        <v>1929</v>
      </c>
      <c r="P224" s="1">
        <v>158</v>
      </c>
      <c r="Q224" s="1">
        <v>4167</v>
      </c>
      <c r="S224" s="1" t="s">
        <v>99</v>
      </c>
    </row>
    <row r="225" spans="1:19">
      <c r="A225" s="1">
        <v>1929</v>
      </c>
      <c r="B225" s="1">
        <v>8</v>
      </c>
      <c r="C225" s="1">
        <v>12</v>
      </c>
      <c r="D225" s="4">
        <f t="shared" si="9"/>
        <v>104</v>
      </c>
      <c r="E225" s="1">
        <v>7</v>
      </c>
      <c r="F225" s="1">
        <v>34</v>
      </c>
      <c r="G225" s="1">
        <v>3</v>
      </c>
      <c r="H225" s="1">
        <f>1+5+10</f>
        <v>16</v>
      </c>
      <c r="I225" s="1">
        <v>4</v>
      </c>
      <c r="J225" s="1">
        <f>1+11+1+5</f>
        <v>18</v>
      </c>
      <c r="K225" s="2">
        <f t="shared" si="10"/>
        <v>46</v>
      </c>
      <c r="L225" s="2">
        <f t="shared" si="11"/>
        <v>58</v>
      </c>
      <c r="M225" s="1" t="s">
        <v>30</v>
      </c>
      <c r="N225" s="1" t="s">
        <v>31</v>
      </c>
      <c r="O225" s="1">
        <v>1929</v>
      </c>
      <c r="P225" s="1">
        <v>158</v>
      </c>
      <c r="Q225" s="1">
        <v>4167</v>
      </c>
      <c r="S225" s="1" t="s">
        <v>99</v>
      </c>
    </row>
    <row r="226" spans="1:19">
      <c r="A226" s="1">
        <v>1929</v>
      </c>
      <c r="B226" s="1">
        <v>8</v>
      </c>
      <c r="C226" s="1">
        <v>13</v>
      </c>
      <c r="D226" s="4">
        <f t="shared" si="9"/>
        <v>96</v>
      </c>
      <c r="E226" s="1">
        <v>7</v>
      </c>
      <c r="F226" s="1">
        <v>26</v>
      </c>
      <c r="G226" s="1">
        <v>2</v>
      </c>
      <c r="H226" s="1">
        <f>1+12</f>
        <v>13</v>
      </c>
      <c r="I226" s="1">
        <v>5</v>
      </c>
      <c r="J226" s="1">
        <f>5+4+1+2+1</f>
        <v>13</v>
      </c>
      <c r="K226" s="2">
        <f t="shared" si="10"/>
        <v>33</v>
      </c>
      <c r="L226" s="2">
        <f t="shared" si="11"/>
        <v>63</v>
      </c>
      <c r="M226" s="1" t="s">
        <v>30</v>
      </c>
      <c r="N226" s="1" t="s">
        <v>31</v>
      </c>
      <c r="O226" s="1">
        <v>1929</v>
      </c>
      <c r="P226" s="1">
        <v>158</v>
      </c>
      <c r="Q226" s="1">
        <v>4167</v>
      </c>
      <c r="S226" s="1" t="s">
        <v>99</v>
      </c>
    </row>
    <row r="227" spans="1:19">
      <c r="A227" s="1">
        <v>1929</v>
      </c>
      <c r="B227" s="1">
        <v>8</v>
      </c>
      <c r="C227" s="1">
        <v>14</v>
      </c>
      <c r="D227" s="4">
        <f t="shared" si="9"/>
        <v>116</v>
      </c>
      <c r="E227" s="1">
        <v>7</v>
      </c>
      <c r="F227" s="1">
        <v>46</v>
      </c>
      <c r="G227" s="1">
        <v>3</v>
      </c>
      <c r="H227" s="1">
        <f>4+1+17</f>
        <v>22</v>
      </c>
      <c r="I227" s="1">
        <v>4</v>
      </c>
      <c r="J227" s="1">
        <f>13+6+4+1</f>
        <v>24</v>
      </c>
      <c r="K227" s="2">
        <f t="shared" si="10"/>
        <v>52</v>
      </c>
      <c r="L227" s="2">
        <f t="shared" si="11"/>
        <v>64</v>
      </c>
      <c r="M227" s="1" t="s">
        <v>30</v>
      </c>
      <c r="N227" s="1" t="s">
        <v>31</v>
      </c>
      <c r="O227" s="1">
        <v>1929</v>
      </c>
      <c r="P227" s="1">
        <v>158</v>
      </c>
      <c r="Q227" s="1">
        <v>4167</v>
      </c>
      <c r="S227" s="1" t="s">
        <v>99</v>
      </c>
    </row>
    <row r="228" spans="1:19">
      <c r="A228" s="1">
        <v>1929</v>
      </c>
      <c r="B228" s="1">
        <v>8</v>
      </c>
      <c r="C228" s="1">
        <v>15</v>
      </c>
      <c r="D228" s="4">
        <f t="shared" si="9"/>
        <v>133</v>
      </c>
      <c r="E228" s="1">
        <v>8</v>
      </c>
      <c r="F228" s="1">
        <v>53</v>
      </c>
      <c r="G228" s="1">
        <v>3</v>
      </c>
      <c r="H228" s="1">
        <f>7+3+15</f>
        <v>25</v>
      </c>
      <c r="I228" s="1">
        <v>5</v>
      </c>
      <c r="J228" s="1">
        <f>14+3+9+1+1</f>
        <v>28</v>
      </c>
      <c r="K228" s="2">
        <f t="shared" si="10"/>
        <v>55</v>
      </c>
      <c r="L228" s="2">
        <f t="shared" si="11"/>
        <v>78</v>
      </c>
      <c r="M228" s="1" t="s">
        <v>30</v>
      </c>
      <c r="N228" s="1" t="s">
        <v>31</v>
      </c>
      <c r="O228" s="1">
        <v>1929</v>
      </c>
      <c r="P228" s="1">
        <v>158</v>
      </c>
      <c r="Q228" s="1">
        <v>4167</v>
      </c>
      <c r="S228" s="1" t="s">
        <v>99</v>
      </c>
    </row>
    <row r="229" spans="1:19">
      <c r="A229" s="1">
        <v>1929</v>
      </c>
      <c r="B229" s="1">
        <v>8</v>
      </c>
      <c r="C229" s="1">
        <v>16</v>
      </c>
      <c r="D229" s="4">
        <f t="shared" si="9"/>
        <v>146</v>
      </c>
      <c r="E229" s="1">
        <v>10</v>
      </c>
      <c r="F229" s="1">
        <v>46</v>
      </c>
      <c r="G229" s="1">
        <v>4</v>
      </c>
      <c r="H229" s="1">
        <f>6+1+3+8</f>
        <v>18</v>
      </c>
      <c r="I229" s="1">
        <v>6</v>
      </c>
      <c r="J229" s="1">
        <f>14+1+10+1+1+1</f>
        <v>28</v>
      </c>
      <c r="K229" s="2">
        <f t="shared" si="10"/>
        <v>58</v>
      </c>
      <c r="L229" s="2">
        <f t="shared" si="11"/>
        <v>88</v>
      </c>
      <c r="M229" s="1" t="s">
        <v>30</v>
      </c>
      <c r="N229" s="1" t="s">
        <v>31</v>
      </c>
      <c r="O229" s="1">
        <v>1929</v>
      </c>
      <c r="P229" s="1">
        <v>158</v>
      </c>
      <c r="Q229" s="1">
        <v>4167</v>
      </c>
      <c r="S229" s="1" t="s">
        <v>99</v>
      </c>
    </row>
    <row r="230" spans="1:19">
      <c r="A230" s="1">
        <v>1929</v>
      </c>
      <c r="B230" s="1">
        <v>8</v>
      </c>
      <c r="C230" s="1">
        <v>17</v>
      </c>
      <c r="D230" s="4">
        <f t="shared" si="9"/>
        <v>147</v>
      </c>
      <c r="E230" s="1">
        <v>11</v>
      </c>
      <c r="F230" s="1">
        <v>37</v>
      </c>
      <c r="G230" s="1">
        <v>4</v>
      </c>
      <c r="H230" s="1">
        <f>3+1+3+15</f>
        <v>22</v>
      </c>
      <c r="I230" s="1">
        <v>7</v>
      </c>
      <c r="J230" s="1">
        <f>6+1+4+1+1+1+1</f>
        <v>15</v>
      </c>
      <c r="K230" s="2">
        <f t="shared" si="10"/>
        <v>62</v>
      </c>
      <c r="L230" s="2">
        <f t="shared" si="11"/>
        <v>85</v>
      </c>
      <c r="M230" s="1" t="s">
        <v>30</v>
      </c>
      <c r="N230" s="1" t="s">
        <v>31</v>
      </c>
      <c r="O230" s="1">
        <v>1929</v>
      </c>
      <c r="P230" s="1">
        <v>158</v>
      </c>
      <c r="Q230" s="1">
        <v>4167</v>
      </c>
      <c r="S230" s="1" t="s">
        <v>99</v>
      </c>
    </row>
    <row r="231" spans="1:19">
      <c r="A231" s="1">
        <v>1929</v>
      </c>
      <c r="B231" s="1">
        <v>8</v>
      </c>
      <c r="C231" s="1">
        <v>18</v>
      </c>
      <c r="D231" s="4">
        <f t="shared" si="9"/>
        <v>148</v>
      </c>
      <c r="E231" s="1">
        <v>10</v>
      </c>
      <c r="F231" s="1">
        <v>48</v>
      </c>
      <c r="G231" s="1">
        <v>4</v>
      </c>
      <c r="H231" s="1">
        <f>1+4+5+9</f>
        <v>19</v>
      </c>
      <c r="I231" s="1">
        <v>6</v>
      </c>
      <c r="J231" s="1">
        <f>15+1+8+3+1+1</f>
        <v>29</v>
      </c>
      <c r="K231" s="2">
        <f t="shared" si="10"/>
        <v>59</v>
      </c>
      <c r="L231" s="2">
        <f t="shared" si="11"/>
        <v>89</v>
      </c>
      <c r="M231" s="1" t="s">
        <v>30</v>
      </c>
      <c r="N231" s="1" t="s">
        <v>31</v>
      </c>
      <c r="O231" s="1">
        <v>1929</v>
      </c>
      <c r="P231" s="1">
        <v>158</v>
      </c>
      <c r="Q231" s="1">
        <v>4167</v>
      </c>
      <c r="S231" s="1" t="s">
        <v>99</v>
      </c>
    </row>
    <row r="232" spans="1:19">
      <c r="A232" s="1">
        <v>1929</v>
      </c>
      <c r="B232" s="1">
        <v>8</v>
      </c>
      <c r="C232" s="1">
        <v>19</v>
      </c>
      <c r="D232" s="4">
        <f t="shared" si="9"/>
        <v>145</v>
      </c>
      <c r="E232" s="1">
        <v>9</v>
      </c>
      <c r="F232" s="1">
        <v>55</v>
      </c>
      <c r="G232" s="1">
        <v>4</v>
      </c>
      <c r="H232" s="1">
        <f>2+8+6+9</f>
        <v>25</v>
      </c>
      <c r="I232" s="1">
        <v>5</v>
      </c>
      <c r="J232" s="1">
        <f>13+4+6+6+1</f>
        <v>30</v>
      </c>
      <c r="K232" s="2">
        <f t="shared" si="10"/>
        <v>65</v>
      </c>
      <c r="L232" s="2">
        <f t="shared" si="11"/>
        <v>80</v>
      </c>
      <c r="M232" s="1" t="s">
        <v>30</v>
      </c>
      <c r="N232" s="1" t="s">
        <v>31</v>
      </c>
      <c r="O232" s="1">
        <v>1929</v>
      </c>
      <c r="P232" s="1">
        <v>158</v>
      </c>
      <c r="Q232" s="1">
        <v>4167</v>
      </c>
      <c r="S232" s="1" t="s">
        <v>99</v>
      </c>
    </row>
    <row r="233" spans="1:19">
      <c r="A233" s="1">
        <v>1929</v>
      </c>
      <c r="B233" s="1">
        <v>8</v>
      </c>
      <c r="C233" s="1">
        <v>20</v>
      </c>
      <c r="D233" s="4">
        <f t="shared" si="9"/>
        <v>122</v>
      </c>
      <c r="E233" s="1">
        <v>9</v>
      </c>
      <c r="F233" s="1">
        <v>32</v>
      </c>
      <c r="G233" s="1">
        <v>3</v>
      </c>
      <c r="H233" s="1">
        <f>5+2+5</f>
        <v>12</v>
      </c>
      <c r="I233" s="1">
        <v>6</v>
      </c>
      <c r="J233" s="1">
        <f>7+1+2+5+3+2</f>
        <v>20</v>
      </c>
      <c r="K233" s="2">
        <f t="shared" si="10"/>
        <v>42</v>
      </c>
      <c r="L233" s="2">
        <f t="shared" si="11"/>
        <v>80</v>
      </c>
      <c r="M233" s="1" t="s">
        <v>30</v>
      </c>
      <c r="N233" s="1" t="s">
        <v>31</v>
      </c>
      <c r="O233" s="1">
        <v>1929</v>
      </c>
      <c r="P233" s="1">
        <v>158</v>
      </c>
      <c r="Q233" s="1">
        <v>4167</v>
      </c>
      <c r="S233" s="1" t="s">
        <v>99</v>
      </c>
    </row>
    <row r="234" spans="1:19">
      <c r="A234" s="1">
        <v>1929</v>
      </c>
      <c r="B234" s="1">
        <v>8</v>
      </c>
      <c r="C234" s="1">
        <v>21</v>
      </c>
      <c r="D234" s="4">
        <f t="shared" si="9"/>
        <v>87</v>
      </c>
      <c r="E234" s="1">
        <v>6</v>
      </c>
      <c r="F234" s="1">
        <v>27</v>
      </c>
      <c r="G234" s="1">
        <v>1</v>
      </c>
      <c r="H234" s="1">
        <v>12</v>
      </c>
      <c r="I234" s="1">
        <v>5</v>
      </c>
      <c r="J234" s="1">
        <f>5+1+1+4+4</f>
        <v>15</v>
      </c>
      <c r="K234" s="2">
        <f t="shared" si="10"/>
        <v>22</v>
      </c>
      <c r="L234" s="2">
        <f t="shared" si="11"/>
        <v>65</v>
      </c>
      <c r="M234" s="1" t="s">
        <v>30</v>
      </c>
      <c r="N234" s="1" t="s">
        <v>31</v>
      </c>
      <c r="O234" s="1">
        <v>1929</v>
      </c>
      <c r="P234" s="1">
        <v>158</v>
      </c>
      <c r="Q234" s="1">
        <v>4167</v>
      </c>
      <c r="S234" s="1" t="s">
        <v>99</v>
      </c>
    </row>
    <row r="235" spans="1:19">
      <c r="A235" s="1">
        <v>1929</v>
      </c>
      <c r="B235" s="1">
        <v>8</v>
      </c>
      <c r="C235" s="1">
        <v>22</v>
      </c>
      <c r="D235" s="4">
        <f t="shared" si="9"/>
        <v>102</v>
      </c>
      <c r="E235" s="1">
        <v>7</v>
      </c>
      <c r="F235" s="1">
        <v>32</v>
      </c>
      <c r="G235" s="1">
        <v>2</v>
      </c>
      <c r="H235" s="1">
        <f>11+2</f>
        <v>13</v>
      </c>
      <c r="I235" s="1">
        <v>5</v>
      </c>
      <c r="J235" s="1">
        <f>4+2+1+1+11</f>
        <v>19</v>
      </c>
      <c r="K235" s="2">
        <f t="shared" si="10"/>
        <v>33</v>
      </c>
      <c r="L235" s="2">
        <f t="shared" si="11"/>
        <v>69</v>
      </c>
      <c r="M235" s="1" t="s">
        <v>30</v>
      </c>
      <c r="N235" s="1" t="s">
        <v>31</v>
      </c>
      <c r="O235" s="1">
        <v>1929</v>
      </c>
      <c r="P235" s="1">
        <v>158</v>
      </c>
      <c r="Q235" s="1">
        <v>4167</v>
      </c>
      <c r="S235" s="1" t="s">
        <v>99</v>
      </c>
    </row>
    <row r="236" spans="1:19">
      <c r="A236" s="1">
        <v>1929</v>
      </c>
      <c r="B236" s="1">
        <v>8</v>
      </c>
      <c r="C236" s="1">
        <v>23</v>
      </c>
      <c r="D236" s="4">
        <f t="shared" si="9"/>
        <v>68</v>
      </c>
      <c r="E236" s="1">
        <v>5</v>
      </c>
      <c r="F236" s="1">
        <v>18</v>
      </c>
      <c r="G236" s="1">
        <v>1</v>
      </c>
      <c r="H236" s="1">
        <v>6</v>
      </c>
      <c r="I236" s="1">
        <v>4</v>
      </c>
      <c r="J236" s="1">
        <f>3+1+2+6</f>
        <v>12</v>
      </c>
      <c r="K236" s="2">
        <f t="shared" si="10"/>
        <v>16</v>
      </c>
      <c r="L236" s="2">
        <f t="shared" si="11"/>
        <v>52</v>
      </c>
      <c r="M236" s="1" t="s">
        <v>30</v>
      </c>
      <c r="N236" s="1" t="s">
        <v>31</v>
      </c>
      <c r="O236" s="1">
        <v>1929</v>
      </c>
      <c r="P236" s="1">
        <v>158</v>
      </c>
      <c r="Q236" s="1">
        <v>4167</v>
      </c>
      <c r="S236" s="1" t="s">
        <v>99</v>
      </c>
    </row>
    <row r="237" spans="1:19">
      <c r="A237" s="1">
        <v>1929</v>
      </c>
      <c r="B237" s="1">
        <v>8</v>
      </c>
      <c r="C237" s="1">
        <v>24</v>
      </c>
      <c r="D237" s="4">
        <f t="shared" si="9"/>
        <v>70</v>
      </c>
      <c r="E237" s="1">
        <v>5</v>
      </c>
      <c r="F237" s="1">
        <v>20</v>
      </c>
      <c r="G237" s="1">
        <v>1</v>
      </c>
      <c r="H237" s="1">
        <v>3</v>
      </c>
      <c r="I237" s="1">
        <v>4</v>
      </c>
      <c r="J237" s="1">
        <f>6+1+3+7</f>
        <v>17</v>
      </c>
      <c r="K237" s="2">
        <f t="shared" si="10"/>
        <v>13</v>
      </c>
      <c r="L237" s="2">
        <f t="shared" si="11"/>
        <v>57</v>
      </c>
      <c r="M237" s="1" t="s">
        <v>30</v>
      </c>
      <c r="N237" s="1" t="s">
        <v>31</v>
      </c>
      <c r="O237" s="1">
        <v>1929</v>
      </c>
      <c r="P237" s="1">
        <v>158</v>
      </c>
      <c r="Q237" s="1">
        <v>4167</v>
      </c>
      <c r="S237" s="1" t="s">
        <v>99</v>
      </c>
    </row>
    <row r="238" spans="1:19">
      <c r="A238" s="1">
        <v>1929</v>
      </c>
      <c r="B238" s="1">
        <v>8</v>
      </c>
      <c r="C238" s="1">
        <v>25</v>
      </c>
      <c r="D238" s="4">
        <f t="shared" si="9"/>
        <v>70</v>
      </c>
      <c r="E238" s="1">
        <v>5</v>
      </c>
      <c r="F238" s="1">
        <v>20</v>
      </c>
      <c r="G238" s="1">
        <v>1</v>
      </c>
      <c r="H238" s="1">
        <v>1</v>
      </c>
      <c r="I238" s="1">
        <v>4</v>
      </c>
      <c r="J238" s="1">
        <f>8+1+2+8</f>
        <v>19</v>
      </c>
      <c r="K238" s="2">
        <f t="shared" si="10"/>
        <v>11</v>
      </c>
      <c r="L238" s="2">
        <f t="shared" si="11"/>
        <v>59</v>
      </c>
      <c r="M238" s="1" t="s">
        <v>30</v>
      </c>
      <c r="N238" s="1" t="s">
        <v>31</v>
      </c>
      <c r="O238" s="1">
        <v>1929</v>
      </c>
      <c r="P238" s="1">
        <v>158</v>
      </c>
      <c r="Q238" s="1">
        <v>4167</v>
      </c>
      <c r="S238" s="1" t="s">
        <v>99</v>
      </c>
    </row>
    <row r="239" spans="1:19">
      <c r="A239" s="1">
        <v>1929</v>
      </c>
      <c r="B239" s="1">
        <v>8</v>
      </c>
      <c r="C239" s="1">
        <v>26</v>
      </c>
      <c r="D239" s="4">
        <f t="shared" si="9"/>
        <v>66</v>
      </c>
      <c r="E239" s="1">
        <v>5</v>
      </c>
      <c r="F239" s="1">
        <v>16</v>
      </c>
      <c r="G239" s="1">
        <v>1</v>
      </c>
      <c r="H239" s="1">
        <v>1</v>
      </c>
      <c r="I239" s="1">
        <v>4</v>
      </c>
      <c r="J239" s="1">
        <f>5+1+2+7</f>
        <v>15</v>
      </c>
      <c r="K239" s="2">
        <f t="shared" si="10"/>
        <v>11</v>
      </c>
      <c r="L239" s="2">
        <f t="shared" si="11"/>
        <v>55</v>
      </c>
      <c r="M239" s="1" t="s">
        <v>30</v>
      </c>
      <c r="N239" s="1" t="s">
        <v>31</v>
      </c>
      <c r="O239" s="1">
        <v>1929</v>
      </c>
      <c r="P239" s="1">
        <v>158</v>
      </c>
      <c r="Q239" s="1">
        <v>4167</v>
      </c>
      <c r="S239" s="1" t="s">
        <v>99</v>
      </c>
    </row>
    <row r="240" spans="1:19">
      <c r="A240" s="1">
        <v>1929</v>
      </c>
      <c r="B240" s="1">
        <v>8</v>
      </c>
      <c r="C240" s="1">
        <v>27</v>
      </c>
      <c r="D240" s="4">
        <f t="shared" si="9"/>
        <v>53</v>
      </c>
      <c r="E240" s="1">
        <v>4</v>
      </c>
      <c r="F240" s="1">
        <v>13</v>
      </c>
      <c r="I240" s="1">
        <v>4</v>
      </c>
      <c r="J240" s="1">
        <f>5+3+1+4</f>
        <v>13</v>
      </c>
      <c r="K240" s="2">
        <f t="shared" si="10"/>
        <v>0</v>
      </c>
      <c r="L240" s="2">
        <f t="shared" si="11"/>
        <v>53</v>
      </c>
      <c r="M240" s="1" t="s">
        <v>30</v>
      </c>
      <c r="N240" s="1" t="s">
        <v>31</v>
      </c>
      <c r="O240" s="1">
        <v>1929</v>
      </c>
      <c r="P240" s="1">
        <v>158</v>
      </c>
      <c r="Q240" s="1">
        <v>4167</v>
      </c>
      <c r="S240" s="1" t="s">
        <v>99</v>
      </c>
    </row>
    <row r="241" spans="1:19">
      <c r="A241" s="1">
        <v>1929</v>
      </c>
      <c r="B241" s="1">
        <v>8</v>
      </c>
      <c r="C241" s="1">
        <v>28</v>
      </c>
      <c r="D241" s="4">
        <f t="shared" si="9"/>
        <v>38</v>
      </c>
      <c r="E241" s="1">
        <v>3</v>
      </c>
      <c r="F241" s="1">
        <v>8</v>
      </c>
      <c r="I241" s="1">
        <v>3</v>
      </c>
      <c r="J241" s="1">
        <f>3+4+1</f>
        <v>8</v>
      </c>
      <c r="K241" s="2">
        <f t="shared" si="10"/>
        <v>0</v>
      </c>
      <c r="L241" s="2">
        <f t="shared" si="11"/>
        <v>38</v>
      </c>
      <c r="M241" s="1" t="s">
        <v>30</v>
      </c>
      <c r="N241" s="1" t="s">
        <v>31</v>
      </c>
      <c r="O241" s="1">
        <v>1929</v>
      </c>
      <c r="P241" s="1">
        <v>158</v>
      </c>
      <c r="Q241" s="1">
        <v>4167</v>
      </c>
      <c r="S241" s="1" t="s">
        <v>99</v>
      </c>
    </row>
    <row r="242" spans="1:19">
      <c r="A242" s="1">
        <v>1929</v>
      </c>
      <c r="B242" s="1">
        <v>8</v>
      </c>
      <c r="C242" s="1">
        <v>29</v>
      </c>
      <c r="D242" s="4">
        <f t="shared" si="9"/>
        <v>42</v>
      </c>
      <c r="E242" s="1">
        <v>3</v>
      </c>
      <c r="F242" s="1">
        <v>12</v>
      </c>
      <c r="G242" s="1">
        <v>2</v>
      </c>
      <c r="H242" s="1">
        <f>1+4</f>
        <v>5</v>
      </c>
      <c r="I242" s="1">
        <v>1</v>
      </c>
      <c r="J242" s="1">
        <v>7</v>
      </c>
      <c r="K242" s="2">
        <f t="shared" si="10"/>
        <v>25</v>
      </c>
      <c r="L242" s="2">
        <f t="shared" si="11"/>
        <v>17</v>
      </c>
      <c r="M242" s="1" t="s">
        <v>30</v>
      </c>
      <c r="N242" s="1" t="s">
        <v>31</v>
      </c>
      <c r="O242" s="1">
        <v>1929</v>
      </c>
      <c r="P242" s="1">
        <v>158</v>
      </c>
      <c r="Q242" s="1">
        <v>4167</v>
      </c>
      <c r="S242" s="1" t="s">
        <v>99</v>
      </c>
    </row>
    <row r="243" spans="1:19">
      <c r="A243" s="1">
        <v>1929</v>
      </c>
      <c r="B243" s="1">
        <v>8</v>
      </c>
      <c r="C243" s="1">
        <v>30</v>
      </c>
      <c r="D243" s="4">
        <f t="shared" si="9"/>
        <v>34</v>
      </c>
      <c r="E243" s="1">
        <v>2</v>
      </c>
      <c r="F243" s="1">
        <v>14</v>
      </c>
      <c r="G243" s="1">
        <v>1</v>
      </c>
      <c r="H243" s="1">
        <v>4</v>
      </c>
      <c r="I243" s="1">
        <v>1</v>
      </c>
      <c r="J243" s="1">
        <v>10</v>
      </c>
      <c r="K243" s="2">
        <f t="shared" si="10"/>
        <v>14</v>
      </c>
      <c r="L243" s="2">
        <f t="shared" si="11"/>
        <v>20</v>
      </c>
      <c r="M243" s="1" t="s">
        <v>30</v>
      </c>
      <c r="N243" s="1" t="s">
        <v>31</v>
      </c>
      <c r="O243" s="1">
        <v>1929</v>
      </c>
      <c r="P243" s="1">
        <v>158</v>
      </c>
      <c r="Q243" s="1">
        <v>4167</v>
      </c>
      <c r="S243" s="1" t="s">
        <v>99</v>
      </c>
    </row>
    <row r="244" spans="1:19">
      <c r="A244" s="1">
        <v>1929</v>
      </c>
      <c r="B244" s="1">
        <v>8</v>
      </c>
      <c r="C244" s="1">
        <v>31</v>
      </c>
      <c r="D244" s="4">
        <f t="shared" si="9"/>
        <v>16</v>
      </c>
      <c r="E244" s="1">
        <v>1</v>
      </c>
      <c r="F244" s="1">
        <v>6</v>
      </c>
      <c r="I244" s="1">
        <v>1</v>
      </c>
      <c r="J244" s="1">
        <v>6</v>
      </c>
      <c r="K244" s="2">
        <f t="shared" si="10"/>
        <v>0</v>
      </c>
      <c r="L244" s="2">
        <f t="shared" si="11"/>
        <v>16</v>
      </c>
      <c r="M244" s="1" t="s">
        <v>30</v>
      </c>
      <c r="N244" s="1" t="s">
        <v>31</v>
      </c>
      <c r="O244" s="1">
        <v>1929</v>
      </c>
      <c r="P244" s="1">
        <v>158</v>
      </c>
      <c r="Q244" s="1">
        <v>4167</v>
      </c>
      <c r="S244" s="1" t="s">
        <v>99</v>
      </c>
    </row>
    <row r="245" spans="1:19">
      <c r="A245" s="1">
        <v>1929</v>
      </c>
      <c r="B245" s="1">
        <v>9</v>
      </c>
      <c r="C245" s="1">
        <v>1</v>
      </c>
      <c r="D245" s="4">
        <f t="shared" si="9"/>
        <v>0</v>
      </c>
      <c r="E245" s="1">
        <v>0</v>
      </c>
      <c r="F245" s="1">
        <v>0</v>
      </c>
      <c r="K245" s="2">
        <f t="shared" si="10"/>
        <v>0</v>
      </c>
      <c r="L245" s="2">
        <f t="shared" si="11"/>
        <v>0</v>
      </c>
      <c r="M245" s="1" t="s">
        <v>30</v>
      </c>
      <c r="N245" s="1" t="s">
        <v>31</v>
      </c>
      <c r="O245" s="1">
        <v>1929</v>
      </c>
      <c r="P245" s="1">
        <v>159</v>
      </c>
      <c r="Q245" s="1">
        <v>4168</v>
      </c>
      <c r="S245" s="1" t="s">
        <v>100</v>
      </c>
    </row>
    <row r="246" spans="1:19">
      <c r="A246" s="1">
        <v>1929</v>
      </c>
      <c r="B246" s="1">
        <v>9</v>
      </c>
      <c r="C246" s="1">
        <v>2</v>
      </c>
      <c r="D246" s="4">
        <f t="shared" si="9"/>
        <v>29</v>
      </c>
      <c r="E246" s="1">
        <v>2</v>
      </c>
      <c r="F246" s="1">
        <v>9</v>
      </c>
      <c r="G246" s="1">
        <v>1</v>
      </c>
      <c r="H246" s="1">
        <v>3</v>
      </c>
      <c r="I246" s="1">
        <v>1</v>
      </c>
      <c r="J246" s="1">
        <v>6</v>
      </c>
      <c r="K246" s="2">
        <f t="shared" si="10"/>
        <v>13</v>
      </c>
      <c r="L246" s="2">
        <f t="shared" si="11"/>
        <v>16</v>
      </c>
      <c r="M246" s="1" t="s">
        <v>30</v>
      </c>
      <c r="N246" s="1" t="s">
        <v>31</v>
      </c>
      <c r="O246" s="1">
        <v>1929</v>
      </c>
      <c r="P246" s="1">
        <v>159</v>
      </c>
      <c r="Q246" s="1">
        <v>4168</v>
      </c>
      <c r="S246" s="1" t="s">
        <v>100</v>
      </c>
    </row>
    <row r="247" spans="1:19">
      <c r="A247" s="1">
        <v>1929</v>
      </c>
      <c r="B247" s="1">
        <v>9</v>
      </c>
      <c r="C247" s="1">
        <v>3</v>
      </c>
      <c r="D247" s="4">
        <f t="shared" si="9"/>
        <v>40</v>
      </c>
      <c r="E247" s="1">
        <v>3</v>
      </c>
      <c r="F247" s="1">
        <v>10</v>
      </c>
      <c r="G247" s="1">
        <v>2</v>
      </c>
      <c r="H247" s="1">
        <f>1+3</f>
        <v>4</v>
      </c>
      <c r="I247" s="1">
        <v>1</v>
      </c>
      <c r="J247" s="1">
        <v>6</v>
      </c>
      <c r="K247" s="2">
        <f t="shared" si="10"/>
        <v>24</v>
      </c>
      <c r="L247" s="2">
        <f t="shared" si="11"/>
        <v>16</v>
      </c>
      <c r="M247" s="1" t="s">
        <v>30</v>
      </c>
      <c r="N247" s="1" t="s">
        <v>31</v>
      </c>
      <c r="O247" s="1">
        <v>1929</v>
      </c>
      <c r="P247" s="1">
        <v>159</v>
      </c>
      <c r="Q247" s="1">
        <v>4168</v>
      </c>
      <c r="S247" s="1" t="s">
        <v>100</v>
      </c>
    </row>
    <row r="248" spans="1:19">
      <c r="A248" s="1">
        <v>1929</v>
      </c>
      <c r="B248" s="1">
        <v>9</v>
      </c>
      <c r="C248" s="1">
        <v>4</v>
      </c>
      <c r="D248" s="4">
        <f t="shared" si="9"/>
        <v>56</v>
      </c>
      <c r="E248" s="1">
        <v>5</v>
      </c>
      <c r="F248" s="1">
        <v>6</v>
      </c>
      <c r="G248" s="1">
        <v>3</v>
      </c>
      <c r="H248" s="1">
        <f>1+1+1</f>
        <v>3</v>
      </c>
      <c r="I248" s="1">
        <v>2</v>
      </c>
      <c r="J248" s="1">
        <f>1+2</f>
        <v>3</v>
      </c>
      <c r="K248" s="2">
        <f t="shared" si="10"/>
        <v>33</v>
      </c>
      <c r="L248" s="2">
        <f t="shared" si="11"/>
        <v>23</v>
      </c>
      <c r="M248" s="1" t="s">
        <v>30</v>
      </c>
      <c r="N248" s="1" t="s">
        <v>31</v>
      </c>
      <c r="O248" s="1">
        <v>1929</v>
      </c>
      <c r="P248" s="1">
        <v>159</v>
      </c>
      <c r="Q248" s="1">
        <v>4168</v>
      </c>
      <c r="S248" s="1" t="s">
        <v>100</v>
      </c>
    </row>
    <row r="249" spans="1:19">
      <c r="A249" s="1">
        <v>1929</v>
      </c>
      <c r="B249" s="1">
        <v>9</v>
      </c>
      <c r="C249" s="1">
        <v>5</v>
      </c>
      <c r="D249" s="4" t="str">
        <f t="shared" si="9"/>
        <v/>
      </c>
      <c r="K249" s="2" t="str">
        <f t="shared" si="10"/>
        <v/>
      </c>
      <c r="L249" s="2" t="str">
        <f t="shared" si="11"/>
        <v/>
      </c>
      <c r="N249" s="1" t="s">
        <v>31</v>
      </c>
      <c r="O249" s="1">
        <v>1929</v>
      </c>
      <c r="P249" s="1">
        <v>159</v>
      </c>
      <c r="Q249" s="1">
        <v>4168</v>
      </c>
      <c r="S249" s="1" t="s">
        <v>100</v>
      </c>
    </row>
    <row r="250" spans="1:19">
      <c r="A250" s="1">
        <v>1929</v>
      </c>
      <c r="B250" s="1">
        <v>9</v>
      </c>
      <c r="C250" s="1">
        <v>6</v>
      </c>
      <c r="D250" s="4">
        <f t="shared" si="9"/>
        <v>44</v>
      </c>
      <c r="E250" s="1">
        <v>3</v>
      </c>
      <c r="F250" s="1">
        <v>14</v>
      </c>
      <c r="G250" s="1">
        <v>1</v>
      </c>
      <c r="H250" s="1">
        <v>1</v>
      </c>
      <c r="I250" s="1">
        <v>2</v>
      </c>
      <c r="J250" s="1">
        <f>1+12</f>
        <v>13</v>
      </c>
      <c r="K250" s="2">
        <f t="shared" si="10"/>
        <v>11</v>
      </c>
      <c r="L250" s="2">
        <f t="shared" si="11"/>
        <v>33</v>
      </c>
      <c r="M250" s="1" t="s">
        <v>30</v>
      </c>
      <c r="N250" s="1" t="s">
        <v>31</v>
      </c>
      <c r="O250" s="1">
        <v>1929</v>
      </c>
      <c r="P250" s="1">
        <v>159</v>
      </c>
      <c r="Q250" s="1">
        <v>4168</v>
      </c>
      <c r="S250" s="1" t="s">
        <v>100</v>
      </c>
    </row>
    <row r="251" spans="1:19">
      <c r="A251" s="1">
        <v>1929</v>
      </c>
      <c r="B251" s="1">
        <v>9</v>
      </c>
      <c r="C251" s="1">
        <v>7</v>
      </c>
      <c r="D251" s="4" t="str">
        <f t="shared" si="9"/>
        <v/>
      </c>
      <c r="K251" s="2" t="str">
        <f t="shared" si="10"/>
        <v/>
      </c>
      <c r="L251" s="2" t="str">
        <f t="shared" si="11"/>
        <v/>
      </c>
      <c r="N251" s="1" t="s">
        <v>31</v>
      </c>
      <c r="O251" s="1">
        <v>1929</v>
      </c>
      <c r="P251" s="1">
        <v>159</v>
      </c>
      <c r="Q251" s="1">
        <v>4168</v>
      </c>
      <c r="S251" s="1" t="s">
        <v>100</v>
      </c>
    </row>
    <row r="252" spans="1:19">
      <c r="A252" s="1">
        <v>1929</v>
      </c>
      <c r="B252" s="1">
        <v>9</v>
      </c>
      <c r="C252" s="1">
        <v>8</v>
      </c>
      <c r="D252" s="4" t="str">
        <f t="shared" si="9"/>
        <v/>
      </c>
      <c r="K252" s="2" t="str">
        <f t="shared" si="10"/>
        <v/>
      </c>
      <c r="L252" s="2" t="str">
        <f t="shared" si="11"/>
        <v/>
      </c>
      <c r="N252" s="1" t="s">
        <v>31</v>
      </c>
      <c r="O252" s="1">
        <v>1929</v>
      </c>
      <c r="P252" s="1">
        <v>159</v>
      </c>
      <c r="Q252" s="1">
        <v>4168</v>
      </c>
      <c r="S252" s="1" t="s">
        <v>100</v>
      </c>
    </row>
    <row r="253" spans="1:19">
      <c r="A253" s="1">
        <v>1929</v>
      </c>
      <c r="B253" s="1">
        <v>9</v>
      </c>
      <c r="C253" s="1">
        <v>9</v>
      </c>
      <c r="D253" s="4" t="str">
        <f t="shared" si="9"/>
        <v/>
      </c>
      <c r="K253" s="2" t="str">
        <f t="shared" si="10"/>
        <v/>
      </c>
      <c r="L253" s="2" t="str">
        <f t="shared" si="11"/>
        <v/>
      </c>
      <c r="N253" s="1" t="s">
        <v>31</v>
      </c>
      <c r="O253" s="1">
        <v>1929</v>
      </c>
      <c r="P253" s="1">
        <v>159</v>
      </c>
      <c r="Q253" s="1">
        <v>4168</v>
      </c>
      <c r="S253" s="1" t="s">
        <v>100</v>
      </c>
    </row>
    <row r="254" spans="1:19">
      <c r="A254" s="1">
        <v>1929</v>
      </c>
      <c r="B254" s="1">
        <v>9</v>
      </c>
      <c r="C254" s="1">
        <v>10</v>
      </c>
      <c r="D254" s="4" t="str">
        <f t="shared" si="9"/>
        <v/>
      </c>
      <c r="K254" s="2" t="str">
        <f t="shared" si="10"/>
        <v/>
      </c>
      <c r="L254" s="2" t="str">
        <f t="shared" si="11"/>
        <v/>
      </c>
      <c r="N254" s="1" t="s">
        <v>31</v>
      </c>
      <c r="O254" s="1">
        <v>1929</v>
      </c>
      <c r="P254" s="1">
        <v>159</v>
      </c>
      <c r="Q254" s="1">
        <v>4168</v>
      </c>
      <c r="S254" s="1" t="s">
        <v>100</v>
      </c>
    </row>
    <row r="255" spans="1:19">
      <c r="A255" s="1">
        <v>1929</v>
      </c>
      <c r="B255" s="1">
        <v>9</v>
      </c>
      <c r="C255" s="1">
        <v>11</v>
      </c>
      <c r="D255" s="4" t="str">
        <f t="shared" si="9"/>
        <v/>
      </c>
      <c r="K255" s="2" t="str">
        <f t="shared" si="10"/>
        <v/>
      </c>
      <c r="L255" s="2" t="str">
        <f t="shared" si="11"/>
        <v/>
      </c>
      <c r="N255" s="1" t="s">
        <v>31</v>
      </c>
      <c r="O255" s="1">
        <v>1929</v>
      </c>
      <c r="P255" s="1">
        <v>159</v>
      </c>
      <c r="Q255" s="1">
        <v>4168</v>
      </c>
      <c r="S255" s="1" t="s">
        <v>100</v>
      </c>
    </row>
    <row r="256" spans="1:19">
      <c r="A256" s="1">
        <v>1929</v>
      </c>
      <c r="B256" s="1">
        <v>9</v>
      </c>
      <c r="C256" s="1">
        <v>12</v>
      </c>
      <c r="D256" s="4">
        <f t="shared" si="9"/>
        <v>34</v>
      </c>
      <c r="E256" s="1">
        <v>3</v>
      </c>
      <c r="F256" s="1">
        <v>4</v>
      </c>
      <c r="G256" s="1">
        <v>1</v>
      </c>
      <c r="H256" s="1">
        <v>1</v>
      </c>
      <c r="I256" s="1">
        <v>2</v>
      </c>
      <c r="J256" s="1">
        <f>1+2</f>
        <v>3</v>
      </c>
      <c r="K256" s="2">
        <f t="shared" si="10"/>
        <v>11</v>
      </c>
      <c r="L256" s="2">
        <f t="shared" si="11"/>
        <v>23</v>
      </c>
      <c r="M256" s="1" t="s">
        <v>30</v>
      </c>
      <c r="N256" s="1" t="s">
        <v>31</v>
      </c>
      <c r="O256" s="1">
        <v>1929</v>
      </c>
      <c r="P256" s="1">
        <v>159</v>
      </c>
      <c r="Q256" s="1">
        <v>4168</v>
      </c>
      <c r="S256" s="1" t="s">
        <v>100</v>
      </c>
    </row>
    <row r="257" spans="1:19">
      <c r="A257" s="1">
        <v>1929</v>
      </c>
      <c r="B257" s="1">
        <v>9</v>
      </c>
      <c r="C257" s="1">
        <v>13</v>
      </c>
      <c r="D257" s="4">
        <f t="shared" si="9"/>
        <v>76</v>
      </c>
      <c r="E257" s="1">
        <v>6</v>
      </c>
      <c r="F257" s="1">
        <v>16</v>
      </c>
      <c r="G257" s="1">
        <v>4</v>
      </c>
      <c r="H257" s="1">
        <f>1+1+3+2</f>
        <v>7</v>
      </c>
      <c r="I257" s="1">
        <v>2</v>
      </c>
      <c r="J257" s="1">
        <f>2+7</f>
        <v>9</v>
      </c>
      <c r="K257" s="2">
        <f t="shared" si="10"/>
        <v>47</v>
      </c>
      <c r="L257" s="2">
        <f t="shared" si="11"/>
        <v>29</v>
      </c>
      <c r="M257" s="1" t="s">
        <v>30</v>
      </c>
      <c r="N257" s="1" t="s">
        <v>31</v>
      </c>
      <c r="O257" s="1">
        <v>1929</v>
      </c>
      <c r="P257" s="1">
        <v>159</v>
      </c>
      <c r="Q257" s="1">
        <v>4168</v>
      </c>
      <c r="S257" s="1" t="s">
        <v>100</v>
      </c>
    </row>
    <row r="258" spans="1:19">
      <c r="A258" s="1">
        <v>1929</v>
      </c>
      <c r="B258" s="1">
        <v>9</v>
      </c>
      <c r="C258" s="1">
        <v>14</v>
      </c>
      <c r="D258" s="4">
        <f t="shared" si="9"/>
        <v>61</v>
      </c>
      <c r="E258" s="1">
        <v>5</v>
      </c>
      <c r="F258" s="1">
        <v>11</v>
      </c>
      <c r="G258" s="1">
        <v>3</v>
      </c>
      <c r="H258" s="1">
        <f>1+5+1</f>
        <v>7</v>
      </c>
      <c r="I258" s="1">
        <v>2</v>
      </c>
      <c r="J258" s="1">
        <f>1+3</f>
        <v>4</v>
      </c>
      <c r="K258" s="2">
        <f t="shared" si="10"/>
        <v>37</v>
      </c>
      <c r="L258" s="2">
        <f t="shared" si="11"/>
        <v>24</v>
      </c>
      <c r="M258" s="1" t="s">
        <v>30</v>
      </c>
      <c r="N258" s="1" t="s">
        <v>31</v>
      </c>
      <c r="O258" s="1">
        <v>1929</v>
      </c>
      <c r="P258" s="1">
        <v>159</v>
      </c>
      <c r="Q258" s="1">
        <v>4168</v>
      </c>
      <c r="S258" s="1" t="s">
        <v>100</v>
      </c>
    </row>
    <row r="259" spans="1:19">
      <c r="A259" s="1">
        <v>1929</v>
      </c>
      <c r="B259" s="1">
        <v>9</v>
      </c>
      <c r="C259" s="1">
        <v>15</v>
      </c>
      <c r="D259" s="4">
        <f t="shared" ref="D259:D322" si="12">IF(E259="","",E259*10+F259)</f>
        <v>35</v>
      </c>
      <c r="E259" s="1">
        <v>3</v>
      </c>
      <c r="F259" s="1">
        <v>5</v>
      </c>
      <c r="G259" s="1">
        <v>1</v>
      </c>
      <c r="H259" s="1">
        <v>2</v>
      </c>
      <c r="I259" s="1">
        <v>2</v>
      </c>
      <c r="J259" s="1">
        <f>1+2</f>
        <v>3</v>
      </c>
      <c r="K259" s="2">
        <f t="shared" ref="K259:K322" si="13">IF(D259="","",G259*10+H259)</f>
        <v>12</v>
      </c>
      <c r="L259" s="2">
        <f t="shared" ref="L259:L322" si="14">IF(D259="","",I259*10+J259)</f>
        <v>23</v>
      </c>
      <c r="M259" s="1" t="s">
        <v>30</v>
      </c>
      <c r="N259" s="1" t="s">
        <v>31</v>
      </c>
      <c r="O259" s="1">
        <v>1929</v>
      </c>
      <c r="P259" s="1">
        <v>159</v>
      </c>
      <c r="Q259" s="1">
        <v>4168</v>
      </c>
      <c r="S259" s="1" t="s">
        <v>100</v>
      </c>
    </row>
    <row r="260" spans="1:19">
      <c r="A260" s="1">
        <v>1929</v>
      </c>
      <c r="B260" s="1">
        <v>9</v>
      </c>
      <c r="C260" s="1">
        <v>16</v>
      </c>
      <c r="D260" s="4">
        <f t="shared" si="12"/>
        <v>37</v>
      </c>
      <c r="E260" s="1">
        <v>3</v>
      </c>
      <c r="F260" s="1">
        <v>7</v>
      </c>
      <c r="G260" s="1">
        <v>1</v>
      </c>
      <c r="H260" s="1">
        <v>3</v>
      </c>
      <c r="I260" s="1">
        <v>2</v>
      </c>
      <c r="J260" s="1">
        <f>1+3</f>
        <v>4</v>
      </c>
      <c r="K260" s="2">
        <f t="shared" si="13"/>
        <v>13</v>
      </c>
      <c r="L260" s="2">
        <f t="shared" si="14"/>
        <v>24</v>
      </c>
      <c r="M260" s="1" t="s">
        <v>30</v>
      </c>
      <c r="N260" s="1" t="s">
        <v>31</v>
      </c>
      <c r="O260" s="1">
        <v>1929</v>
      </c>
      <c r="P260" s="1">
        <v>159</v>
      </c>
      <c r="Q260" s="1">
        <v>4168</v>
      </c>
      <c r="S260" s="1" t="s">
        <v>100</v>
      </c>
    </row>
    <row r="261" spans="1:19">
      <c r="A261" s="1">
        <v>1929</v>
      </c>
      <c r="B261" s="1">
        <v>9</v>
      </c>
      <c r="C261" s="1">
        <v>17</v>
      </c>
      <c r="D261" s="4">
        <f t="shared" si="12"/>
        <v>61</v>
      </c>
      <c r="E261" s="1">
        <v>5</v>
      </c>
      <c r="F261" s="1">
        <v>11</v>
      </c>
      <c r="G261" s="1">
        <v>1</v>
      </c>
      <c r="H261" s="1">
        <v>4</v>
      </c>
      <c r="I261" s="1">
        <v>4</v>
      </c>
      <c r="J261" s="1">
        <f>1+3+2+1</f>
        <v>7</v>
      </c>
      <c r="K261" s="2">
        <f t="shared" si="13"/>
        <v>14</v>
      </c>
      <c r="L261" s="2">
        <f t="shared" si="14"/>
        <v>47</v>
      </c>
      <c r="M261" s="1" t="s">
        <v>30</v>
      </c>
      <c r="N261" s="1" t="s">
        <v>31</v>
      </c>
      <c r="O261" s="1">
        <v>1929</v>
      </c>
      <c r="P261" s="1">
        <v>159</v>
      </c>
      <c r="Q261" s="1">
        <v>4168</v>
      </c>
      <c r="S261" s="1" t="s">
        <v>100</v>
      </c>
    </row>
    <row r="262" spans="1:19">
      <c r="A262" s="1">
        <v>1929</v>
      </c>
      <c r="B262" s="1">
        <v>9</v>
      </c>
      <c r="C262" s="1">
        <v>18</v>
      </c>
      <c r="D262" s="4">
        <f t="shared" si="12"/>
        <v>47</v>
      </c>
      <c r="E262" s="1">
        <v>4</v>
      </c>
      <c r="F262" s="1">
        <v>7</v>
      </c>
      <c r="I262" s="1">
        <v>4</v>
      </c>
      <c r="J262" s="1">
        <f>1+3+1+2</f>
        <v>7</v>
      </c>
      <c r="K262" s="2">
        <f t="shared" si="13"/>
        <v>0</v>
      </c>
      <c r="L262" s="2">
        <f t="shared" si="14"/>
        <v>47</v>
      </c>
      <c r="M262" s="1" t="s">
        <v>30</v>
      </c>
      <c r="N262" s="1" t="s">
        <v>31</v>
      </c>
      <c r="O262" s="1">
        <v>1929</v>
      </c>
      <c r="P262" s="1">
        <v>159</v>
      </c>
      <c r="Q262" s="1">
        <v>4168</v>
      </c>
      <c r="S262" s="1" t="s">
        <v>100</v>
      </c>
    </row>
    <row r="263" spans="1:19">
      <c r="A263" s="1">
        <v>1929</v>
      </c>
      <c r="B263" s="1">
        <v>9</v>
      </c>
      <c r="C263" s="1">
        <v>19</v>
      </c>
      <c r="D263" s="4">
        <f t="shared" si="12"/>
        <v>24</v>
      </c>
      <c r="E263" s="1">
        <v>2</v>
      </c>
      <c r="F263" s="1">
        <v>4</v>
      </c>
      <c r="I263" s="1">
        <v>2</v>
      </c>
      <c r="J263" s="1">
        <f>2+2</f>
        <v>4</v>
      </c>
      <c r="K263" s="2">
        <f t="shared" si="13"/>
        <v>0</v>
      </c>
      <c r="L263" s="2">
        <f t="shared" si="14"/>
        <v>24</v>
      </c>
      <c r="M263" s="1" t="s">
        <v>30</v>
      </c>
      <c r="N263" s="1" t="s">
        <v>31</v>
      </c>
      <c r="O263" s="1">
        <v>1929</v>
      </c>
      <c r="P263" s="1">
        <v>159</v>
      </c>
      <c r="Q263" s="1">
        <v>4168</v>
      </c>
      <c r="S263" s="1" t="s">
        <v>100</v>
      </c>
    </row>
    <row r="264" spans="1:19">
      <c r="A264" s="1">
        <v>1929</v>
      </c>
      <c r="B264" s="1">
        <v>9</v>
      </c>
      <c r="C264" s="1">
        <v>20</v>
      </c>
      <c r="D264" s="4" t="str">
        <f t="shared" si="12"/>
        <v/>
      </c>
      <c r="K264" s="2" t="str">
        <f t="shared" si="13"/>
        <v/>
      </c>
      <c r="L264" s="2" t="str">
        <f t="shared" si="14"/>
        <v/>
      </c>
      <c r="N264" s="1" t="s">
        <v>31</v>
      </c>
      <c r="O264" s="1">
        <v>1929</v>
      </c>
      <c r="P264" s="1">
        <v>159</v>
      </c>
      <c r="Q264" s="1">
        <v>4168</v>
      </c>
      <c r="S264" s="1" t="s">
        <v>100</v>
      </c>
    </row>
    <row r="265" spans="1:19">
      <c r="A265" s="1">
        <v>1929</v>
      </c>
      <c r="B265" s="1">
        <v>9</v>
      </c>
      <c r="C265" s="1">
        <v>21</v>
      </c>
      <c r="D265" s="4" t="str">
        <f t="shared" si="12"/>
        <v/>
      </c>
      <c r="K265" s="2" t="str">
        <f t="shared" si="13"/>
        <v/>
      </c>
      <c r="L265" s="2" t="str">
        <f t="shared" si="14"/>
        <v/>
      </c>
      <c r="N265" s="1" t="s">
        <v>31</v>
      </c>
      <c r="O265" s="1">
        <v>1929</v>
      </c>
      <c r="P265" s="1">
        <v>159</v>
      </c>
      <c r="Q265" s="1">
        <v>4168</v>
      </c>
      <c r="S265" s="1" t="s">
        <v>100</v>
      </c>
    </row>
    <row r="266" spans="1:19">
      <c r="A266" s="1">
        <v>1929</v>
      </c>
      <c r="B266" s="1">
        <v>9</v>
      </c>
      <c r="C266" s="1">
        <v>22</v>
      </c>
      <c r="D266" s="4" t="str">
        <f t="shared" si="12"/>
        <v/>
      </c>
      <c r="K266" s="2" t="str">
        <f t="shared" si="13"/>
        <v/>
      </c>
      <c r="L266" s="2" t="str">
        <f t="shared" si="14"/>
        <v/>
      </c>
      <c r="N266" s="1" t="s">
        <v>31</v>
      </c>
      <c r="O266" s="1">
        <v>1929</v>
      </c>
      <c r="P266" s="1">
        <v>159</v>
      </c>
      <c r="Q266" s="1">
        <v>4168</v>
      </c>
      <c r="S266" s="1" t="s">
        <v>100</v>
      </c>
    </row>
    <row r="267" spans="1:19">
      <c r="A267" s="1">
        <v>1929</v>
      </c>
      <c r="B267" s="1">
        <v>9</v>
      </c>
      <c r="C267" s="1">
        <v>23</v>
      </c>
      <c r="D267" s="4">
        <f t="shared" si="12"/>
        <v>52</v>
      </c>
      <c r="E267" s="1">
        <v>4</v>
      </c>
      <c r="F267" s="1">
        <v>12</v>
      </c>
      <c r="G267" s="1">
        <v>1</v>
      </c>
      <c r="H267" s="1">
        <v>1</v>
      </c>
      <c r="I267" s="1">
        <v>3</v>
      </c>
      <c r="J267" s="1">
        <f>1+2+8</f>
        <v>11</v>
      </c>
      <c r="K267" s="2">
        <f t="shared" si="13"/>
        <v>11</v>
      </c>
      <c r="L267" s="2">
        <f t="shared" si="14"/>
        <v>41</v>
      </c>
      <c r="M267" s="1" t="s">
        <v>30</v>
      </c>
      <c r="N267" s="1" t="s">
        <v>31</v>
      </c>
      <c r="O267" s="1">
        <v>1929</v>
      </c>
      <c r="P267" s="1">
        <v>159</v>
      </c>
      <c r="Q267" s="1">
        <v>4168</v>
      </c>
      <c r="S267" s="1" t="s">
        <v>100</v>
      </c>
    </row>
    <row r="268" spans="1:19">
      <c r="A268" s="1">
        <v>1929</v>
      </c>
      <c r="B268" s="1">
        <v>9</v>
      </c>
      <c r="C268" s="1">
        <v>24</v>
      </c>
      <c r="D268" s="4">
        <f t="shared" si="12"/>
        <v>43</v>
      </c>
      <c r="E268" s="1">
        <v>3</v>
      </c>
      <c r="F268" s="1">
        <v>13</v>
      </c>
      <c r="I268" s="1">
        <v>3</v>
      </c>
      <c r="J268" s="1">
        <f>1+1+11</f>
        <v>13</v>
      </c>
      <c r="K268" s="2">
        <f t="shared" si="13"/>
        <v>0</v>
      </c>
      <c r="L268" s="2">
        <f t="shared" si="14"/>
        <v>43</v>
      </c>
      <c r="M268" s="1" t="s">
        <v>30</v>
      </c>
      <c r="N268" s="1" t="s">
        <v>31</v>
      </c>
      <c r="O268" s="1">
        <v>1929</v>
      </c>
      <c r="P268" s="1">
        <v>159</v>
      </c>
      <c r="Q268" s="1">
        <v>4168</v>
      </c>
      <c r="S268" s="1" t="s">
        <v>100</v>
      </c>
    </row>
    <row r="269" spans="1:19">
      <c r="A269" s="1">
        <v>1929</v>
      </c>
      <c r="B269" s="1">
        <v>9</v>
      </c>
      <c r="C269" s="1">
        <v>25</v>
      </c>
      <c r="D269" s="4">
        <f t="shared" si="12"/>
        <v>15</v>
      </c>
      <c r="E269" s="1">
        <v>1</v>
      </c>
      <c r="F269" s="1">
        <v>5</v>
      </c>
      <c r="I269" s="1">
        <v>1</v>
      </c>
      <c r="J269" s="1">
        <v>5</v>
      </c>
      <c r="K269" s="2">
        <f t="shared" si="13"/>
        <v>0</v>
      </c>
      <c r="L269" s="2">
        <f t="shared" si="14"/>
        <v>15</v>
      </c>
      <c r="M269" s="1" t="s">
        <v>30</v>
      </c>
      <c r="N269" s="1" t="s">
        <v>31</v>
      </c>
      <c r="O269" s="1">
        <v>1929</v>
      </c>
      <c r="P269" s="1">
        <v>159</v>
      </c>
      <c r="Q269" s="1">
        <v>4168</v>
      </c>
      <c r="S269" s="1" t="s">
        <v>100</v>
      </c>
    </row>
    <row r="270" spans="1:19">
      <c r="A270" s="1">
        <v>1929</v>
      </c>
      <c r="B270" s="1">
        <v>9</v>
      </c>
      <c r="C270" s="1">
        <v>26</v>
      </c>
      <c r="D270" s="4" t="str">
        <f t="shared" si="12"/>
        <v/>
      </c>
      <c r="K270" s="2" t="str">
        <f t="shared" si="13"/>
        <v/>
      </c>
      <c r="L270" s="2" t="str">
        <f t="shared" si="14"/>
        <v/>
      </c>
      <c r="N270" s="1" t="s">
        <v>31</v>
      </c>
      <c r="O270" s="1">
        <v>1929</v>
      </c>
      <c r="P270" s="1">
        <v>159</v>
      </c>
      <c r="Q270" s="1">
        <v>4168</v>
      </c>
      <c r="S270" s="1" t="s">
        <v>100</v>
      </c>
    </row>
    <row r="271" spans="1:19">
      <c r="A271" s="1">
        <v>1929</v>
      </c>
      <c r="B271" s="1">
        <v>9</v>
      </c>
      <c r="C271" s="1">
        <v>27</v>
      </c>
      <c r="D271" s="4">
        <f t="shared" si="12"/>
        <v>43</v>
      </c>
      <c r="E271" s="1">
        <v>3</v>
      </c>
      <c r="F271" s="1">
        <v>13</v>
      </c>
      <c r="G271" s="1">
        <v>2</v>
      </c>
      <c r="H271" s="1">
        <f>11+1</f>
        <v>12</v>
      </c>
      <c r="I271" s="1">
        <v>1</v>
      </c>
      <c r="J271" s="1">
        <v>1</v>
      </c>
      <c r="K271" s="2">
        <f t="shared" si="13"/>
        <v>32</v>
      </c>
      <c r="L271" s="2">
        <f t="shared" si="14"/>
        <v>11</v>
      </c>
      <c r="M271" s="1" t="s">
        <v>38</v>
      </c>
      <c r="N271" s="1" t="s">
        <v>31</v>
      </c>
      <c r="O271" s="1">
        <v>1929</v>
      </c>
      <c r="P271" s="1">
        <v>159</v>
      </c>
      <c r="Q271" s="1">
        <v>4168</v>
      </c>
      <c r="S271" s="1" t="s">
        <v>100</v>
      </c>
    </row>
    <row r="272" spans="1:19">
      <c r="A272" s="1">
        <v>1929</v>
      </c>
      <c r="B272" s="1">
        <v>9</v>
      </c>
      <c r="C272" s="1">
        <v>28</v>
      </c>
      <c r="D272" s="4">
        <f t="shared" si="12"/>
        <v>30</v>
      </c>
      <c r="E272" s="1">
        <v>2</v>
      </c>
      <c r="F272" s="1">
        <v>10</v>
      </c>
      <c r="G272" s="1">
        <v>2</v>
      </c>
      <c r="H272" s="1">
        <f>9+1</f>
        <v>10</v>
      </c>
      <c r="K272" s="2">
        <f t="shared" si="13"/>
        <v>30</v>
      </c>
      <c r="L272" s="2">
        <f t="shared" si="14"/>
        <v>0</v>
      </c>
      <c r="M272" s="1" t="s">
        <v>38</v>
      </c>
      <c r="N272" s="1" t="s">
        <v>31</v>
      </c>
      <c r="O272" s="1">
        <v>1929</v>
      </c>
      <c r="P272" s="1">
        <v>159</v>
      </c>
      <c r="Q272" s="1">
        <v>4168</v>
      </c>
      <c r="S272" s="1" t="s">
        <v>100</v>
      </c>
    </row>
    <row r="273" spans="1:19">
      <c r="A273" s="1">
        <v>1929</v>
      </c>
      <c r="B273" s="1">
        <v>9</v>
      </c>
      <c r="C273" s="1">
        <v>29</v>
      </c>
      <c r="D273" s="4" t="str">
        <f t="shared" si="12"/>
        <v/>
      </c>
      <c r="K273" s="2" t="str">
        <f t="shared" si="13"/>
        <v/>
      </c>
      <c r="L273" s="2" t="str">
        <f t="shared" si="14"/>
        <v/>
      </c>
      <c r="N273" s="1" t="s">
        <v>31</v>
      </c>
      <c r="O273" s="1">
        <v>1929</v>
      </c>
      <c r="P273" s="1">
        <v>159</v>
      </c>
      <c r="Q273" s="1">
        <v>4168</v>
      </c>
      <c r="S273" s="1" t="s">
        <v>100</v>
      </c>
    </row>
    <row r="274" spans="1:19">
      <c r="A274" s="1">
        <v>1929</v>
      </c>
      <c r="B274" s="1">
        <v>9</v>
      </c>
      <c r="C274" s="1">
        <v>30</v>
      </c>
      <c r="D274" s="4">
        <f t="shared" si="12"/>
        <v>43</v>
      </c>
      <c r="E274" s="1">
        <v>2</v>
      </c>
      <c r="F274" s="1">
        <v>23</v>
      </c>
      <c r="G274" s="1">
        <v>2</v>
      </c>
      <c r="H274" s="1">
        <f>18+5</f>
        <v>23</v>
      </c>
      <c r="K274" s="2">
        <f t="shared" si="13"/>
        <v>43</v>
      </c>
      <c r="L274" s="2">
        <f t="shared" si="14"/>
        <v>0</v>
      </c>
      <c r="M274" s="1" t="s">
        <v>30</v>
      </c>
      <c r="N274" s="1" t="s">
        <v>31</v>
      </c>
      <c r="O274" s="1">
        <v>1929</v>
      </c>
      <c r="P274" s="1">
        <v>159</v>
      </c>
      <c r="Q274" s="1">
        <v>4168</v>
      </c>
      <c r="S274" s="1" t="s">
        <v>100</v>
      </c>
    </row>
    <row r="275" spans="1:19">
      <c r="A275" s="1">
        <v>1929</v>
      </c>
      <c r="B275" s="1">
        <v>10</v>
      </c>
      <c r="C275" s="1">
        <v>1</v>
      </c>
      <c r="D275" s="4">
        <f t="shared" si="12"/>
        <v>51</v>
      </c>
      <c r="E275" s="1">
        <v>2</v>
      </c>
      <c r="F275" s="1">
        <v>31</v>
      </c>
      <c r="G275" s="1">
        <v>2</v>
      </c>
      <c r="H275" s="1">
        <f>20+11</f>
        <v>31</v>
      </c>
      <c r="K275" s="2">
        <f t="shared" si="13"/>
        <v>51</v>
      </c>
      <c r="L275" s="2">
        <f t="shared" si="14"/>
        <v>0</v>
      </c>
      <c r="M275" s="1" t="s">
        <v>30</v>
      </c>
      <c r="N275" s="1" t="s">
        <v>31</v>
      </c>
      <c r="O275" s="1">
        <v>1929</v>
      </c>
      <c r="P275" s="1">
        <v>160</v>
      </c>
      <c r="Q275" s="1">
        <v>4169</v>
      </c>
      <c r="S275" s="1" t="s">
        <v>101</v>
      </c>
    </row>
    <row r="276" spans="1:19">
      <c r="A276" s="1">
        <v>1929</v>
      </c>
      <c r="B276" s="1">
        <v>10</v>
      </c>
      <c r="C276" s="1">
        <v>2</v>
      </c>
      <c r="D276" s="4">
        <f t="shared" si="12"/>
        <v>56</v>
      </c>
      <c r="E276" s="1">
        <v>3</v>
      </c>
      <c r="F276" s="1">
        <v>26</v>
      </c>
      <c r="G276" s="1">
        <v>3</v>
      </c>
      <c r="H276" s="1">
        <f>13+10+3</f>
        <v>26</v>
      </c>
      <c r="K276" s="2">
        <f t="shared" si="13"/>
        <v>56</v>
      </c>
      <c r="L276" s="2">
        <f t="shared" si="14"/>
        <v>0</v>
      </c>
      <c r="M276" s="1" t="s">
        <v>30</v>
      </c>
      <c r="N276" s="1" t="s">
        <v>31</v>
      </c>
      <c r="O276" s="1">
        <v>1929</v>
      </c>
      <c r="P276" s="1">
        <v>160</v>
      </c>
      <c r="Q276" s="1">
        <v>4169</v>
      </c>
      <c r="S276" s="1" t="s">
        <v>101</v>
      </c>
    </row>
    <row r="277" spans="1:19">
      <c r="A277" s="1">
        <v>1929</v>
      </c>
      <c r="B277" s="1">
        <v>10</v>
      </c>
      <c r="C277" s="1">
        <v>3</v>
      </c>
      <c r="D277" s="4" t="str">
        <f t="shared" si="12"/>
        <v/>
      </c>
      <c r="K277" s="2" t="str">
        <f t="shared" si="13"/>
        <v/>
      </c>
      <c r="L277" s="2" t="str">
        <f t="shared" si="14"/>
        <v/>
      </c>
      <c r="N277" s="1" t="s">
        <v>31</v>
      </c>
      <c r="O277" s="1">
        <v>1929</v>
      </c>
      <c r="P277" s="1">
        <v>160</v>
      </c>
      <c r="Q277" s="1">
        <v>4169</v>
      </c>
      <c r="S277" s="1" t="s">
        <v>101</v>
      </c>
    </row>
    <row r="278" spans="1:19">
      <c r="A278" s="1">
        <v>1929</v>
      </c>
      <c r="B278" s="1">
        <v>10</v>
      </c>
      <c r="C278" s="1">
        <v>4</v>
      </c>
      <c r="D278" s="4">
        <f t="shared" si="12"/>
        <v>45</v>
      </c>
      <c r="E278" s="1">
        <v>2</v>
      </c>
      <c r="F278" s="1">
        <v>25</v>
      </c>
      <c r="G278" s="1">
        <v>2</v>
      </c>
      <c r="H278" s="1">
        <f>4+21</f>
        <v>25</v>
      </c>
      <c r="K278" s="2">
        <f t="shared" si="13"/>
        <v>45</v>
      </c>
      <c r="L278" s="2">
        <f t="shared" si="14"/>
        <v>0</v>
      </c>
      <c r="M278" s="1" t="s">
        <v>30</v>
      </c>
      <c r="N278" s="1" t="s">
        <v>31</v>
      </c>
      <c r="O278" s="1">
        <v>1929</v>
      </c>
      <c r="P278" s="1">
        <v>160</v>
      </c>
      <c r="Q278" s="1">
        <v>4169</v>
      </c>
      <c r="S278" s="1" t="s">
        <v>101</v>
      </c>
    </row>
    <row r="279" spans="1:19">
      <c r="A279" s="1">
        <v>1929</v>
      </c>
      <c r="B279" s="1">
        <v>10</v>
      </c>
      <c r="C279" s="1">
        <v>5</v>
      </c>
      <c r="D279" s="4">
        <f t="shared" si="12"/>
        <v>44</v>
      </c>
      <c r="E279" s="1">
        <v>2</v>
      </c>
      <c r="F279" s="1">
        <v>24</v>
      </c>
      <c r="G279" s="1">
        <v>2</v>
      </c>
      <c r="H279" s="1">
        <f>5+19</f>
        <v>24</v>
      </c>
      <c r="K279" s="2">
        <f t="shared" si="13"/>
        <v>44</v>
      </c>
      <c r="L279" s="2">
        <f t="shared" si="14"/>
        <v>0</v>
      </c>
      <c r="M279" s="1" t="s">
        <v>30</v>
      </c>
      <c r="N279" s="1" t="s">
        <v>31</v>
      </c>
      <c r="O279" s="1">
        <v>1929</v>
      </c>
      <c r="P279" s="1">
        <v>160</v>
      </c>
      <c r="Q279" s="1">
        <v>4169</v>
      </c>
      <c r="S279" s="1" t="s">
        <v>101</v>
      </c>
    </row>
    <row r="280" spans="1:19">
      <c r="A280" s="1">
        <v>1929</v>
      </c>
      <c r="B280" s="1">
        <v>10</v>
      </c>
      <c r="C280" s="1">
        <v>6</v>
      </c>
      <c r="D280" s="4">
        <f t="shared" si="12"/>
        <v>93</v>
      </c>
      <c r="E280" s="1">
        <v>4</v>
      </c>
      <c r="F280" s="1">
        <v>53</v>
      </c>
      <c r="G280" s="1">
        <v>3</v>
      </c>
      <c r="H280" s="1">
        <f>5+34+10</f>
        <v>49</v>
      </c>
      <c r="I280" s="1">
        <v>1</v>
      </c>
      <c r="J280" s="1">
        <v>4</v>
      </c>
      <c r="K280" s="2">
        <f t="shared" si="13"/>
        <v>79</v>
      </c>
      <c r="L280" s="2">
        <f t="shared" si="14"/>
        <v>14</v>
      </c>
      <c r="M280" s="1" t="s">
        <v>38</v>
      </c>
      <c r="N280" s="1" t="s">
        <v>31</v>
      </c>
      <c r="O280" s="1">
        <v>1929</v>
      </c>
      <c r="P280" s="1">
        <v>160</v>
      </c>
      <c r="Q280" s="1">
        <v>4169</v>
      </c>
      <c r="S280" s="1" t="s">
        <v>101</v>
      </c>
    </row>
    <row r="281" spans="1:19">
      <c r="A281" s="1">
        <v>1929</v>
      </c>
      <c r="B281" s="1">
        <v>10</v>
      </c>
      <c r="C281" s="1">
        <v>7</v>
      </c>
      <c r="D281" s="4">
        <f t="shared" si="12"/>
        <v>109</v>
      </c>
      <c r="E281" s="1">
        <v>7</v>
      </c>
      <c r="F281" s="1">
        <v>39</v>
      </c>
      <c r="G281" s="1">
        <v>4</v>
      </c>
      <c r="H281" s="1">
        <f>1+23+8+1</f>
        <v>33</v>
      </c>
      <c r="I281" s="1">
        <v>3</v>
      </c>
      <c r="J281" s="1">
        <f>4+1+1</f>
        <v>6</v>
      </c>
      <c r="K281" s="2">
        <f t="shared" si="13"/>
        <v>73</v>
      </c>
      <c r="L281" s="2">
        <f t="shared" si="14"/>
        <v>36</v>
      </c>
      <c r="M281" s="1" t="s">
        <v>30</v>
      </c>
      <c r="N281" s="1" t="s">
        <v>31</v>
      </c>
      <c r="O281" s="1">
        <v>1929</v>
      </c>
      <c r="P281" s="1">
        <v>160</v>
      </c>
      <c r="Q281" s="1">
        <v>4169</v>
      </c>
      <c r="S281" s="1" t="s">
        <v>101</v>
      </c>
    </row>
    <row r="282" spans="1:19">
      <c r="A282" s="1">
        <v>1929</v>
      </c>
      <c r="B282" s="1">
        <v>10</v>
      </c>
      <c r="C282" s="1">
        <v>8</v>
      </c>
      <c r="D282" s="4">
        <f t="shared" si="12"/>
        <v>78</v>
      </c>
      <c r="E282" s="1">
        <v>5</v>
      </c>
      <c r="F282" s="1">
        <v>28</v>
      </c>
      <c r="G282" s="1">
        <v>3</v>
      </c>
      <c r="H282" s="1">
        <f>12+3+4</f>
        <v>19</v>
      </c>
      <c r="I282" s="1">
        <v>2</v>
      </c>
      <c r="J282" s="1">
        <f>8+1</f>
        <v>9</v>
      </c>
      <c r="K282" s="2">
        <f t="shared" si="13"/>
        <v>49</v>
      </c>
      <c r="L282" s="2">
        <f t="shared" si="14"/>
        <v>29</v>
      </c>
      <c r="M282" s="1" t="s">
        <v>30</v>
      </c>
      <c r="N282" s="1" t="s">
        <v>31</v>
      </c>
      <c r="O282" s="1">
        <v>1929</v>
      </c>
      <c r="P282" s="1">
        <v>160</v>
      </c>
      <c r="Q282" s="1">
        <v>4169</v>
      </c>
      <c r="S282" s="1" t="s">
        <v>101</v>
      </c>
    </row>
    <row r="283" spans="1:19">
      <c r="A283" s="1">
        <v>1929</v>
      </c>
      <c r="B283" s="1">
        <v>10</v>
      </c>
      <c r="C283" s="1">
        <v>9</v>
      </c>
      <c r="D283" s="4">
        <f t="shared" si="12"/>
        <v>100</v>
      </c>
      <c r="E283" s="1">
        <v>5</v>
      </c>
      <c r="F283" s="1">
        <v>50</v>
      </c>
      <c r="G283" s="1">
        <v>3</v>
      </c>
      <c r="H283" s="1">
        <f>13+4+12</f>
        <v>29</v>
      </c>
      <c r="I283" s="1">
        <v>2</v>
      </c>
      <c r="J283" s="1">
        <f>18+3</f>
        <v>21</v>
      </c>
      <c r="K283" s="2">
        <f t="shared" si="13"/>
        <v>59</v>
      </c>
      <c r="L283" s="2">
        <f t="shared" si="14"/>
        <v>41</v>
      </c>
      <c r="M283" s="1" t="s">
        <v>30</v>
      </c>
      <c r="N283" s="1" t="s">
        <v>31</v>
      </c>
      <c r="O283" s="1">
        <v>1929</v>
      </c>
      <c r="P283" s="1">
        <v>160</v>
      </c>
      <c r="Q283" s="1">
        <v>4169</v>
      </c>
      <c r="S283" s="1" t="s">
        <v>101</v>
      </c>
    </row>
    <row r="284" spans="1:19">
      <c r="A284" s="1">
        <v>1929</v>
      </c>
      <c r="B284" s="1">
        <v>10</v>
      </c>
      <c r="C284" s="1">
        <v>10</v>
      </c>
      <c r="D284" s="4" t="str">
        <f t="shared" si="12"/>
        <v/>
      </c>
      <c r="K284" s="2" t="str">
        <f t="shared" si="13"/>
        <v/>
      </c>
      <c r="L284" s="2" t="str">
        <f t="shared" si="14"/>
        <v/>
      </c>
      <c r="N284" s="1" t="s">
        <v>31</v>
      </c>
      <c r="O284" s="1">
        <v>1929</v>
      </c>
      <c r="P284" s="1">
        <v>160</v>
      </c>
      <c r="Q284" s="1">
        <v>4169</v>
      </c>
      <c r="S284" s="1" t="s">
        <v>101</v>
      </c>
    </row>
    <row r="285" spans="1:19">
      <c r="A285" s="1">
        <v>1929</v>
      </c>
      <c r="B285" s="1">
        <v>10</v>
      </c>
      <c r="C285" s="1">
        <v>11</v>
      </c>
      <c r="D285" s="4" t="str">
        <f t="shared" si="12"/>
        <v/>
      </c>
      <c r="K285" s="2" t="str">
        <f t="shared" si="13"/>
        <v/>
      </c>
      <c r="L285" s="2" t="str">
        <f t="shared" si="14"/>
        <v/>
      </c>
      <c r="N285" s="1" t="s">
        <v>31</v>
      </c>
      <c r="O285" s="1">
        <v>1929</v>
      </c>
      <c r="P285" s="1">
        <v>160</v>
      </c>
      <c r="Q285" s="1">
        <v>4169</v>
      </c>
      <c r="S285" s="1" t="s">
        <v>101</v>
      </c>
    </row>
    <row r="286" spans="1:19">
      <c r="A286" s="1">
        <v>1929</v>
      </c>
      <c r="B286" s="1">
        <v>10</v>
      </c>
      <c r="C286" s="1">
        <v>12</v>
      </c>
      <c r="D286" s="4" t="str">
        <f t="shared" si="12"/>
        <v/>
      </c>
      <c r="K286" s="2" t="str">
        <f t="shared" si="13"/>
        <v/>
      </c>
      <c r="L286" s="2" t="str">
        <f t="shared" si="14"/>
        <v/>
      </c>
      <c r="N286" s="1" t="s">
        <v>31</v>
      </c>
      <c r="O286" s="1">
        <v>1929</v>
      </c>
      <c r="P286" s="1">
        <v>160</v>
      </c>
      <c r="Q286" s="1">
        <v>4169</v>
      </c>
      <c r="S286" s="1" t="s">
        <v>101</v>
      </c>
    </row>
    <row r="287" spans="1:19">
      <c r="A287" s="1">
        <v>1929</v>
      </c>
      <c r="B287" s="1">
        <v>10</v>
      </c>
      <c r="C287" s="1">
        <v>13</v>
      </c>
      <c r="D287" s="4">
        <f t="shared" si="12"/>
        <v>59</v>
      </c>
      <c r="E287" s="1">
        <v>3</v>
      </c>
      <c r="F287" s="1">
        <v>29</v>
      </c>
      <c r="G287" s="1">
        <v>1</v>
      </c>
      <c r="H287" s="1">
        <v>8</v>
      </c>
      <c r="I287" s="1">
        <v>2</v>
      </c>
      <c r="J287" s="1">
        <f>17+4</f>
        <v>21</v>
      </c>
      <c r="K287" s="2">
        <f t="shared" si="13"/>
        <v>18</v>
      </c>
      <c r="L287" s="2">
        <f t="shared" si="14"/>
        <v>41</v>
      </c>
      <c r="M287" s="1" t="s">
        <v>30</v>
      </c>
      <c r="N287" s="1" t="s">
        <v>31</v>
      </c>
      <c r="O287" s="1">
        <v>1929</v>
      </c>
      <c r="P287" s="1">
        <v>160</v>
      </c>
      <c r="Q287" s="1">
        <v>4169</v>
      </c>
      <c r="S287" s="1" t="s">
        <v>101</v>
      </c>
    </row>
    <row r="288" spans="1:19">
      <c r="A288" s="1">
        <v>1929</v>
      </c>
      <c r="B288" s="1">
        <v>10</v>
      </c>
      <c r="C288" s="1">
        <v>14</v>
      </c>
      <c r="D288" s="4">
        <f t="shared" si="12"/>
        <v>77</v>
      </c>
      <c r="E288" s="1">
        <v>3</v>
      </c>
      <c r="F288" s="1">
        <v>47</v>
      </c>
      <c r="G288" s="1">
        <v>1</v>
      </c>
      <c r="H288" s="1">
        <v>11</v>
      </c>
      <c r="I288" s="1">
        <v>2</v>
      </c>
      <c r="J288" s="1">
        <f>23+13</f>
        <v>36</v>
      </c>
      <c r="K288" s="2">
        <f t="shared" si="13"/>
        <v>21</v>
      </c>
      <c r="L288" s="2">
        <f t="shared" si="14"/>
        <v>56</v>
      </c>
      <c r="M288" s="1" t="s">
        <v>30</v>
      </c>
      <c r="N288" s="1" t="s">
        <v>31</v>
      </c>
      <c r="O288" s="1">
        <v>1929</v>
      </c>
      <c r="P288" s="1">
        <v>160</v>
      </c>
      <c r="Q288" s="1">
        <v>4169</v>
      </c>
      <c r="S288" s="1" t="s">
        <v>101</v>
      </c>
    </row>
    <row r="289" spans="1:19">
      <c r="A289" s="1">
        <v>1929</v>
      </c>
      <c r="B289" s="1">
        <v>10</v>
      </c>
      <c r="C289" s="1">
        <v>15</v>
      </c>
      <c r="D289" s="4">
        <f t="shared" si="12"/>
        <v>80</v>
      </c>
      <c r="E289" s="1">
        <v>3</v>
      </c>
      <c r="F289" s="1">
        <v>50</v>
      </c>
      <c r="G289" s="1">
        <v>1</v>
      </c>
      <c r="H289" s="1">
        <v>16</v>
      </c>
      <c r="I289" s="1">
        <v>2</v>
      </c>
      <c r="J289" s="1">
        <f>24+10</f>
        <v>34</v>
      </c>
      <c r="K289" s="2">
        <f t="shared" si="13"/>
        <v>26</v>
      </c>
      <c r="L289" s="2">
        <f t="shared" si="14"/>
        <v>54</v>
      </c>
      <c r="M289" s="1" t="s">
        <v>30</v>
      </c>
      <c r="N289" s="1" t="s">
        <v>31</v>
      </c>
      <c r="O289" s="1">
        <v>1929</v>
      </c>
      <c r="P289" s="1">
        <v>160</v>
      </c>
      <c r="Q289" s="1">
        <v>4169</v>
      </c>
      <c r="S289" s="1" t="s">
        <v>101</v>
      </c>
    </row>
    <row r="290" spans="1:19">
      <c r="A290" s="1">
        <v>1929</v>
      </c>
      <c r="B290" s="1">
        <v>10</v>
      </c>
      <c r="C290" s="1">
        <v>16</v>
      </c>
      <c r="D290" s="4" t="str">
        <f t="shared" si="12"/>
        <v/>
      </c>
      <c r="K290" s="2" t="str">
        <f t="shared" si="13"/>
        <v/>
      </c>
      <c r="L290" s="2" t="str">
        <f t="shared" si="14"/>
        <v/>
      </c>
      <c r="N290" s="1" t="s">
        <v>31</v>
      </c>
      <c r="O290" s="1">
        <v>1929</v>
      </c>
      <c r="P290" s="1">
        <v>160</v>
      </c>
      <c r="Q290" s="1">
        <v>4169</v>
      </c>
      <c r="S290" s="1" t="s">
        <v>101</v>
      </c>
    </row>
    <row r="291" spans="1:19">
      <c r="A291" s="1">
        <v>1929</v>
      </c>
      <c r="B291" s="1">
        <v>10</v>
      </c>
      <c r="C291" s="1">
        <v>17</v>
      </c>
      <c r="D291" s="4">
        <f t="shared" si="12"/>
        <v>27</v>
      </c>
      <c r="E291" s="1">
        <v>2</v>
      </c>
      <c r="F291" s="1">
        <v>7</v>
      </c>
      <c r="G291" s="1">
        <v>1</v>
      </c>
      <c r="H291" s="1">
        <v>5</v>
      </c>
      <c r="I291" s="1">
        <v>1</v>
      </c>
      <c r="J291" s="1">
        <v>2</v>
      </c>
      <c r="K291" s="2">
        <f t="shared" si="13"/>
        <v>15</v>
      </c>
      <c r="L291" s="2">
        <f t="shared" si="14"/>
        <v>12</v>
      </c>
      <c r="M291" s="1" t="s">
        <v>30</v>
      </c>
      <c r="N291" s="1" t="s">
        <v>31</v>
      </c>
      <c r="O291" s="1">
        <v>1929</v>
      </c>
      <c r="P291" s="1">
        <v>160</v>
      </c>
      <c r="Q291" s="1">
        <v>4169</v>
      </c>
      <c r="S291" s="1" t="s">
        <v>101</v>
      </c>
    </row>
    <row r="292" spans="1:19">
      <c r="A292" s="1">
        <v>1929</v>
      </c>
      <c r="B292" s="1">
        <v>10</v>
      </c>
      <c r="C292" s="1">
        <v>18</v>
      </c>
      <c r="D292" s="4">
        <f t="shared" si="12"/>
        <v>38</v>
      </c>
      <c r="E292" s="1">
        <v>3</v>
      </c>
      <c r="F292" s="1">
        <v>8</v>
      </c>
      <c r="G292" s="1">
        <v>1</v>
      </c>
      <c r="H292" s="1">
        <v>3</v>
      </c>
      <c r="I292" s="1">
        <v>2</v>
      </c>
      <c r="J292" s="1">
        <f>3+2</f>
        <v>5</v>
      </c>
      <c r="K292" s="2">
        <f t="shared" si="13"/>
        <v>13</v>
      </c>
      <c r="L292" s="2">
        <f t="shared" si="14"/>
        <v>25</v>
      </c>
      <c r="M292" s="1" t="s">
        <v>30</v>
      </c>
      <c r="N292" s="1" t="s">
        <v>31</v>
      </c>
      <c r="O292" s="1">
        <v>1929</v>
      </c>
      <c r="P292" s="1">
        <v>160</v>
      </c>
      <c r="Q292" s="1">
        <v>4169</v>
      </c>
      <c r="S292" s="1" t="s">
        <v>101</v>
      </c>
    </row>
    <row r="293" spans="1:19">
      <c r="A293" s="1">
        <v>1929</v>
      </c>
      <c r="B293" s="1">
        <v>10</v>
      </c>
      <c r="C293" s="1">
        <v>19</v>
      </c>
      <c r="D293" s="4">
        <f t="shared" si="12"/>
        <v>37</v>
      </c>
      <c r="E293" s="1">
        <v>3</v>
      </c>
      <c r="F293" s="1">
        <v>7</v>
      </c>
      <c r="I293" s="1">
        <v>3</v>
      </c>
      <c r="J293" s="1">
        <f>3+3+1</f>
        <v>7</v>
      </c>
      <c r="K293" s="2">
        <f t="shared" si="13"/>
        <v>0</v>
      </c>
      <c r="L293" s="2">
        <f t="shared" si="14"/>
        <v>37</v>
      </c>
      <c r="M293" s="1" t="s">
        <v>30</v>
      </c>
      <c r="N293" s="1" t="s">
        <v>31</v>
      </c>
      <c r="O293" s="1">
        <v>1929</v>
      </c>
      <c r="P293" s="1">
        <v>160</v>
      </c>
      <c r="Q293" s="1">
        <v>4169</v>
      </c>
      <c r="S293" s="1" t="s">
        <v>101</v>
      </c>
    </row>
    <row r="294" spans="1:19">
      <c r="A294" s="1">
        <v>1929</v>
      </c>
      <c r="B294" s="1">
        <v>10</v>
      </c>
      <c r="C294" s="1">
        <v>20</v>
      </c>
      <c r="D294" s="4">
        <f t="shared" si="12"/>
        <v>33</v>
      </c>
      <c r="E294" s="1">
        <v>2</v>
      </c>
      <c r="F294" s="1">
        <v>13</v>
      </c>
      <c r="I294" s="1">
        <v>2</v>
      </c>
      <c r="J294" s="1">
        <f>12+1</f>
        <v>13</v>
      </c>
      <c r="K294" s="2">
        <f t="shared" si="13"/>
        <v>0</v>
      </c>
      <c r="L294" s="2">
        <f t="shared" si="14"/>
        <v>33</v>
      </c>
      <c r="M294" s="1" t="s">
        <v>102</v>
      </c>
      <c r="N294" s="1" t="s">
        <v>31</v>
      </c>
      <c r="O294" s="1">
        <v>1929</v>
      </c>
      <c r="P294" s="1">
        <v>160</v>
      </c>
      <c r="Q294" s="1">
        <v>4169</v>
      </c>
      <c r="S294" s="1" t="s">
        <v>101</v>
      </c>
    </row>
    <row r="295" spans="1:19">
      <c r="A295" s="1">
        <v>1929</v>
      </c>
      <c r="B295" s="1">
        <v>10</v>
      </c>
      <c r="C295" s="1">
        <v>21</v>
      </c>
      <c r="D295" s="4">
        <f t="shared" si="12"/>
        <v>40</v>
      </c>
      <c r="E295" s="1">
        <v>3</v>
      </c>
      <c r="F295" s="1">
        <v>10</v>
      </c>
      <c r="G295" s="1">
        <v>1</v>
      </c>
      <c r="H295" s="1">
        <v>1</v>
      </c>
      <c r="I295" s="1">
        <v>2</v>
      </c>
      <c r="J295" s="1">
        <f>7+2</f>
        <v>9</v>
      </c>
      <c r="K295" s="2">
        <f t="shared" si="13"/>
        <v>11</v>
      </c>
      <c r="L295" s="2">
        <f t="shared" si="14"/>
        <v>29</v>
      </c>
      <c r="M295" s="1" t="s">
        <v>94</v>
      </c>
      <c r="N295" s="1" t="s">
        <v>31</v>
      </c>
      <c r="O295" s="1">
        <v>1929</v>
      </c>
      <c r="P295" s="1">
        <v>160</v>
      </c>
      <c r="Q295" s="1">
        <v>4169</v>
      </c>
      <c r="S295" s="1" t="s">
        <v>101</v>
      </c>
    </row>
    <row r="296" spans="1:19">
      <c r="A296" s="1">
        <v>1929</v>
      </c>
      <c r="B296" s="1">
        <v>10</v>
      </c>
      <c r="C296" s="1">
        <v>22</v>
      </c>
      <c r="D296" s="4">
        <f t="shared" si="12"/>
        <v>34</v>
      </c>
      <c r="E296" s="1">
        <v>3</v>
      </c>
      <c r="F296" s="1">
        <v>4</v>
      </c>
      <c r="G296" s="1">
        <v>1</v>
      </c>
      <c r="H296" s="1">
        <v>1</v>
      </c>
      <c r="I296" s="1">
        <v>2</v>
      </c>
      <c r="J296" s="1">
        <f>2+1</f>
        <v>3</v>
      </c>
      <c r="K296" s="2">
        <f t="shared" si="13"/>
        <v>11</v>
      </c>
      <c r="L296" s="2">
        <f t="shared" si="14"/>
        <v>23</v>
      </c>
      <c r="M296" s="1" t="s">
        <v>30</v>
      </c>
      <c r="N296" s="1" t="s">
        <v>31</v>
      </c>
      <c r="O296" s="1">
        <v>1929</v>
      </c>
      <c r="P296" s="1">
        <v>160</v>
      </c>
      <c r="Q296" s="1">
        <v>4169</v>
      </c>
      <c r="S296" s="1" t="s">
        <v>101</v>
      </c>
    </row>
    <row r="297" spans="1:19">
      <c r="A297" s="1">
        <v>1929</v>
      </c>
      <c r="B297" s="1">
        <v>10</v>
      </c>
      <c r="C297" s="1">
        <v>23</v>
      </c>
      <c r="D297" s="4">
        <f t="shared" si="12"/>
        <v>38</v>
      </c>
      <c r="E297" s="1">
        <v>3</v>
      </c>
      <c r="F297" s="1">
        <v>8</v>
      </c>
      <c r="G297" s="1">
        <v>2</v>
      </c>
      <c r="H297" s="1">
        <f>1+5</f>
        <v>6</v>
      </c>
      <c r="I297" s="1">
        <v>1</v>
      </c>
      <c r="J297" s="1">
        <v>2</v>
      </c>
      <c r="K297" s="2">
        <f t="shared" si="13"/>
        <v>26</v>
      </c>
      <c r="L297" s="2">
        <f t="shared" si="14"/>
        <v>12</v>
      </c>
      <c r="M297" s="1" t="s">
        <v>30</v>
      </c>
      <c r="N297" s="1" t="s">
        <v>31</v>
      </c>
      <c r="O297" s="1">
        <v>1929</v>
      </c>
      <c r="P297" s="1">
        <v>160</v>
      </c>
      <c r="Q297" s="1">
        <v>4169</v>
      </c>
      <c r="S297" s="1" t="s">
        <v>101</v>
      </c>
    </row>
    <row r="298" spans="1:19">
      <c r="A298" s="1">
        <v>1929</v>
      </c>
      <c r="B298" s="1">
        <v>10</v>
      </c>
      <c r="C298" s="1">
        <v>24</v>
      </c>
      <c r="D298" s="4">
        <f t="shared" si="12"/>
        <v>34</v>
      </c>
      <c r="E298" s="1">
        <v>3</v>
      </c>
      <c r="F298" s="1">
        <v>4</v>
      </c>
      <c r="G298" s="1">
        <v>2</v>
      </c>
      <c r="H298" s="1">
        <f>1+2</f>
        <v>3</v>
      </c>
      <c r="I298" s="1">
        <v>1</v>
      </c>
      <c r="J298" s="1">
        <v>1</v>
      </c>
      <c r="K298" s="2">
        <f t="shared" si="13"/>
        <v>23</v>
      </c>
      <c r="L298" s="2">
        <f t="shared" si="14"/>
        <v>11</v>
      </c>
      <c r="M298" s="1" t="s">
        <v>30</v>
      </c>
      <c r="N298" s="1" t="s">
        <v>31</v>
      </c>
      <c r="O298" s="1">
        <v>1929</v>
      </c>
      <c r="P298" s="1">
        <v>160</v>
      </c>
      <c r="Q298" s="1">
        <v>4169</v>
      </c>
      <c r="S298" s="1" t="s">
        <v>101</v>
      </c>
    </row>
    <row r="299" spans="1:19">
      <c r="A299" s="1">
        <v>1929</v>
      </c>
      <c r="B299" s="1">
        <v>10</v>
      </c>
      <c r="C299" s="1">
        <v>25</v>
      </c>
      <c r="D299" s="4" t="str">
        <f t="shared" si="12"/>
        <v/>
      </c>
      <c r="K299" s="2" t="str">
        <f t="shared" si="13"/>
        <v/>
      </c>
      <c r="L299" s="2" t="str">
        <f t="shared" si="14"/>
        <v/>
      </c>
      <c r="N299" s="1" t="s">
        <v>31</v>
      </c>
      <c r="O299" s="1">
        <v>1929</v>
      </c>
      <c r="P299" s="1">
        <v>160</v>
      </c>
      <c r="Q299" s="1">
        <v>4169</v>
      </c>
      <c r="S299" s="1" t="s">
        <v>101</v>
      </c>
    </row>
    <row r="300" spans="1:19">
      <c r="A300" s="1">
        <v>1929</v>
      </c>
      <c r="B300" s="1">
        <v>10</v>
      </c>
      <c r="C300" s="1">
        <v>26</v>
      </c>
      <c r="D300" s="4" t="str">
        <f t="shared" si="12"/>
        <v/>
      </c>
      <c r="K300" s="2" t="str">
        <f t="shared" si="13"/>
        <v/>
      </c>
      <c r="L300" s="2" t="str">
        <f t="shared" si="14"/>
        <v/>
      </c>
      <c r="N300" s="1" t="s">
        <v>31</v>
      </c>
      <c r="O300" s="1">
        <v>1929</v>
      </c>
      <c r="P300" s="1">
        <v>160</v>
      </c>
      <c r="Q300" s="1">
        <v>4169</v>
      </c>
      <c r="S300" s="1" t="s">
        <v>101</v>
      </c>
    </row>
    <row r="301" spans="1:19">
      <c r="A301" s="1">
        <v>1929</v>
      </c>
      <c r="B301" s="1">
        <v>10</v>
      </c>
      <c r="C301" s="1">
        <v>27</v>
      </c>
      <c r="D301" s="4">
        <f t="shared" si="12"/>
        <v>55</v>
      </c>
      <c r="E301" s="1">
        <v>3</v>
      </c>
      <c r="F301" s="1">
        <v>25</v>
      </c>
      <c r="G301" s="1">
        <v>3</v>
      </c>
      <c r="H301" s="1">
        <f>7+9+9</f>
        <v>25</v>
      </c>
      <c r="K301" s="2">
        <f t="shared" si="13"/>
        <v>55</v>
      </c>
      <c r="L301" s="2">
        <f t="shared" si="14"/>
        <v>0</v>
      </c>
      <c r="M301" s="1" t="s">
        <v>94</v>
      </c>
      <c r="N301" s="1" t="s">
        <v>31</v>
      </c>
      <c r="O301" s="1">
        <v>1929</v>
      </c>
      <c r="P301" s="1">
        <v>160</v>
      </c>
      <c r="Q301" s="1">
        <v>4169</v>
      </c>
      <c r="S301" s="1" t="s">
        <v>101</v>
      </c>
    </row>
    <row r="302" spans="1:19">
      <c r="A302" s="1">
        <v>1929</v>
      </c>
      <c r="B302" s="1">
        <v>10</v>
      </c>
      <c r="C302" s="1">
        <v>28</v>
      </c>
      <c r="D302" s="4">
        <f t="shared" si="12"/>
        <v>80</v>
      </c>
      <c r="E302" s="1">
        <v>4</v>
      </c>
      <c r="F302" s="1">
        <v>40</v>
      </c>
      <c r="G302" s="1">
        <v>3</v>
      </c>
      <c r="H302" s="1">
        <f>7+16+15</f>
        <v>38</v>
      </c>
      <c r="I302" s="1">
        <v>1</v>
      </c>
      <c r="J302" s="1">
        <v>2</v>
      </c>
      <c r="K302" s="2">
        <f t="shared" si="13"/>
        <v>68</v>
      </c>
      <c r="L302" s="2">
        <f t="shared" si="14"/>
        <v>12</v>
      </c>
      <c r="M302" s="1" t="s">
        <v>30</v>
      </c>
      <c r="N302" s="1" t="s">
        <v>31</v>
      </c>
      <c r="O302" s="1">
        <v>1929</v>
      </c>
      <c r="P302" s="1">
        <v>160</v>
      </c>
      <c r="Q302" s="1">
        <v>4169</v>
      </c>
      <c r="S302" s="1" t="s">
        <v>101</v>
      </c>
    </row>
    <row r="303" spans="1:19">
      <c r="A303" s="1">
        <v>1929</v>
      </c>
      <c r="B303" s="1">
        <v>10</v>
      </c>
      <c r="C303" s="1">
        <v>29</v>
      </c>
      <c r="D303" s="4">
        <f t="shared" si="12"/>
        <v>87</v>
      </c>
      <c r="E303" s="1">
        <v>5</v>
      </c>
      <c r="F303" s="1">
        <v>37</v>
      </c>
      <c r="G303" s="1">
        <v>3</v>
      </c>
      <c r="H303" s="1">
        <f>1+11+22</f>
        <v>34</v>
      </c>
      <c r="I303" s="1">
        <v>2</v>
      </c>
      <c r="J303" s="1">
        <f>1+2</f>
        <v>3</v>
      </c>
      <c r="K303" s="2">
        <f t="shared" si="13"/>
        <v>64</v>
      </c>
      <c r="L303" s="2">
        <f t="shared" si="14"/>
        <v>23</v>
      </c>
      <c r="M303" s="1" t="s">
        <v>30</v>
      </c>
      <c r="N303" s="1" t="s">
        <v>31</v>
      </c>
      <c r="O303" s="1">
        <v>1929</v>
      </c>
      <c r="P303" s="1">
        <v>160</v>
      </c>
      <c r="Q303" s="1">
        <v>4169</v>
      </c>
      <c r="S303" s="1" t="s">
        <v>101</v>
      </c>
    </row>
    <row r="304" spans="1:19">
      <c r="A304" s="1">
        <v>1929</v>
      </c>
      <c r="B304" s="1">
        <v>10</v>
      </c>
      <c r="C304" s="1">
        <v>30</v>
      </c>
      <c r="D304" s="4">
        <f t="shared" si="12"/>
        <v>111</v>
      </c>
      <c r="E304" s="1">
        <v>6</v>
      </c>
      <c r="F304" s="1">
        <v>51</v>
      </c>
      <c r="G304" s="1">
        <v>5</v>
      </c>
      <c r="H304" s="1">
        <f>2+19+23+3+1</f>
        <v>48</v>
      </c>
      <c r="I304" s="1">
        <v>1</v>
      </c>
      <c r="J304" s="1">
        <v>3</v>
      </c>
      <c r="K304" s="2">
        <f t="shared" si="13"/>
        <v>98</v>
      </c>
      <c r="L304" s="2">
        <f t="shared" si="14"/>
        <v>13</v>
      </c>
      <c r="M304" s="1" t="s">
        <v>30</v>
      </c>
      <c r="N304" s="1" t="s">
        <v>31</v>
      </c>
      <c r="O304" s="1">
        <v>1929</v>
      </c>
      <c r="P304" s="1">
        <v>160</v>
      </c>
      <c r="Q304" s="1">
        <v>4169</v>
      </c>
      <c r="S304" s="1" t="s">
        <v>101</v>
      </c>
    </row>
    <row r="305" spans="1:19">
      <c r="A305" s="1">
        <v>1929</v>
      </c>
      <c r="B305" s="1">
        <v>10</v>
      </c>
      <c r="C305" s="1">
        <v>31</v>
      </c>
      <c r="D305" s="4" t="str">
        <f t="shared" si="12"/>
        <v/>
      </c>
      <c r="K305" s="2" t="str">
        <f t="shared" si="13"/>
        <v/>
      </c>
      <c r="L305" s="2" t="str">
        <f t="shared" si="14"/>
        <v/>
      </c>
      <c r="N305" s="1" t="s">
        <v>31</v>
      </c>
      <c r="O305" s="1">
        <v>1929</v>
      </c>
      <c r="P305" s="1">
        <v>160</v>
      </c>
      <c r="Q305" s="1">
        <v>4169</v>
      </c>
      <c r="S305" s="1" t="s">
        <v>101</v>
      </c>
    </row>
    <row r="306" spans="1:19">
      <c r="A306" s="1">
        <v>1929</v>
      </c>
      <c r="B306" s="1">
        <v>11</v>
      </c>
      <c r="C306" s="1">
        <v>1</v>
      </c>
      <c r="D306" s="4">
        <f t="shared" si="12"/>
        <v>79</v>
      </c>
      <c r="E306" s="1">
        <v>4</v>
      </c>
      <c r="F306" s="1">
        <v>39</v>
      </c>
      <c r="G306" s="1">
        <v>4</v>
      </c>
      <c r="H306" s="1">
        <f>5+15+18+1</f>
        <v>39</v>
      </c>
      <c r="K306" s="2">
        <f t="shared" si="13"/>
        <v>79</v>
      </c>
      <c r="L306" s="2">
        <f t="shared" si="14"/>
        <v>0</v>
      </c>
      <c r="M306" s="1" t="s">
        <v>30</v>
      </c>
      <c r="N306" s="1" t="s">
        <v>31</v>
      </c>
      <c r="O306" s="1">
        <v>1929</v>
      </c>
      <c r="P306" s="1">
        <v>161</v>
      </c>
      <c r="Q306" s="1">
        <v>4170</v>
      </c>
      <c r="S306" s="1" t="s">
        <v>103</v>
      </c>
    </row>
    <row r="307" spans="1:19">
      <c r="A307" s="1">
        <v>1929</v>
      </c>
      <c r="B307" s="1">
        <v>11</v>
      </c>
      <c r="C307" s="1">
        <v>2</v>
      </c>
      <c r="D307" s="4">
        <f t="shared" si="12"/>
        <v>67</v>
      </c>
      <c r="E307" s="1">
        <v>4</v>
      </c>
      <c r="F307" s="1">
        <v>27</v>
      </c>
      <c r="G307" s="1">
        <v>3</v>
      </c>
      <c r="H307" s="1">
        <f>3+9+14</f>
        <v>26</v>
      </c>
      <c r="I307" s="1">
        <v>1</v>
      </c>
      <c r="J307" s="1">
        <v>1</v>
      </c>
      <c r="K307" s="2">
        <f t="shared" si="13"/>
        <v>56</v>
      </c>
      <c r="L307" s="2">
        <f t="shared" si="14"/>
        <v>11</v>
      </c>
      <c r="M307" s="1" t="s">
        <v>30</v>
      </c>
      <c r="N307" s="1" t="s">
        <v>31</v>
      </c>
      <c r="O307" s="1">
        <v>1929</v>
      </c>
      <c r="P307" s="1">
        <v>161</v>
      </c>
      <c r="Q307" s="1">
        <v>4170</v>
      </c>
      <c r="S307" s="1" t="s">
        <v>103</v>
      </c>
    </row>
    <row r="308" spans="1:19">
      <c r="A308" s="1">
        <v>1929</v>
      </c>
      <c r="B308" s="1">
        <v>11</v>
      </c>
      <c r="C308" s="1">
        <v>3</v>
      </c>
      <c r="D308" s="4">
        <f t="shared" si="12"/>
        <v>80</v>
      </c>
      <c r="E308" s="1">
        <v>5</v>
      </c>
      <c r="F308" s="1">
        <v>30</v>
      </c>
      <c r="G308" s="1">
        <v>4</v>
      </c>
      <c r="H308" s="1">
        <f>2+5+21+1</f>
        <v>29</v>
      </c>
      <c r="I308" s="1">
        <v>1</v>
      </c>
      <c r="J308" s="1">
        <v>1</v>
      </c>
      <c r="K308" s="2">
        <f t="shared" si="13"/>
        <v>69</v>
      </c>
      <c r="L308" s="2">
        <f t="shared" si="14"/>
        <v>11</v>
      </c>
      <c r="M308" s="1" t="s">
        <v>30</v>
      </c>
      <c r="N308" s="1" t="s">
        <v>31</v>
      </c>
      <c r="O308" s="1">
        <v>1929</v>
      </c>
      <c r="P308" s="1">
        <v>161</v>
      </c>
      <c r="Q308" s="1">
        <v>4170</v>
      </c>
      <c r="S308" s="1" t="s">
        <v>103</v>
      </c>
    </row>
    <row r="309" spans="1:19">
      <c r="A309" s="1">
        <v>1929</v>
      </c>
      <c r="B309" s="1">
        <v>11</v>
      </c>
      <c r="C309" s="1">
        <v>4</v>
      </c>
      <c r="D309" s="4">
        <f t="shared" si="12"/>
        <v>75</v>
      </c>
      <c r="E309" s="1">
        <v>4</v>
      </c>
      <c r="F309" s="1">
        <v>35</v>
      </c>
      <c r="G309" s="1">
        <v>3</v>
      </c>
      <c r="H309" s="1">
        <f>1+8+25</f>
        <v>34</v>
      </c>
      <c r="I309" s="1">
        <v>1</v>
      </c>
      <c r="J309" s="1">
        <v>1</v>
      </c>
      <c r="K309" s="2">
        <f t="shared" si="13"/>
        <v>64</v>
      </c>
      <c r="L309" s="2">
        <f t="shared" si="14"/>
        <v>11</v>
      </c>
      <c r="M309" s="1" t="s">
        <v>30</v>
      </c>
      <c r="N309" s="1" t="s">
        <v>31</v>
      </c>
      <c r="O309" s="1">
        <v>1929</v>
      </c>
      <c r="P309" s="1">
        <v>161</v>
      </c>
      <c r="Q309" s="1">
        <v>4170</v>
      </c>
      <c r="S309" s="1" t="s">
        <v>103</v>
      </c>
    </row>
    <row r="310" spans="1:19">
      <c r="A310" s="1">
        <v>1929</v>
      </c>
      <c r="B310" s="1">
        <v>11</v>
      </c>
      <c r="C310" s="1">
        <v>5</v>
      </c>
      <c r="D310" s="4">
        <f t="shared" si="12"/>
        <v>102</v>
      </c>
      <c r="E310" s="1">
        <v>5</v>
      </c>
      <c r="F310" s="1">
        <v>52</v>
      </c>
      <c r="G310" s="1">
        <v>3</v>
      </c>
      <c r="H310" s="1">
        <f>4+8+35</f>
        <v>47</v>
      </c>
      <c r="I310" s="1">
        <v>2</v>
      </c>
      <c r="J310" s="1">
        <f>2+3</f>
        <v>5</v>
      </c>
      <c r="K310" s="2">
        <f t="shared" si="13"/>
        <v>77</v>
      </c>
      <c r="L310" s="2">
        <f t="shared" si="14"/>
        <v>25</v>
      </c>
      <c r="M310" s="1" t="s">
        <v>30</v>
      </c>
      <c r="N310" s="1" t="s">
        <v>31</v>
      </c>
      <c r="O310" s="1">
        <v>1929</v>
      </c>
      <c r="P310" s="1">
        <v>161</v>
      </c>
      <c r="Q310" s="1">
        <v>4170</v>
      </c>
      <c r="S310" s="1" t="s">
        <v>103</v>
      </c>
    </row>
    <row r="311" spans="1:19">
      <c r="A311" s="1">
        <v>1929</v>
      </c>
      <c r="B311" s="1">
        <v>11</v>
      </c>
      <c r="C311" s="1">
        <v>6</v>
      </c>
      <c r="D311" s="4">
        <f t="shared" si="12"/>
        <v>74</v>
      </c>
      <c r="E311" s="1">
        <v>4</v>
      </c>
      <c r="F311" s="1">
        <v>34</v>
      </c>
      <c r="G311" s="1">
        <v>3</v>
      </c>
      <c r="H311" s="1">
        <f>1+4+27</f>
        <v>32</v>
      </c>
      <c r="I311" s="1">
        <v>1</v>
      </c>
      <c r="J311" s="1">
        <v>2</v>
      </c>
      <c r="K311" s="2">
        <f t="shared" si="13"/>
        <v>62</v>
      </c>
      <c r="L311" s="2">
        <f t="shared" si="14"/>
        <v>12</v>
      </c>
      <c r="M311" s="1" t="s">
        <v>30</v>
      </c>
      <c r="N311" s="1" t="s">
        <v>31</v>
      </c>
      <c r="O311" s="1">
        <v>1929</v>
      </c>
      <c r="P311" s="1">
        <v>161</v>
      </c>
      <c r="Q311" s="1">
        <v>4170</v>
      </c>
      <c r="S311" s="1" t="s">
        <v>103</v>
      </c>
    </row>
    <row r="312" spans="1:19">
      <c r="A312" s="1">
        <v>1929</v>
      </c>
      <c r="B312" s="1">
        <v>11</v>
      </c>
      <c r="C312" s="1">
        <v>7</v>
      </c>
      <c r="D312" s="4" t="str">
        <f t="shared" si="12"/>
        <v/>
      </c>
      <c r="K312" s="2" t="str">
        <f t="shared" si="13"/>
        <v/>
      </c>
      <c r="L312" s="2" t="str">
        <f t="shared" si="14"/>
        <v/>
      </c>
      <c r="N312" s="1" t="s">
        <v>31</v>
      </c>
      <c r="O312" s="1">
        <v>1929</v>
      </c>
      <c r="P312" s="1">
        <v>161</v>
      </c>
      <c r="Q312" s="1">
        <v>4170</v>
      </c>
      <c r="S312" s="1" t="s">
        <v>103</v>
      </c>
    </row>
    <row r="313" spans="1:19">
      <c r="A313" s="1">
        <v>1929</v>
      </c>
      <c r="B313" s="1">
        <v>11</v>
      </c>
      <c r="C313" s="1">
        <v>8</v>
      </c>
      <c r="D313" s="4" t="str">
        <f t="shared" si="12"/>
        <v/>
      </c>
      <c r="K313" s="2" t="str">
        <f t="shared" si="13"/>
        <v/>
      </c>
      <c r="L313" s="2" t="str">
        <f t="shared" si="14"/>
        <v/>
      </c>
      <c r="N313" s="1" t="s">
        <v>31</v>
      </c>
      <c r="O313" s="1">
        <v>1929</v>
      </c>
      <c r="P313" s="1">
        <v>161</v>
      </c>
      <c r="Q313" s="1">
        <v>4170</v>
      </c>
      <c r="S313" s="1" t="s">
        <v>103</v>
      </c>
    </row>
    <row r="314" spans="1:19">
      <c r="A314" s="1">
        <v>1929</v>
      </c>
      <c r="B314" s="1">
        <v>11</v>
      </c>
      <c r="C314" s="1">
        <v>9</v>
      </c>
      <c r="D314" s="4">
        <f t="shared" si="12"/>
        <v>77</v>
      </c>
      <c r="E314" s="1">
        <v>5</v>
      </c>
      <c r="F314" s="1">
        <v>27</v>
      </c>
      <c r="G314" s="1">
        <v>2</v>
      </c>
      <c r="H314" s="1">
        <f>4+15</f>
        <v>19</v>
      </c>
      <c r="I314" s="1">
        <v>3</v>
      </c>
      <c r="J314" s="1">
        <f>2+5+1</f>
        <v>8</v>
      </c>
      <c r="K314" s="2">
        <f t="shared" si="13"/>
        <v>39</v>
      </c>
      <c r="L314" s="2">
        <f t="shared" si="14"/>
        <v>38</v>
      </c>
      <c r="M314" s="1" t="s">
        <v>30</v>
      </c>
      <c r="N314" s="1" t="s">
        <v>31</v>
      </c>
      <c r="O314" s="1">
        <v>1929</v>
      </c>
      <c r="P314" s="1">
        <v>161</v>
      </c>
      <c r="Q314" s="1">
        <v>4170</v>
      </c>
      <c r="S314" s="1" t="s">
        <v>103</v>
      </c>
    </row>
    <row r="315" spans="1:19">
      <c r="A315" s="1">
        <v>1929</v>
      </c>
      <c r="B315" s="1">
        <v>11</v>
      </c>
      <c r="C315" s="1">
        <v>10</v>
      </c>
      <c r="D315" s="4" t="str">
        <f t="shared" si="12"/>
        <v/>
      </c>
      <c r="K315" s="2" t="str">
        <f t="shared" si="13"/>
        <v/>
      </c>
      <c r="L315" s="2" t="str">
        <f t="shared" si="14"/>
        <v/>
      </c>
      <c r="N315" s="1" t="s">
        <v>31</v>
      </c>
      <c r="O315" s="1">
        <v>1929</v>
      </c>
      <c r="P315" s="1">
        <v>161</v>
      </c>
      <c r="Q315" s="1">
        <v>4170</v>
      </c>
      <c r="S315" s="1" t="s">
        <v>103</v>
      </c>
    </row>
    <row r="316" spans="1:19">
      <c r="A316" s="1">
        <v>1929</v>
      </c>
      <c r="B316" s="1">
        <v>11</v>
      </c>
      <c r="C316" s="1">
        <v>11</v>
      </c>
      <c r="D316" s="4" t="str">
        <f t="shared" si="12"/>
        <v/>
      </c>
      <c r="K316" s="2" t="str">
        <f t="shared" si="13"/>
        <v/>
      </c>
      <c r="L316" s="2" t="str">
        <f t="shared" si="14"/>
        <v/>
      </c>
      <c r="N316" s="1" t="s">
        <v>31</v>
      </c>
      <c r="O316" s="1">
        <v>1929</v>
      </c>
      <c r="P316" s="1">
        <v>161</v>
      </c>
      <c r="Q316" s="1">
        <v>4170</v>
      </c>
      <c r="S316" s="1" t="s">
        <v>103</v>
      </c>
    </row>
    <row r="317" spans="1:19">
      <c r="A317" s="1">
        <v>1929</v>
      </c>
      <c r="B317" s="1">
        <v>11</v>
      </c>
      <c r="C317" s="1">
        <v>12</v>
      </c>
      <c r="D317" s="4">
        <f t="shared" si="12"/>
        <v>89</v>
      </c>
      <c r="E317" s="1">
        <v>6</v>
      </c>
      <c r="F317" s="1">
        <v>29</v>
      </c>
      <c r="G317" s="1">
        <v>2</v>
      </c>
      <c r="H317" s="1">
        <f>1+12</f>
        <v>13</v>
      </c>
      <c r="I317" s="1">
        <v>4</v>
      </c>
      <c r="J317" s="1">
        <f>7+2+2+5</f>
        <v>16</v>
      </c>
      <c r="K317" s="2">
        <f t="shared" si="13"/>
        <v>33</v>
      </c>
      <c r="L317" s="2">
        <f t="shared" si="14"/>
        <v>56</v>
      </c>
      <c r="M317" s="1" t="s">
        <v>30</v>
      </c>
      <c r="N317" s="1" t="s">
        <v>31</v>
      </c>
      <c r="O317" s="1">
        <v>1929</v>
      </c>
      <c r="P317" s="1">
        <v>161</v>
      </c>
      <c r="Q317" s="1">
        <v>4170</v>
      </c>
      <c r="S317" s="1" t="s">
        <v>103</v>
      </c>
    </row>
    <row r="318" spans="1:19">
      <c r="A318" s="1">
        <v>1929</v>
      </c>
      <c r="B318" s="1">
        <v>11</v>
      </c>
      <c r="C318" s="1">
        <v>13</v>
      </c>
      <c r="D318" s="4" t="str">
        <f t="shared" si="12"/>
        <v/>
      </c>
      <c r="K318" s="2" t="str">
        <f t="shared" si="13"/>
        <v/>
      </c>
      <c r="L318" s="2" t="str">
        <f t="shared" si="14"/>
        <v/>
      </c>
      <c r="N318" s="1" t="s">
        <v>31</v>
      </c>
      <c r="O318" s="1">
        <v>1929</v>
      </c>
      <c r="P318" s="1">
        <v>161</v>
      </c>
      <c r="Q318" s="1">
        <v>4170</v>
      </c>
      <c r="S318" s="1" t="s">
        <v>103</v>
      </c>
    </row>
    <row r="319" spans="1:19">
      <c r="A319" s="1">
        <v>1929</v>
      </c>
      <c r="B319" s="1">
        <v>11</v>
      </c>
      <c r="C319" s="1">
        <v>14</v>
      </c>
      <c r="D319" s="4">
        <f t="shared" si="12"/>
        <v>111</v>
      </c>
      <c r="E319" s="1">
        <v>6</v>
      </c>
      <c r="F319" s="1">
        <v>51</v>
      </c>
      <c r="G319" s="1">
        <v>2</v>
      </c>
      <c r="H319" s="1">
        <f>7+19</f>
        <v>26</v>
      </c>
      <c r="I319" s="1">
        <v>4</v>
      </c>
      <c r="J319" s="1">
        <f>8+1+1+15</f>
        <v>25</v>
      </c>
      <c r="K319" s="2">
        <f t="shared" si="13"/>
        <v>46</v>
      </c>
      <c r="L319" s="2">
        <f t="shared" si="14"/>
        <v>65</v>
      </c>
      <c r="M319" s="1" t="s">
        <v>30</v>
      </c>
      <c r="N319" s="1" t="s">
        <v>31</v>
      </c>
      <c r="O319" s="1">
        <v>1929</v>
      </c>
      <c r="P319" s="1">
        <v>161</v>
      </c>
      <c r="Q319" s="1">
        <v>4170</v>
      </c>
      <c r="S319" s="1" t="s">
        <v>103</v>
      </c>
    </row>
    <row r="320" spans="1:19">
      <c r="A320" s="1">
        <v>1929</v>
      </c>
      <c r="B320" s="1">
        <v>11</v>
      </c>
      <c r="C320" s="1">
        <v>15</v>
      </c>
      <c r="D320" s="4">
        <f t="shared" si="12"/>
        <v>96</v>
      </c>
      <c r="E320" s="1">
        <v>6</v>
      </c>
      <c r="F320" s="1">
        <v>36</v>
      </c>
      <c r="G320" s="1">
        <v>2</v>
      </c>
      <c r="H320" s="1">
        <f>7+12</f>
        <v>19</v>
      </c>
      <c r="I320" s="1">
        <v>4</v>
      </c>
      <c r="J320" s="1">
        <f>4+1+1+11</f>
        <v>17</v>
      </c>
      <c r="K320" s="2">
        <f t="shared" si="13"/>
        <v>39</v>
      </c>
      <c r="L320" s="2">
        <f t="shared" si="14"/>
        <v>57</v>
      </c>
      <c r="M320" s="1" t="s">
        <v>30</v>
      </c>
      <c r="N320" s="1" t="s">
        <v>31</v>
      </c>
      <c r="O320" s="1">
        <v>1929</v>
      </c>
      <c r="P320" s="1">
        <v>161</v>
      </c>
      <c r="Q320" s="1">
        <v>4170</v>
      </c>
      <c r="S320" s="1" t="s">
        <v>103</v>
      </c>
    </row>
    <row r="321" spans="1:19">
      <c r="A321" s="1">
        <v>1929</v>
      </c>
      <c r="B321" s="1">
        <v>11</v>
      </c>
      <c r="C321" s="1">
        <v>16</v>
      </c>
      <c r="D321" s="4">
        <f t="shared" si="12"/>
        <v>97</v>
      </c>
      <c r="E321" s="1">
        <v>7</v>
      </c>
      <c r="F321" s="1">
        <v>27</v>
      </c>
      <c r="G321" s="1">
        <v>3</v>
      </c>
      <c r="H321" s="1">
        <f>6+7+2</f>
        <v>15</v>
      </c>
      <c r="I321" s="1">
        <v>4</v>
      </c>
      <c r="J321" s="1">
        <f>1+1+1+9</f>
        <v>12</v>
      </c>
      <c r="K321" s="2">
        <f t="shared" si="13"/>
        <v>45</v>
      </c>
      <c r="L321" s="2">
        <f t="shared" si="14"/>
        <v>52</v>
      </c>
      <c r="M321" s="1" t="s">
        <v>30</v>
      </c>
      <c r="N321" s="1" t="s">
        <v>31</v>
      </c>
      <c r="O321" s="1">
        <v>1929</v>
      </c>
      <c r="P321" s="1">
        <v>161</v>
      </c>
      <c r="Q321" s="1">
        <v>4170</v>
      </c>
      <c r="S321" s="1" t="s">
        <v>103</v>
      </c>
    </row>
    <row r="322" spans="1:19">
      <c r="A322" s="1">
        <v>1929</v>
      </c>
      <c r="B322" s="1">
        <v>11</v>
      </c>
      <c r="C322" s="1">
        <v>17</v>
      </c>
      <c r="D322" s="4" t="str">
        <f t="shared" si="12"/>
        <v/>
      </c>
      <c r="K322" s="2" t="str">
        <f t="shared" si="13"/>
        <v/>
      </c>
      <c r="L322" s="2" t="str">
        <f t="shared" si="14"/>
        <v/>
      </c>
      <c r="N322" s="1" t="s">
        <v>31</v>
      </c>
      <c r="O322" s="1">
        <v>1929</v>
      </c>
      <c r="P322" s="1">
        <v>161</v>
      </c>
      <c r="Q322" s="1">
        <v>4170</v>
      </c>
      <c r="S322" s="1" t="s">
        <v>103</v>
      </c>
    </row>
    <row r="323" spans="1:19">
      <c r="A323" s="1">
        <v>1929</v>
      </c>
      <c r="B323" s="1">
        <v>11</v>
      </c>
      <c r="C323" s="1">
        <v>18</v>
      </c>
      <c r="D323" s="4" t="str">
        <f t="shared" ref="D323:D386" si="15">IF(E323="","",E323*10+F323)</f>
        <v/>
      </c>
      <c r="K323" s="2" t="str">
        <f t="shared" ref="K323:K386" si="16">IF(D323="","",G323*10+H323)</f>
        <v/>
      </c>
      <c r="L323" s="2" t="str">
        <f t="shared" ref="L323:L386" si="17">IF(D323="","",I323*10+J323)</f>
        <v/>
      </c>
      <c r="N323" s="1" t="s">
        <v>31</v>
      </c>
      <c r="O323" s="1">
        <v>1929</v>
      </c>
      <c r="P323" s="1">
        <v>161</v>
      </c>
      <c r="Q323" s="1">
        <v>4170</v>
      </c>
      <c r="S323" s="1" t="s">
        <v>103</v>
      </c>
    </row>
    <row r="324" spans="1:19">
      <c r="A324" s="1">
        <v>1929</v>
      </c>
      <c r="B324" s="1">
        <v>11</v>
      </c>
      <c r="C324" s="1">
        <v>19</v>
      </c>
      <c r="D324" s="4">
        <f t="shared" si="15"/>
        <v>60</v>
      </c>
      <c r="E324" s="1">
        <v>4</v>
      </c>
      <c r="F324" s="1">
        <v>20</v>
      </c>
      <c r="G324" s="1">
        <v>2</v>
      </c>
      <c r="H324" s="1">
        <f>1+8</f>
        <v>9</v>
      </c>
      <c r="I324" s="1">
        <v>2</v>
      </c>
      <c r="J324" s="1">
        <f>1+10</f>
        <v>11</v>
      </c>
      <c r="K324" s="2">
        <f t="shared" si="16"/>
        <v>29</v>
      </c>
      <c r="L324" s="2">
        <f t="shared" si="17"/>
        <v>31</v>
      </c>
      <c r="M324" s="1" t="s">
        <v>30</v>
      </c>
      <c r="N324" s="1" t="s">
        <v>31</v>
      </c>
      <c r="O324" s="1">
        <v>1929</v>
      </c>
      <c r="P324" s="1">
        <v>161</v>
      </c>
      <c r="Q324" s="1">
        <v>4170</v>
      </c>
      <c r="S324" s="1" t="s">
        <v>103</v>
      </c>
    </row>
    <row r="325" spans="1:19">
      <c r="A325" s="1">
        <v>1929</v>
      </c>
      <c r="B325" s="1">
        <v>11</v>
      </c>
      <c r="C325" s="1">
        <v>20</v>
      </c>
      <c r="D325" s="4">
        <f t="shared" si="15"/>
        <v>62</v>
      </c>
      <c r="E325" s="1">
        <v>4</v>
      </c>
      <c r="F325" s="1">
        <v>22</v>
      </c>
      <c r="G325" s="1">
        <v>2</v>
      </c>
      <c r="H325" s="1">
        <f>1+11</f>
        <v>12</v>
      </c>
      <c r="I325" s="1">
        <v>2</v>
      </c>
      <c r="J325" s="1">
        <f>3+7</f>
        <v>10</v>
      </c>
      <c r="K325" s="2">
        <f t="shared" si="16"/>
        <v>32</v>
      </c>
      <c r="L325" s="2">
        <f t="shared" si="17"/>
        <v>30</v>
      </c>
      <c r="M325" s="1" t="s">
        <v>30</v>
      </c>
      <c r="N325" s="1" t="s">
        <v>31</v>
      </c>
      <c r="O325" s="1">
        <v>1929</v>
      </c>
      <c r="P325" s="1">
        <v>161</v>
      </c>
      <c r="Q325" s="1">
        <v>4170</v>
      </c>
      <c r="S325" s="1" t="s">
        <v>103</v>
      </c>
    </row>
    <row r="326" spans="1:19">
      <c r="A326" s="1">
        <v>1929</v>
      </c>
      <c r="B326" s="1">
        <v>11</v>
      </c>
      <c r="C326" s="1">
        <v>21</v>
      </c>
      <c r="D326" s="4">
        <f t="shared" si="15"/>
        <v>54</v>
      </c>
      <c r="E326" s="1">
        <v>4</v>
      </c>
      <c r="F326" s="1">
        <v>14</v>
      </c>
      <c r="G326" s="1">
        <v>3</v>
      </c>
      <c r="H326" s="1">
        <f>1+1+7</f>
        <v>9</v>
      </c>
      <c r="I326" s="1">
        <v>1</v>
      </c>
      <c r="J326" s="1">
        <v>5</v>
      </c>
      <c r="K326" s="2">
        <f t="shared" si="16"/>
        <v>39</v>
      </c>
      <c r="L326" s="2">
        <f t="shared" si="17"/>
        <v>15</v>
      </c>
      <c r="M326" s="1" t="s">
        <v>38</v>
      </c>
      <c r="N326" s="1" t="s">
        <v>31</v>
      </c>
      <c r="O326" s="1">
        <v>1929</v>
      </c>
      <c r="P326" s="1">
        <v>161</v>
      </c>
      <c r="Q326" s="1">
        <v>4170</v>
      </c>
      <c r="S326" s="1" t="s">
        <v>103</v>
      </c>
    </row>
    <row r="327" spans="1:19">
      <c r="A327" s="1">
        <v>1929</v>
      </c>
      <c r="B327" s="1">
        <v>11</v>
      </c>
      <c r="C327" s="1">
        <v>22</v>
      </c>
      <c r="D327" s="4">
        <f t="shared" si="15"/>
        <v>56</v>
      </c>
      <c r="E327" s="1">
        <v>4</v>
      </c>
      <c r="F327" s="1">
        <v>16</v>
      </c>
      <c r="G327" s="1">
        <v>3</v>
      </c>
      <c r="H327" s="1">
        <f>1+3+11</f>
        <v>15</v>
      </c>
      <c r="I327" s="1">
        <v>1</v>
      </c>
      <c r="J327" s="1">
        <v>1</v>
      </c>
      <c r="K327" s="2">
        <f t="shared" si="16"/>
        <v>45</v>
      </c>
      <c r="L327" s="2">
        <f t="shared" si="17"/>
        <v>11</v>
      </c>
      <c r="M327" s="1" t="s">
        <v>38</v>
      </c>
      <c r="N327" s="1" t="s">
        <v>31</v>
      </c>
      <c r="O327" s="1">
        <v>1929</v>
      </c>
      <c r="P327" s="1">
        <v>161</v>
      </c>
      <c r="Q327" s="1">
        <v>4170</v>
      </c>
      <c r="S327" s="1" t="s">
        <v>103</v>
      </c>
    </row>
    <row r="328" spans="1:19">
      <c r="A328" s="1">
        <v>1929</v>
      </c>
      <c r="B328" s="1">
        <v>11</v>
      </c>
      <c r="C328" s="1">
        <v>23</v>
      </c>
      <c r="D328" s="4">
        <f t="shared" si="15"/>
        <v>57</v>
      </c>
      <c r="E328" s="1">
        <v>4</v>
      </c>
      <c r="F328" s="1">
        <v>17</v>
      </c>
      <c r="G328" s="1">
        <v>3</v>
      </c>
      <c r="H328" s="1">
        <f>1+4+11</f>
        <v>16</v>
      </c>
      <c r="I328" s="1">
        <v>1</v>
      </c>
      <c r="J328" s="1">
        <v>1</v>
      </c>
      <c r="K328" s="2">
        <f t="shared" si="16"/>
        <v>46</v>
      </c>
      <c r="L328" s="2">
        <f t="shared" si="17"/>
        <v>11</v>
      </c>
      <c r="M328" s="1" t="s">
        <v>38</v>
      </c>
      <c r="N328" s="1" t="s">
        <v>31</v>
      </c>
      <c r="O328" s="1">
        <v>1929</v>
      </c>
      <c r="P328" s="1">
        <v>161</v>
      </c>
      <c r="Q328" s="1">
        <v>4170</v>
      </c>
      <c r="S328" s="1" t="s">
        <v>103</v>
      </c>
    </row>
    <row r="329" spans="1:19">
      <c r="A329" s="1">
        <v>1929</v>
      </c>
      <c r="B329" s="1">
        <v>11</v>
      </c>
      <c r="C329" s="1">
        <v>24</v>
      </c>
      <c r="D329" s="4">
        <f t="shared" si="15"/>
        <v>82</v>
      </c>
      <c r="E329" s="1">
        <v>6</v>
      </c>
      <c r="F329" s="1">
        <v>22</v>
      </c>
      <c r="G329" s="1">
        <v>4</v>
      </c>
      <c r="H329" s="1">
        <f>1+3+10+3</f>
        <v>17</v>
      </c>
      <c r="I329" s="1">
        <v>2</v>
      </c>
      <c r="J329" s="1">
        <f>3+2</f>
        <v>5</v>
      </c>
      <c r="K329" s="2">
        <f t="shared" si="16"/>
        <v>57</v>
      </c>
      <c r="L329" s="2">
        <f t="shared" si="17"/>
        <v>25</v>
      </c>
      <c r="M329" s="1" t="s">
        <v>38</v>
      </c>
      <c r="N329" s="1" t="s">
        <v>31</v>
      </c>
      <c r="O329" s="1">
        <v>1929</v>
      </c>
      <c r="P329" s="1">
        <v>161</v>
      </c>
      <c r="Q329" s="1">
        <v>4170</v>
      </c>
      <c r="S329" s="1" t="s">
        <v>103</v>
      </c>
    </row>
    <row r="330" spans="1:19">
      <c r="A330" s="1">
        <v>1929</v>
      </c>
      <c r="B330" s="1">
        <v>11</v>
      </c>
      <c r="C330" s="1">
        <v>25</v>
      </c>
      <c r="D330" s="4" t="str">
        <f t="shared" si="15"/>
        <v/>
      </c>
      <c r="K330" s="2" t="str">
        <f t="shared" si="16"/>
        <v/>
      </c>
      <c r="L330" s="2" t="str">
        <f t="shared" si="17"/>
        <v/>
      </c>
      <c r="N330" s="1" t="s">
        <v>31</v>
      </c>
      <c r="O330" s="1">
        <v>1929</v>
      </c>
      <c r="P330" s="1">
        <v>161</v>
      </c>
      <c r="Q330" s="1">
        <v>4170</v>
      </c>
      <c r="S330" s="1" t="s">
        <v>103</v>
      </c>
    </row>
    <row r="331" spans="1:19">
      <c r="A331" s="1">
        <v>1929</v>
      </c>
      <c r="B331" s="1">
        <v>11</v>
      </c>
      <c r="C331" s="1">
        <v>26</v>
      </c>
      <c r="D331" s="4">
        <f t="shared" si="15"/>
        <v>111</v>
      </c>
      <c r="E331" s="1">
        <v>7</v>
      </c>
      <c r="F331" s="1">
        <v>41</v>
      </c>
      <c r="G331" s="1">
        <v>6</v>
      </c>
      <c r="H331" s="1">
        <f>2+12+1+11+1+8</f>
        <v>35</v>
      </c>
      <c r="I331" s="1">
        <v>1</v>
      </c>
      <c r="J331" s="1">
        <v>6</v>
      </c>
      <c r="K331" s="2">
        <f t="shared" si="16"/>
        <v>95</v>
      </c>
      <c r="L331" s="2">
        <f t="shared" si="17"/>
        <v>16</v>
      </c>
      <c r="M331" s="1" t="s">
        <v>30</v>
      </c>
      <c r="N331" s="1" t="s">
        <v>31</v>
      </c>
      <c r="O331" s="1">
        <v>1929</v>
      </c>
      <c r="P331" s="1">
        <v>161</v>
      </c>
      <c r="Q331" s="1">
        <v>4170</v>
      </c>
      <c r="S331" s="1" t="s">
        <v>103</v>
      </c>
    </row>
    <row r="332" spans="1:19">
      <c r="A332" s="1">
        <v>1929</v>
      </c>
      <c r="B332" s="1">
        <v>11</v>
      </c>
      <c r="C332" s="1">
        <v>27</v>
      </c>
      <c r="D332" s="4">
        <f t="shared" si="15"/>
        <v>108</v>
      </c>
      <c r="E332" s="1">
        <v>7</v>
      </c>
      <c r="F332" s="1">
        <v>38</v>
      </c>
      <c r="G332" s="1">
        <v>6</v>
      </c>
      <c r="H332" s="1">
        <f>4+8+1+12+1+9</f>
        <v>35</v>
      </c>
      <c r="I332" s="1">
        <v>1</v>
      </c>
      <c r="J332" s="1">
        <v>3</v>
      </c>
      <c r="K332" s="2">
        <f t="shared" si="16"/>
        <v>95</v>
      </c>
      <c r="L332" s="2">
        <f t="shared" si="17"/>
        <v>13</v>
      </c>
      <c r="M332" s="1" t="s">
        <v>30</v>
      </c>
      <c r="N332" s="1" t="s">
        <v>31</v>
      </c>
      <c r="O332" s="1">
        <v>1929</v>
      </c>
      <c r="P332" s="1">
        <v>161</v>
      </c>
      <c r="Q332" s="1">
        <v>4170</v>
      </c>
      <c r="S332" s="1" t="s">
        <v>103</v>
      </c>
    </row>
    <row r="333" spans="1:19">
      <c r="A333" s="1">
        <v>1929</v>
      </c>
      <c r="B333" s="1">
        <v>11</v>
      </c>
      <c r="C333" s="1">
        <v>28</v>
      </c>
      <c r="D333" s="4">
        <f t="shared" si="15"/>
        <v>164</v>
      </c>
      <c r="E333" s="1">
        <v>8</v>
      </c>
      <c r="F333" s="1">
        <v>84</v>
      </c>
      <c r="G333" s="1">
        <v>7</v>
      </c>
      <c r="H333" s="1">
        <f>6+17+1+20+6+22+1</f>
        <v>73</v>
      </c>
      <c r="I333" s="1">
        <v>1</v>
      </c>
      <c r="J333" s="1">
        <v>11</v>
      </c>
      <c r="K333" s="2">
        <f t="shared" si="16"/>
        <v>143</v>
      </c>
      <c r="L333" s="2">
        <f t="shared" si="17"/>
        <v>21</v>
      </c>
      <c r="M333" s="1" t="s">
        <v>30</v>
      </c>
      <c r="N333" s="1" t="s">
        <v>31</v>
      </c>
      <c r="O333" s="1">
        <v>1929</v>
      </c>
      <c r="P333" s="1">
        <v>161</v>
      </c>
      <c r="Q333" s="1">
        <v>4170</v>
      </c>
      <c r="S333" s="1" t="s">
        <v>103</v>
      </c>
    </row>
    <row r="334" spans="1:19">
      <c r="A334" s="1">
        <v>1929</v>
      </c>
      <c r="B334" s="1">
        <v>11</v>
      </c>
      <c r="C334" s="1">
        <v>29</v>
      </c>
      <c r="D334" s="4">
        <f t="shared" si="15"/>
        <v>141</v>
      </c>
      <c r="E334" s="1">
        <v>8</v>
      </c>
      <c r="F334" s="1">
        <v>61</v>
      </c>
      <c r="G334" s="1">
        <v>6</v>
      </c>
      <c r="H334" s="1">
        <f>7+7+13+5+18+1</f>
        <v>51</v>
      </c>
      <c r="I334" s="1">
        <v>2</v>
      </c>
      <c r="J334" s="1">
        <f>9+1</f>
        <v>10</v>
      </c>
      <c r="K334" s="2">
        <f t="shared" si="16"/>
        <v>111</v>
      </c>
      <c r="L334" s="2">
        <f t="shared" si="17"/>
        <v>30</v>
      </c>
      <c r="M334" s="1" t="s">
        <v>30</v>
      </c>
      <c r="N334" s="1" t="s">
        <v>31</v>
      </c>
      <c r="O334" s="1">
        <v>1929</v>
      </c>
      <c r="P334" s="1">
        <v>161</v>
      </c>
      <c r="Q334" s="1">
        <v>4170</v>
      </c>
      <c r="S334" s="1" t="s">
        <v>103</v>
      </c>
    </row>
    <row r="335" spans="1:19">
      <c r="A335" s="1">
        <v>1929</v>
      </c>
      <c r="B335" s="1">
        <v>11</v>
      </c>
      <c r="C335" s="1">
        <v>30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1929</v>
      </c>
      <c r="P335" s="1">
        <v>161</v>
      </c>
      <c r="Q335" s="1">
        <v>4170</v>
      </c>
      <c r="S335" s="1" t="s">
        <v>103</v>
      </c>
    </row>
    <row r="336" spans="1:19">
      <c r="A336" s="1">
        <v>1929</v>
      </c>
      <c r="B336" s="1">
        <v>12</v>
      </c>
      <c r="C336" s="1">
        <v>1</v>
      </c>
      <c r="D336" s="4">
        <f t="shared" si="15"/>
        <v>161</v>
      </c>
      <c r="E336" s="1">
        <v>8</v>
      </c>
      <c r="F336" s="1">
        <v>81</v>
      </c>
      <c r="G336" s="1">
        <v>6</v>
      </c>
      <c r="H336" s="1">
        <f>3+5+20+30+8+5</f>
        <v>71</v>
      </c>
      <c r="I336" s="1">
        <v>2</v>
      </c>
      <c r="J336" s="1">
        <f>8+2</f>
        <v>10</v>
      </c>
      <c r="K336" s="2">
        <f t="shared" si="16"/>
        <v>131</v>
      </c>
      <c r="L336" s="2">
        <f t="shared" si="17"/>
        <v>30</v>
      </c>
      <c r="M336" s="1" t="s">
        <v>30</v>
      </c>
      <c r="N336" s="1" t="s">
        <v>31</v>
      </c>
      <c r="O336" s="1">
        <v>1930</v>
      </c>
      <c r="P336" s="1">
        <v>162</v>
      </c>
      <c r="Q336" s="1">
        <v>4171</v>
      </c>
      <c r="S336" s="1" t="s">
        <v>104</v>
      </c>
    </row>
    <row r="337" spans="1:19">
      <c r="A337" s="1">
        <v>1929</v>
      </c>
      <c r="B337" s="1">
        <v>12</v>
      </c>
      <c r="C337" s="1">
        <v>2</v>
      </c>
      <c r="D337" s="4">
        <f t="shared" si="15"/>
        <v>159</v>
      </c>
      <c r="E337" s="1">
        <v>9</v>
      </c>
      <c r="F337" s="1">
        <v>69</v>
      </c>
      <c r="G337" s="1">
        <v>7</v>
      </c>
      <c r="H337" s="1">
        <f>2+3+9+33+8+4+2</f>
        <v>61</v>
      </c>
      <c r="I337" s="1">
        <v>2</v>
      </c>
      <c r="J337" s="1">
        <f>6+2</f>
        <v>8</v>
      </c>
      <c r="K337" s="2">
        <f t="shared" si="16"/>
        <v>131</v>
      </c>
      <c r="L337" s="2">
        <f t="shared" si="17"/>
        <v>28</v>
      </c>
      <c r="M337" s="1" t="s">
        <v>30</v>
      </c>
      <c r="N337" s="1" t="s">
        <v>31</v>
      </c>
      <c r="O337" s="1">
        <v>1930</v>
      </c>
      <c r="P337" s="1">
        <v>162</v>
      </c>
      <c r="Q337" s="1">
        <v>4171</v>
      </c>
      <c r="S337" s="1" t="s">
        <v>104</v>
      </c>
    </row>
    <row r="338" spans="1:19">
      <c r="A338" s="1">
        <v>1929</v>
      </c>
      <c r="B338" s="1">
        <v>12</v>
      </c>
      <c r="C338" s="1">
        <v>3</v>
      </c>
      <c r="D338" s="4">
        <f t="shared" si="15"/>
        <v>132</v>
      </c>
      <c r="E338" s="1">
        <v>7</v>
      </c>
      <c r="F338" s="1">
        <v>62</v>
      </c>
      <c r="G338" s="1">
        <v>5</v>
      </c>
      <c r="H338" s="1">
        <f>2+6+36+11+1</f>
        <v>56</v>
      </c>
      <c r="I338" s="1">
        <v>2</v>
      </c>
      <c r="J338" s="1">
        <f>4+2</f>
        <v>6</v>
      </c>
      <c r="K338" s="2">
        <f t="shared" si="16"/>
        <v>106</v>
      </c>
      <c r="L338" s="2">
        <f t="shared" si="17"/>
        <v>26</v>
      </c>
      <c r="M338" s="1" t="s">
        <v>30</v>
      </c>
      <c r="N338" s="1" t="s">
        <v>31</v>
      </c>
      <c r="O338" s="1">
        <v>1930</v>
      </c>
      <c r="P338" s="1">
        <v>162</v>
      </c>
      <c r="Q338" s="1">
        <v>4171</v>
      </c>
      <c r="S338" s="1" t="s">
        <v>104</v>
      </c>
    </row>
    <row r="339" spans="1:19">
      <c r="A339" s="1">
        <v>1929</v>
      </c>
      <c r="B339" s="1">
        <v>12</v>
      </c>
      <c r="C339" s="1">
        <v>4</v>
      </c>
      <c r="D339" s="4">
        <f t="shared" si="15"/>
        <v>146</v>
      </c>
      <c r="E339" s="1">
        <v>9</v>
      </c>
      <c r="F339" s="1">
        <v>56</v>
      </c>
      <c r="G339" s="1">
        <v>6</v>
      </c>
      <c r="H339" s="1">
        <f>3+8+25+6+2+4</f>
        <v>48</v>
      </c>
      <c r="I339" s="1">
        <v>3</v>
      </c>
      <c r="J339" s="1">
        <f>4+2+2</f>
        <v>8</v>
      </c>
      <c r="K339" s="2">
        <f t="shared" si="16"/>
        <v>108</v>
      </c>
      <c r="L339" s="2">
        <f t="shared" si="17"/>
        <v>38</v>
      </c>
      <c r="M339" s="1" t="s">
        <v>30</v>
      </c>
      <c r="N339" s="1" t="s">
        <v>31</v>
      </c>
      <c r="O339" s="1">
        <v>1930</v>
      </c>
      <c r="P339" s="1">
        <v>162</v>
      </c>
      <c r="Q339" s="1">
        <v>4171</v>
      </c>
      <c r="S339" s="1" t="s">
        <v>104</v>
      </c>
    </row>
    <row r="340" spans="1:19">
      <c r="A340" s="1">
        <v>1929</v>
      </c>
      <c r="B340" s="1">
        <v>12</v>
      </c>
      <c r="C340" s="1">
        <v>5</v>
      </c>
      <c r="D340" s="4">
        <f t="shared" si="15"/>
        <v>168</v>
      </c>
      <c r="E340" s="1">
        <v>10</v>
      </c>
      <c r="F340" s="1">
        <v>68</v>
      </c>
      <c r="G340" s="1">
        <v>6</v>
      </c>
      <c r="H340" s="1">
        <f>3+15+31+7+2+2</f>
        <v>60</v>
      </c>
      <c r="I340" s="1">
        <v>4</v>
      </c>
      <c r="J340" s="1">
        <f>1+2+3+1</f>
        <v>7</v>
      </c>
      <c r="K340" s="2">
        <f t="shared" si="16"/>
        <v>120</v>
      </c>
      <c r="L340" s="2">
        <f t="shared" si="17"/>
        <v>47</v>
      </c>
      <c r="M340" s="1" t="s">
        <v>30</v>
      </c>
      <c r="N340" s="1" t="s">
        <v>31</v>
      </c>
      <c r="O340" s="1">
        <v>1930</v>
      </c>
      <c r="P340" s="1">
        <v>162</v>
      </c>
      <c r="Q340" s="1">
        <v>4171</v>
      </c>
      <c r="S340" s="1" t="s">
        <v>104</v>
      </c>
    </row>
    <row r="341" spans="1:19">
      <c r="A341" s="1">
        <v>1929</v>
      </c>
      <c r="B341" s="1">
        <v>12</v>
      </c>
      <c r="C341" s="1">
        <v>6</v>
      </c>
      <c r="D341" s="4">
        <f t="shared" si="15"/>
        <v>128</v>
      </c>
      <c r="E341" s="1">
        <v>8</v>
      </c>
      <c r="F341" s="1">
        <v>48</v>
      </c>
      <c r="G341" s="1">
        <v>5</v>
      </c>
      <c r="H341" s="1">
        <f>2+1+3+23+8</f>
        <v>37</v>
      </c>
      <c r="I341" s="1">
        <v>3</v>
      </c>
      <c r="J341" s="1">
        <f>1+7+3</f>
        <v>11</v>
      </c>
      <c r="K341" s="2">
        <f t="shared" si="16"/>
        <v>87</v>
      </c>
      <c r="L341" s="2">
        <f t="shared" si="17"/>
        <v>41</v>
      </c>
      <c r="M341" s="1" t="s">
        <v>30</v>
      </c>
      <c r="N341" s="1" t="s">
        <v>31</v>
      </c>
      <c r="O341" s="1">
        <v>1930</v>
      </c>
      <c r="P341" s="1">
        <v>162</v>
      </c>
      <c r="Q341" s="1">
        <v>4171</v>
      </c>
      <c r="S341" s="1" t="s">
        <v>104</v>
      </c>
    </row>
    <row r="342" spans="1:19">
      <c r="A342" s="1">
        <v>1929</v>
      </c>
      <c r="B342" s="1">
        <v>12</v>
      </c>
      <c r="C342" s="1">
        <v>7</v>
      </c>
      <c r="D342" s="4">
        <f t="shared" si="15"/>
        <v>75</v>
      </c>
      <c r="E342" s="1">
        <v>5</v>
      </c>
      <c r="F342" s="1">
        <v>25</v>
      </c>
      <c r="G342" s="1">
        <v>3</v>
      </c>
      <c r="H342" s="1">
        <f>1+10+4</f>
        <v>15</v>
      </c>
      <c r="I342" s="1">
        <v>2</v>
      </c>
      <c r="J342" s="1">
        <f>4+6</f>
        <v>10</v>
      </c>
      <c r="K342" s="2">
        <f t="shared" si="16"/>
        <v>45</v>
      </c>
      <c r="L342" s="2">
        <f t="shared" si="17"/>
        <v>30</v>
      </c>
      <c r="M342" s="1" t="s">
        <v>30</v>
      </c>
      <c r="N342" s="1" t="s">
        <v>31</v>
      </c>
      <c r="O342" s="1">
        <v>1930</v>
      </c>
      <c r="P342" s="1">
        <v>162</v>
      </c>
      <c r="Q342" s="1">
        <v>4171</v>
      </c>
      <c r="S342" s="1" t="s">
        <v>104</v>
      </c>
    </row>
    <row r="343" spans="1:19">
      <c r="A343" s="1">
        <v>1929</v>
      </c>
      <c r="B343" s="1">
        <v>12</v>
      </c>
      <c r="C343" s="1">
        <v>8</v>
      </c>
      <c r="D343" s="4" t="str">
        <f t="shared" si="15"/>
        <v/>
      </c>
      <c r="K343" s="2" t="str">
        <f t="shared" si="16"/>
        <v/>
      </c>
      <c r="L343" s="2" t="str">
        <f t="shared" si="17"/>
        <v/>
      </c>
      <c r="N343" s="1" t="s">
        <v>31</v>
      </c>
      <c r="O343" s="1">
        <v>1930</v>
      </c>
      <c r="P343" s="1">
        <v>162</v>
      </c>
      <c r="Q343" s="1">
        <v>4171</v>
      </c>
      <c r="S343" s="1" t="s">
        <v>104</v>
      </c>
    </row>
    <row r="344" spans="1:19">
      <c r="A344" s="1">
        <v>1929</v>
      </c>
      <c r="B344" s="1">
        <v>12</v>
      </c>
      <c r="C344" s="1">
        <v>9</v>
      </c>
      <c r="D344" s="4">
        <f t="shared" si="15"/>
        <v>89</v>
      </c>
      <c r="E344" s="1">
        <v>5</v>
      </c>
      <c r="F344" s="1">
        <v>39</v>
      </c>
      <c r="G344" s="1">
        <v>3</v>
      </c>
      <c r="H344" s="1">
        <f>2+7+1</f>
        <v>10</v>
      </c>
      <c r="I344" s="1">
        <v>2</v>
      </c>
      <c r="J344" s="1">
        <f>19+10</f>
        <v>29</v>
      </c>
      <c r="K344" s="2">
        <f t="shared" si="16"/>
        <v>40</v>
      </c>
      <c r="L344" s="2">
        <f t="shared" si="17"/>
        <v>49</v>
      </c>
      <c r="M344" s="1" t="s">
        <v>30</v>
      </c>
      <c r="N344" s="1" t="s">
        <v>31</v>
      </c>
      <c r="O344" s="1">
        <v>1930</v>
      </c>
      <c r="P344" s="1">
        <v>162</v>
      </c>
      <c r="Q344" s="1">
        <v>4171</v>
      </c>
      <c r="S344" s="1" t="s">
        <v>104</v>
      </c>
    </row>
    <row r="345" spans="1:19">
      <c r="A345" s="1">
        <v>1929</v>
      </c>
      <c r="B345" s="1">
        <v>12</v>
      </c>
      <c r="C345" s="1">
        <v>10</v>
      </c>
      <c r="D345" s="4">
        <f t="shared" si="15"/>
        <v>84</v>
      </c>
      <c r="E345" s="1">
        <v>4</v>
      </c>
      <c r="F345" s="1">
        <v>44</v>
      </c>
      <c r="G345" s="1">
        <v>2</v>
      </c>
      <c r="H345" s="1">
        <f>1+5</f>
        <v>6</v>
      </c>
      <c r="I345" s="1">
        <v>2</v>
      </c>
      <c r="J345" s="1">
        <f>29+9</f>
        <v>38</v>
      </c>
      <c r="K345" s="2">
        <f t="shared" si="16"/>
        <v>26</v>
      </c>
      <c r="L345" s="2">
        <f t="shared" si="17"/>
        <v>58</v>
      </c>
      <c r="M345" s="1" t="s">
        <v>30</v>
      </c>
      <c r="N345" s="1" t="s">
        <v>31</v>
      </c>
      <c r="O345" s="1">
        <v>1930</v>
      </c>
      <c r="P345" s="1">
        <v>162</v>
      </c>
      <c r="Q345" s="1">
        <v>4171</v>
      </c>
      <c r="S345" s="1" t="s">
        <v>104</v>
      </c>
    </row>
    <row r="346" spans="1:19">
      <c r="A346" s="1">
        <v>1929</v>
      </c>
      <c r="B346" s="1">
        <v>12</v>
      </c>
      <c r="C346" s="1">
        <v>11</v>
      </c>
      <c r="D346" s="4">
        <f t="shared" si="15"/>
        <v>150</v>
      </c>
      <c r="E346" s="1">
        <v>9</v>
      </c>
      <c r="F346" s="1">
        <v>60</v>
      </c>
      <c r="G346" s="1">
        <v>4</v>
      </c>
      <c r="H346" s="1">
        <f>7+4+3+2</f>
        <v>16</v>
      </c>
      <c r="I346" s="1">
        <v>5</v>
      </c>
      <c r="J346" s="1">
        <f>30+6+3+4+1</f>
        <v>44</v>
      </c>
      <c r="K346" s="2">
        <f t="shared" si="16"/>
        <v>56</v>
      </c>
      <c r="L346" s="2">
        <f t="shared" si="17"/>
        <v>94</v>
      </c>
      <c r="M346" s="1" t="s">
        <v>30</v>
      </c>
      <c r="N346" s="1" t="s">
        <v>31</v>
      </c>
      <c r="O346" s="1">
        <v>1930</v>
      </c>
      <c r="P346" s="1">
        <v>162</v>
      </c>
      <c r="Q346" s="1">
        <v>4171</v>
      </c>
      <c r="S346" s="1" t="s">
        <v>104</v>
      </c>
    </row>
    <row r="347" spans="1:19">
      <c r="A347" s="1">
        <v>1929</v>
      </c>
      <c r="B347" s="1">
        <v>12</v>
      </c>
      <c r="C347" s="1">
        <v>12</v>
      </c>
      <c r="D347" s="4">
        <f t="shared" si="15"/>
        <v>156</v>
      </c>
      <c r="E347" s="1">
        <v>9</v>
      </c>
      <c r="F347" s="1">
        <v>66</v>
      </c>
      <c r="G347" s="1">
        <v>4</v>
      </c>
      <c r="H347" s="1">
        <f>9+6+1+2</f>
        <v>18</v>
      </c>
      <c r="I347" s="1">
        <v>5</v>
      </c>
      <c r="J347" s="1">
        <f>30+1+2+14+1</f>
        <v>48</v>
      </c>
      <c r="K347" s="2">
        <f t="shared" si="16"/>
        <v>58</v>
      </c>
      <c r="L347" s="2">
        <f t="shared" si="17"/>
        <v>98</v>
      </c>
      <c r="M347" s="1" t="s">
        <v>30</v>
      </c>
      <c r="N347" s="1" t="s">
        <v>31</v>
      </c>
      <c r="O347" s="1">
        <v>1930</v>
      </c>
      <c r="P347" s="1">
        <v>162</v>
      </c>
      <c r="Q347" s="1">
        <v>4171</v>
      </c>
      <c r="S347" s="1" t="s">
        <v>104</v>
      </c>
    </row>
    <row r="348" spans="1:19">
      <c r="A348" s="1">
        <v>1929</v>
      </c>
      <c r="B348" s="1">
        <v>12</v>
      </c>
      <c r="C348" s="1">
        <v>13</v>
      </c>
      <c r="D348" s="4">
        <f t="shared" si="15"/>
        <v>179</v>
      </c>
      <c r="E348" s="1">
        <v>11</v>
      </c>
      <c r="F348" s="1">
        <v>69</v>
      </c>
      <c r="G348" s="1">
        <v>6</v>
      </c>
      <c r="H348" s="1">
        <f>11+3+1+1+7+1</f>
        <v>24</v>
      </c>
      <c r="I348" s="1">
        <v>5</v>
      </c>
      <c r="J348" s="1">
        <f>26+1+1+14+3</f>
        <v>45</v>
      </c>
      <c r="K348" s="2">
        <f t="shared" si="16"/>
        <v>84</v>
      </c>
      <c r="L348" s="2">
        <f t="shared" si="17"/>
        <v>95</v>
      </c>
      <c r="M348" s="1" t="s">
        <v>30</v>
      </c>
      <c r="N348" s="1" t="s">
        <v>31</v>
      </c>
      <c r="O348" s="1">
        <v>1930</v>
      </c>
      <c r="P348" s="1">
        <v>162</v>
      </c>
      <c r="Q348" s="1">
        <v>4171</v>
      </c>
      <c r="S348" s="1" t="s">
        <v>104</v>
      </c>
    </row>
    <row r="349" spans="1:19">
      <c r="A349" s="1">
        <v>1929</v>
      </c>
      <c r="B349" s="1">
        <v>12</v>
      </c>
      <c r="C349" s="1">
        <v>14</v>
      </c>
      <c r="D349" s="4">
        <f t="shared" si="15"/>
        <v>211</v>
      </c>
      <c r="E349" s="1">
        <v>9</v>
      </c>
      <c r="F349" s="1">
        <v>121</v>
      </c>
      <c r="G349" s="1">
        <v>6</v>
      </c>
      <c r="H349" s="1">
        <f>28+5+2+1+4+4</f>
        <v>44</v>
      </c>
      <c r="I349" s="1">
        <v>3</v>
      </c>
      <c r="J349" s="1">
        <f>40+32+5</f>
        <v>77</v>
      </c>
      <c r="K349" s="2">
        <f t="shared" si="16"/>
        <v>104</v>
      </c>
      <c r="L349" s="2">
        <f t="shared" si="17"/>
        <v>107</v>
      </c>
      <c r="M349" s="1" t="s">
        <v>38</v>
      </c>
      <c r="N349" s="1" t="s">
        <v>31</v>
      </c>
      <c r="O349" s="1">
        <v>1930</v>
      </c>
      <c r="P349" s="1">
        <v>162</v>
      </c>
      <c r="Q349" s="1">
        <v>4171</v>
      </c>
      <c r="S349" s="1" t="s">
        <v>104</v>
      </c>
    </row>
    <row r="350" spans="1:19">
      <c r="A350" s="1">
        <v>1929</v>
      </c>
      <c r="B350" s="1">
        <v>12</v>
      </c>
      <c r="C350" s="1">
        <v>15</v>
      </c>
      <c r="D350" s="4">
        <f t="shared" si="15"/>
        <v>161</v>
      </c>
      <c r="E350" s="1">
        <v>9</v>
      </c>
      <c r="F350" s="1">
        <v>71</v>
      </c>
      <c r="G350" s="1">
        <v>5</v>
      </c>
      <c r="H350" s="1">
        <f>18+1+3+1+4</f>
        <v>27</v>
      </c>
      <c r="I350" s="1">
        <v>4</v>
      </c>
      <c r="J350" s="1">
        <f>19+1+21+3</f>
        <v>44</v>
      </c>
      <c r="K350" s="2">
        <f t="shared" si="16"/>
        <v>77</v>
      </c>
      <c r="L350" s="2">
        <f t="shared" si="17"/>
        <v>84</v>
      </c>
      <c r="M350" s="1" t="s">
        <v>38</v>
      </c>
      <c r="N350" s="1" t="s">
        <v>31</v>
      </c>
      <c r="O350" s="1">
        <v>1930</v>
      </c>
      <c r="P350" s="1">
        <v>162</v>
      </c>
      <c r="Q350" s="1">
        <v>4171</v>
      </c>
      <c r="S350" s="1" t="s">
        <v>104</v>
      </c>
    </row>
    <row r="351" spans="1:19">
      <c r="A351" s="1">
        <v>1929</v>
      </c>
      <c r="B351" s="1">
        <v>12</v>
      </c>
      <c r="C351" s="1">
        <v>16</v>
      </c>
      <c r="D351" s="4">
        <f t="shared" si="15"/>
        <v>139</v>
      </c>
      <c r="E351" s="1">
        <v>9</v>
      </c>
      <c r="F351" s="1">
        <v>49</v>
      </c>
      <c r="G351" s="1">
        <v>6</v>
      </c>
      <c r="H351" s="1">
        <f>14+1+1+2+1+3</f>
        <v>22</v>
      </c>
      <c r="I351" s="1">
        <v>3</v>
      </c>
      <c r="J351" s="1">
        <f>12+1+14</f>
        <v>27</v>
      </c>
      <c r="K351" s="2">
        <f t="shared" si="16"/>
        <v>82</v>
      </c>
      <c r="L351" s="2">
        <f t="shared" si="17"/>
        <v>57</v>
      </c>
      <c r="M351" s="1" t="s">
        <v>30</v>
      </c>
      <c r="N351" s="1" t="s">
        <v>31</v>
      </c>
      <c r="O351" s="1">
        <v>1930</v>
      </c>
      <c r="P351" s="1">
        <v>162</v>
      </c>
      <c r="Q351" s="1">
        <v>4171</v>
      </c>
      <c r="S351" s="1" t="s">
        <v>104</v>
      </c>
    </row>
    <row r="352" spans="1:19">
      <c r="A352" s="1">
        <v>1929</v>
      </c>
      <c r="B352" s="1">
        <v>12</v>
      </c>
      <c r="C352" s="1">
        <v>17</v>
      </c>
      <c r="D352" s="4">
        <f t="shared" si="15"/>
        <v>143</v>
      </c>
      <c r="E352" s="1">
        <v>10</v>
      </c>
      <c r="F352" s="1">
        <v>43</v>
      </c>
      <c r="G352" s="1">
        <v>6</v>
      </c>
      <c r="H352" s="1">
        <f>12+1+1+3+1+1</f>
        <v>19</v>
      </c>
      <c r="I352" s="1">
        <v>4</v>
      </c>
      <c r="J352" s="1">
        <f>4+1+5+14</f>
        <v>24</v>
      </c>
      <c r="K352" s="2">
        <f t="shared" si="16"/>
        <v>79</v>
      </c>
      <c r="L352" s="2">
        <f t="shared" si="17"/>
        <v>64</v>
      </c>
      <c r="M352" s="1" t="s">
        <v>30</v>
      </c>
      <c r="N352" s="1" t="s">
        <v>31</v>
      </c>
      <c r="O352" s="1">
        <v>1930</v>
      </c>
      <c r="P352" s="1">
        <v>162</v>
      </c>
      <c r="Q352" s="1">
        <v>4171</v>
      </c>
      <c r="S352" s="1" t="s">
        <v>104</v>
      </c>
    </row>
    <row r="353" spans="1:19">
      <c r="A353" s="1">
        <v>1929</v>
      </c>
      <c r="B353" s="1">
        <v>12</v>
      </c>
      <c r="C353" s="1">
        <v>18</v>
      </c>
      <c r="D353" s="4">
        <f t="shared" si="15"/>
        <v>165</v>
      </c>
      <c r="E353" s="1">
        <v>12</v>
      </c>
      <c r="F353" s="1">
        <v>45</v>
      </c>
      <c r="G353" s="1">
        <v>8</v>
      </c>
      <c r="H353" s="1">
        <f>15+1+1+2+1+1+4+2</f>
        <v>27</v>
      </c>
      <c r="I353" s="1">
        <v>4</v>
      </c>
      <c r="J353" s="1">
        <f>2+1+4+11</f>
        <v>18</v>
      </c>
      <c r="K353" s="2">
        <f t="shared" si="16"/>
        <v>107</v>
      </c>
      <c r="L353" s="2">
        <f t="shared" si="17"/>
        <v>58</v>
      </c>
      <c r="M353" s="1" t="s">
        <v>30</v>
      </c>
      <c r="N353" s="1" t="s">
        <v>31</v>
      </c>
      <c r="O353" s="1">
        <v>1930</v>
      </c>
      <c r="P353" s="1">
        <v>162</v>
      </c>
      <c r="Q353" s="1">
        <v>4171</v>
      </c>
      <c r="S353" s="1" t="s">
        <v>104</v>
      </c>
    </row>
    <row r="354" spans="1:19">
      <c r="A354" s="1">
        <v>1929</v>
      </c>
      <c r="B354" s="1">
        <v>12</v>
      </c>
      <c r="C354" s="1">
        <v>19</v>
      </c>
      <c r="D354" s="4">
        <f t="shared" si="15"/>
        <v>177</v>
      </c>
      <c r="E354" s="1">
        <v>13</v>
      </c>
      <c r="F354" s="1">
        <v>47</v>
      </c>
      <c r="G354" s="1">
        <v>9</v>
      </c>
      <c r="H354" s="1">
        <f>13+1+1+1+1+1+5+2+5</f>
        <v>30</v>
      </c>
      <c r="I354" s="1">
        <v>4</v>
      </c>
      <c r="J354" s="1">
        <f>1+1+4+11</f>
        <v>17</v>
      </c>
      <c r="K354" s="2">
        <f t="shared" si="16"/>
        <v>120</v>
      </c>
      <c r="L354" s="2">
        <f t="shared" si="17"/>
        <v>57</v>
      </c>
      <c r="M354" s="1" t="s">
        <v>30</v>
      </c>
      <c r="N354" s="1" t="s">
        <v>31</v>
      </c>
      <c r="O354" s="1">
        <v>1930</v>
      </c>
      <c r="P354" s="1">
        <v>162</v>
      </c>
      <c r="Q354" s="1">
        <v>4171</v>
      </c>
      <c r="S354" s="1" t="s">
        <v>104</v>
      </c>
    </row>
    <row r="355" spans="1:19">
      <c r="A355" s="1">
        <v>1929</v>
      </c>
      <c r="B355" s="1">
        <v>12</v>
      </c>
      <c r="C355" s="1">
        <v>20</v>
      </c>
      <c r="D355" s="4" t="str">
        <f t="shared" si="15"/>
        <v/>
      </c>
      <c r="K355" s="2" t="str">
        <f t="shared" si="16"/>
        <v/>
      </c>
      <c r="L355" s="2" t="str">
        <f t="shared" si="17"/>
        <v/>
      </c>
      <c r="N355" s="1" t="s">
        <v>31</v>
      </c>
      <c r="O355" s="1">
        <v>1930</v>
      </c>
      <c r="P355" s="1">
        <v>162</v>
      </c>
      <c r="Q355" s="1">
        <v>4171</v>
      </c>
      <c r="S355" s="1" t="s">
        <v>104</v>
      </c>
    </row>
    <row r="356" spans="1:19">
      <c r="A356" s="1">
        <v>1929</v>
      </c>
      <c r="B356" s="1">
        <v>12</v>
      </c>
      <c r="C356" s="1">
        <v>21</v>
      </c>
      <c r="D356" s="4">
        <f t="shared" si="15"/>
        <v>179</v>
      </c>
      <c r="E356" s="1">
        <v>13</v>
      </c>
      <c r="F356" s="1">
        <v>49</v>
      </c>
      <c r="G356" s="1">
        <v>9</v>
      </c>
      <c r="H356" s="1">
        <f>12+6+1+2+1+2+7+3+4</f>
        <v>38</v>
      </c>
      <c r="I356" s="1">
        <v>4</v>
      </c>
      <c r="J356" s="1">
        <f>1+3+3+4</f>
        <v>11</v>
      </c>
      <c r="K356" s="2">
        <f t="shared" si="16"/>
        <v>128</v>
      </c>
      <c r="L356" s="2">
        <f t="shared" si="17"/>
        <v>51</v>
      </c>
      <c r="M356" s="1" t="s">
        <v>30</v>
      </c>
      <c r="N356" s="1" t="s">
        <v>31</v>
      </c>
      <c r="O356" s="1">
        <v>1930</v>
      </c>
      <c r="P356" s="1">
        <v>162</v>
      </c>
      <c r="Q356" s="1">
        <v>4171</v>
      </c>
      <c r="S356" s="1" t="s">
        <v>104</v>
      </c>
    </row>
    <row r="357" spans="1:19">
      <c r="A357" s="1">
        <v>1929</v>
      </c>
      <c r="B357" s="1">
        <v>12</v>
      </c>
      <c r="C357" s="1">
        <v>22</v>
      </c>
      <c r="D357" s="4">
        <f t="shared" si="15"/>
        <v>181</v>
      </c>
      <c r="E357" s="1">
        <v>13</v>
      </c>
      <c r="F357" s="1">
        <v>51</v>
      </c>
      <c r="G357" s="1">
        <v>9</v>
      </c>
      <c r="H357" s="1">
        <f>6+3+1+2+1+12+6+2+11</f>
        <v>44</v>
      </c>
      <c r="I357" s="1">
        <v>4</v>
      </c>
      <c r="J357" s="1">
        <f>2+1+1+3</f>
        <v>7</v>
      </c>
      <c r="K357" s="2">
        <f t="shared" si="16"/>
        <v>134</v>
      </c>
      <c r="L357" s="2">
        <f t="shared" si="17"/>
        <v>47</v>
      </c>
      <c r="M357" s="1" t="s">
        <v>30</v>
      </c>
      <c r="N357" s="1" t="s">
        <v>31</v>
      </c>
      <c r="O357" s="1">
        <v>1930</v>
      </c>
      <c r="P357" s="1">
        <v>162</v>
      </c>
      <c r="Q357" s="1">
        <v>4171</v>
      </c>
      <c r="S357" s="1" t="s">
        <v>104</v>
      </c>
    </row>
    <row r="358" spans="1:19">
      <c r="A358" s="1">
        <v>1929</v>
      </c>
      <c r="B358" s="1">
        <v>12</v>
      </c>
      <c r="C358" s="1">
        <v>23</v>
      </c>
      <c r="D358" s="4" t="str">
        <f t="shared" si="15"/>
        <v/>
      </c>
      <c r="K358" s="2" t="str">
        <f t="shared" si="16"/>
        <v/>
      </c>
      <c r="L358" s="2" t="str">
        <f t="shared" si="17"/>
        <v/>
      </c>
      <c r="N358" s="1" t="s">
        <v>31</v>
      </c>
      <c r="O358" s="1">
        <v>1930</v>
      </c>
      <c r="P358" s="1">
        <v>162</v>
      </c>
      <c r="Q358" s="1">
        <v>4171</v>
      </c>
      <c r="S358" s="1" t="s">
        <v>104</v>
      </c>
    </row>
    <row r="359" spans="1:19">
      <c r="A359" s="1">
        <v>1929</v>
      </c>
      <c r="B359" s="1">
        <v>12</v>
      </c>
      <c r="C359" s="1">
        <v>24</v>
      </c>
      <c r="D359" s="4">
        <f t="shared" si="15"/>
        <v>150</v>
      </c>
      <c r="E359" s="1">
        <v>10</v>
      </c>
      <c r="F359" s="1">
        <v>50</v>
      </c>
      <c r="G359" s="1">
        <v>9</v>
      </c>
      <c r="H359" s="1">
        <f>7+1+1+4+3+27+1+3+1</f>
        <v>48</v>
      </c>
      <c r="I359" s="1">
        <v>1</v>
      </c>
      <c r="J359" s="1">
        <v>2</v>
      </c>
      <c r="K359" s="2">
        <f t="shared" si="16"/>
        <v>138</v>
      </c>
      <c r="L359" s="2">
        <f t="shared" si="17"/>
        <v>12</v>
      </c>
      <c r="M359" s="1" t="s">
        <v>30</v>
      </c>
      <c r="N359" s="1" t="s">
        <v>31</v>
      </c>
      <c r="O359" s="1">
        <v>1930</v>
      </c>
      <c r="P359" s="1">
        <v>162</v>
      </c>
      <c r="Q359" s="1">
        <v>4171</v>
      </c>
      <c r="S359" s="1" t="s">
        <v>104</v>
      </c>
    </row>
    <row r="360" spans="1:19">
      <c r="A360" s="1">
        <v>1929</v>
      </c>
      <c r="B360" s="1">
        <v>12</v>
      </c>
      <c r="C360" s="1">
        <v>25</v>
      </c>
      <c r="D360" s="4">
        <f t="shared" si="15"/>
        <v>177</v>
      </c>
      <c r="E360" s="1">
        <v>12</v>
      </c>
      <c r="F360" s="1">
        <v>57</v>
      </c>
      <c r="G360" s="1">
        <v>10</v>
      </c>
      <c r="H360" s="1">
        <f>4+2+1+6+2+34+1+3+1+1</f>
        <v>55</v>
      </c>
      <c r="I360" s="1">
        <v>2</v>
      </c>
      <c r="J360" s="1">
        <f>1+1</f>
        <v>2</v>
      </c>
      <c r="K360" s="2">
        <f t="shared" si="16"/>
        <v>155</v>
      </c>
      <c r="L360" s="2">
        <f t="shared" si="17"/>
        <v>22</v>
      </c>
      <c r="M360" s="1" t="s">
        <v>30</v>
      </c>
      <c r="N360" s="1" t="s">
        <v>31</v>
      </c>
      <c r="O360" s="1">
        <v>1930</v>
      </c>
      <c r="P360" s="1">
        <v>162</v>
      </c>
      <c r="Q360" s="1">
        <v>4171</v>
      </c>
      <c r="S360" s="1" t="s">
        <v>104</v>
      </c>
    </row>
    <row r="361" spans="1:19">
      <c r="A361" s="1">
        <v>1929</v>
      </c>
      <c r="B361" s="1">
        <v>12</v>
      </c>
      <c r="C361" s="1">
        <v>26</v>
      </c>
      <c r="D361" s="4">
        <f t="shared" si="15"/>
        <v>143</v>
      </c>
      <c r="E361" s="1">
        <v>9</v>
      </c>
      <c r="F361" s="1">
        <v>53</v>
      </c>
      <c r="G361" s="1">
        <v>7</v>
      </c>
      <c r="H361" s="1">
        <f>5+1+2+9+1+32+1</f>
        <v>51</v>
      </c>
      <c r="I361" s="1">
        <v>2</v>
      </c>
      <c r="J361" s="1">
        <f>1+1</f>
        <v>2</v>
      </c>
      <c r="K361" s="2">
        <f t="shared" si="16"/>
        <v>121</v>
      </c>
      <c r="L361" s="2">
        <f t="shared" si="17"/>
        <v>22</v>
      </c>
      <c r="M361" s="1" t="s">
        <v>30</v>
      </c>
      <c r="N361" s="1" t="s">
        <v>31</v>
      </c>
      <c r="O361" s="1">
        <v>1930</v>
      </c>
      <c r="P361" s="1">
        <v>162</v>
      </c>
      <c r="Q361" s="1">
        <v>4171</v>
      </c>
      <c r="S361" s="1" t="s">
        <v>104</v>
      </c>
    </row>
    <row r="362" spans="1:19">
      <c r="A362" s="1">
        <v>1929</v>
      </c>
      <c r="B362" s="1">
        <v>12</v>
      </c>
      <c r="C362" s="1">
        <v>27</v>
      </c>
      <c r="D362" s="4" t="str">
        <f t="shared" si="15"/>
        <v/>
      </c>
      <c r="K362" s="2" t="str">
        <f t="shared" si="16"/>
        <v/>
      </c>
      <c r="L362" s="2" t="str">
        <f t="shared" si="17"/>
        <v/>
      </c>
      <c r="N362" s="1" t="s">
        <v>31</v>
      </c>
      <c r="O362" s="1">
        <v>1930</v>
      </c>
      <c r="P362" s="1">
        <v>162</v>
      </c>
      <c r="Q362" s="1">
        <v>4171</v>
      </c>
      <c r="S362" s="1" t="s">
        <v>104</v>
      </c>
    </row>
    <row r="363" spans="1:19">
      <c r="A363" s="1">
        <v>1929</v>
      </c>
      <c r="B363" s="1">
        <v>12</v>
      </c>
      <c r="C363" s="1">
        <v>28</v>
      </c>
      <c r="D363" s="4" t="str">
        <f t="shared" si="15"/>
        <v/>
      </c>
      <c r="K363" s="2" t="str">
        <f t="shared" si="16"/>
        <v/>
      </c>
      <c r="L363" s="2" t="str">
        <f t="shared" si="17"/>
        <v/>
      </c>
      <c r="N363" s="1" t="s">
        <v>31</v>
      </c>
      <c r="O363" s="1">
        <v>1930</v>
      </c>
      <c r="P363" s="1">
        <v>162</v>
      </c>
      <c r="Q363" s="1">
        <v>4171</v>
      </c>
      <c r="S363" s="1" t="s">
        <v>104</v>
      </c>
    </row>
    <row r="364" spans="1:19">
      <c r="A364" s="1">
        <v>1929</v>
      </c>
      <c r="B364" s="1">
        <v>12</v>
      </c>
      <c r="C364" s="1">
        <v>29</v>
      </c>
      <c r="D364" s="4" t="str">
        <f t="shared" si="15"/>
        <v/>
      </c>
      <c r="K364" s="2" t="str">
        <f t="shared" si="16"/>
        <v/>
      </c>
      <c r="L364" s="2" t="str">
        <f t="shared" si="17"/>
        <v/>
      </c>
      <c r="N364" s="1" t="s">
        <v>31</v>
      </c>
      <c r="O364" s="1">
        <v>1930</v>
      </c>
      <c r="P364" s="1">
        <v>162</v>
      </c>
      <c r="Q364" s="1">
        <v>4171</v>
      </c>
      <c r="S364" s="1" t="s">
        <v>104</v>
      </c>
    </row>
    <row r="365" spans="1:19">
      <c r="A365" s="1">
        <v>1929</v>
      </c>
      <c r="B365" s="1">
        <v>12</v>
      </c>
      <c r="C365" s="1">
        <v>30</v>
      </c>
      <c r="D365" s="4" t="str">
        <f t="shared" si="15"/>
        <v/>
      </c>
      <c r="K365" s="2" t="str">
        <f t="shared" si="16"/>
        <v/>
      </c>
      <c r="L365" s="2" t="str">
        <f t="shared" si="17"/>
        <v/>
      </c>
      <c r="N365" s="1" t="s">
        <v>31</v>
      </c>
      <c r="O365" s="1">
        <v>1930</v>
      </c>
      <c r="P365" s="1">
        <v>162</v>
      </c>
      <c r="Q365" s="1">
        <v>4171</v>
      </c>
      <c r="S365" s="1" t="s">
        <v>104</v>
      </c>
    </row>
    <row r="366" spans="1:19">
      <c r="A366" s="1">
        <v>1929</v>
      </c>
      <c r="B366" s="1">
        <v>12</v>
      </c>
      <c r="C366" s="1">
        <v>31</v>
      </c>
      <c r="D366" s="4">
        <f t="shared" si="15"/>
        <v>51</v>
      </c>
      <c r="E366" s="1">
        <v>3</v>
      </c>
      <c r="F366" s="1">
        <v>21</v>
      </c>
      <c r="G366" s="1">
        <v>3</v>
      </c>
      <c r="H366" s="1">
        <f>4+2+6</f>
        <v>12</v>
      </c>
      <c r="K366" s="2">
        <f t="shared" si="16"/>
        <v>42</v>
      </c>
      <c r="L366" s="2">
        <f t="shared" si="17"/>
        <v>0</v>
      </c>
      <c r="M366" s="1" t="s">
        <v>30</v>
      </c>
      <c r="N366" s="1" t="s">
        <v>31</v>
      </c>
      <c r="O366" s="1">
        <v>1930</v>
      </c>
      <c r="P366" s="1">
        <v>162</v>
      </c>
      <c r="Q366" s="1">
        <v>4171</v>
      </c>
      <c r="S366" s="1" t="s">
        <v>104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00" si="19">IF(D387="","",G387*10+H387)</f>
        <v/>
      </c>
      <c r="L387" s="2" t="str">
        <f t="shared" ref="L387:L400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4">
      <c r="D401" s="4" t="str">
        <f t="shared" si="18"/>
        <v/>
      </c>
    </row>
    <row r="402" spans="4:4">
      <c r="D402" s="4" t="str">
        <f t="shared" si="18"/>
        <v/>
      </c>
    </row>
    <row r="403" spans="4:4">
      <c r="D403" s="4" t="str">
        <f t="shared" si="18"/>
        <v/>
      </c>
    </row>
    <row r="404" spans="4:4">
      <c r="D404" s="4" t="str">
        <f t="shared" si="18"/>
        <v/>
      </c>
    </row>
    <row r="405" spans="4:4">
      <c r="D405" s="4" t="str">
        <f t="shared" si="18"/>
        <v/>
      </c>
    </row>
    <row r="406" spans="4:4">
      <c r="D406" s="4" t="str">
        <f t="shared" si="18"/>
        <v/>
      </c>
    </row>
    <row r="407" spans="4:4">
      <c r="D407" s="4" t="str">
        <f t="shared" si="18"/>
        <v/>
      </c>
    </row>
    <row r="408" spans="4:4">
      <c r="D408" s="4" t="str">
        <f t="shared" si="18"/>
        <v/>
      </c>
    </row>
    <row r="409" spans="4:4">
      <c r="D409" s="4" t="str">
        <f t="shared" si="18"/>
        <v/>
      </c>
    </row>
    <row r="410" spans="4:4">
      <c r="D410" s="4" t="str">
        <f t="shared" si="18"/>
        <v/>
      </c>
    </row>
    <row r="411" spans="4:4">
      <c r="D411" s="4" t="str">
        <f t="shared" si="18"/>
        <v/>
      </c>
    </row>
    <row r="412" spans="4:4">
      <c r="D412" s="4" t="str">
        <f t="shared" si="18"/>
        <v/>
      </c>
    </row>
    <row r="413" spans="4:4">
      <c r="D413" s="4" t="str">
        <f t="shared" si="18"/>
        <v/>
      </c>
    </row>
    <row r="414" spans="4:4">
      <c r="D414" s="4" t="str">
        <f t="shared" si="18"/>
        <v/>
      </c>
    </row>
    <row r="415" spans="4:4">
      <c r="D415" s="4" t="str">
        <f t="shared" si="18"/>
        <v/>
      </c>
    </row>
    <row r="416" spans="4:4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23"/>
  <sheetViews>
    <sheetView workbookViewId="0">
      <selection activeCell="M204" sqref="M1:M204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1930</v>
      </c>
      <c r="B2" s="3">
        <v>1</v>
      </c>
      <c r="C2" s="3">
        <v>1</v>
      </c>
      <c r="D2" s="4">
        <f>IF(E2="","",E2*10+F2)</f>
        <v>30</v>
      </c>
      <c r="E2" s="3">
        <v>2</v>
      </c>
      <c r="F2" s="3">
        <v>10</v>
      </c>
      <c r="G2" s="3">
        <v>2</v>
      </c>
      <c r="H2" s="1">
        <f>3+7</f>
        <v>10</v>
      </c>
      <c r="K2" s="2">
        <f>IF(D2="","",G2*10+H2)</f>
        <v>30</v>
      </c>
      <c r="L2" s="2">
        <f>IF(D2="","",I2*10+J2)</f>
        <v>0</v>
      </c>
      <c r="M2" s="5" t="s">
        <v>30</v>
      </c>
      <c r="N2" s="3" t="s">
        <v>31</v>
      </c>
      <c r="O2" s="1">
        <v>1930</v>
      </c>
      <c r="P2" s="1">
        <v>163</v>
      </c>
      <c r="Q2" s="1">
        <v>4172</v>
      </c>
      <c r="S2" s="1" t="s">
        <v>105</v>
      </c>
    </row>
    <row r="3" spans="1:19">
      <c r="A3" s="3">
        <v>1930</v>
      </c>
      <c r="B3" s="3">
        <v>1</v>
      </c>
      <c r="C3" s="3">
        <v>2</v>
      </c>
      <c r="D3" s="4">
        <f t="shared" ref="D3:D66" si="0">IF(E3="","",E3*10+F3)</f>
        <v>62</v>
      </c>
      <c r="E3" s="3">
        <v>5</v>
      </c>
      <c r="F3" s="3">
        <v>12</v>
      </c>
      <c r="G3" s="3">
        <v>4</v>
      </c>
      <c r="H3" s="1">
        <f>3+5+1+1</f>
        <v>10</v>
      </c>
      <c r="I3" s="1">
        <v>1</v>
      </c>
      <c r="J3" s="1">
        <v>2</v>
      </c>
      <c r="K3" s="2">
        <f t="shared" ref="K3:K66" si="1">IF(D3="","",G3*10+H3)</f>
        <v>50</v>
      </c>
      <c r="L3" s="2">
        <f t="shared" ref="L3:L66" si="2">IF(D3="","",I3*10+J3)</f>
        <v>12</v>
      </c>
      <c r="M3" s="5" t="s">
        <v>30</v>
      </c>
      <c r="N3" s="3" t="s">
        <v>31</v>
      </c>
      <c r="O3" s="1">
        <v>1930</v>
      </c>
      <c r="P3" s="1">
        <v>163</v>
      </c>
      <c r="Q3" s="1">
        <v>4172</v>
      </c>
      <c r="S3" s="1" t="s">
        <v>105</v>
      </c>
    </row>
    <row r="4" spans="1:19">
      <c r="A4" s="3">
        <v>1930</v>
      </c>
      <c r="B4" s="3">
        <v>1</v>
      </c>
      <c r="C4" s="3">
        <v>3</v>
      </c>
      <c r="D4" s="4" t="str">
        <f t="shared" si="0"/>
        <v/>
      </c>
      <c r="E4" s="3"/>
      <c r="F4" s="3"/>
      <c r="G4" s="3"/>
      <c r="K4" s="2" t="str">
        <f t="shared" si="1"/>
        <v/>
      </c>
      <c r="L4" s="2" t="str">
        <f t="shared" si="2"/>
        <v/>
      </c>
      <c r="M4" s="5"/>
      <c r="N4" s="3" t="s">
        <v>31</v>
      </c>
      <c r="O4" s="1">
        <v>1930</v>
      </c>
      <c r="P4" s="1">
        <v>163</v>
      </c>
      <c r="Q4" s="1">
        <v>4172</v>
      </c>
      <c r="S4" s="1" t="s">
        <v>105</v>
      </c>
    </row>
    <row r="5" spans="1:19">
      <c r="A5" s="3">
        <v>1930</v>
      </c>
      <c r="B5" s="3">
        <v>1</v>
      </c>
      <c r="C5" s="3">
        <v>4</v>
      </c>
      <c r="D5" s="4">
        <f t="shared" si="0"/>
        <v>45</v>
      </c>
      <c r="E5" s="3">
        <v>4</v>
      </c>
      <c r="F5" s="3">
        <v>5</v>
      </c>
      <c r="G5" s="3">
        <v>2</v>
      </c>
      <c r="H5" s="1">
        <f>1+1</f>
        <v>2</v>
      </c>
      <c r="I5" s="1">
        <v>2</v>
      </c>
      <c r="J5" s="1">
        <f>2+1</f>
        <v>3</v>
      </c>
      <c r="K5" s="2">
        <f t="shared" si="1"/>
        <v>22</v>
      </c>
      <c r="L5" s="2">
        <f t="shared" si="2"/>
        <v>23</v>
      </c>
      <c r="M5" s="5" t="s">
        <v>30</v>
      </c>
      <c r="N5" s="3" t="s">
        <v>31</v>
      </c>
      <c r="O5" s="1">
        <v>1930</v>
      </c>
      <c r="P5" s="1">
        <v>163</v>
      </c>
      <c r="Q5" s="1">
        <v>4172</v>
      </c>
      <c r="S5" s="1" t="s">
        <v>105</v>
      </c>
    </row>
    <row r="6" spans="1:19">
      <c r="A6" s="3">
        <v>1930</v>
      </c>
      <c r="B6" s="3">
        <v>1</v>
      </c>
      <c r="C6" s="3">
        <v>5</v>
      </c>
      <c r="D6" s="4">
        <f t="shared" si="0"/>
        <v>61</v>
      </c>
      <c r="E6" s="3">
        <v>5</v>
      </c>
      <c r="F6" s="3">
        <v>11</v>
      </c>
      <c r="G6" s="3">
        <v>3</v>
      </c>
      <c r="H6" s="1">
        <f>2+2+1</f>
        <v>5</v>
      </c>
      <c r="I6" s="1">
        <v>2</v>
      </c>
      <c r="J6" s="1">
        <f>2+4</f>
        <v>6</v>
      </c>
      <c r="K6" s="2">
        <f t="shared" si="1"/>
        <v>35</v>
      </c>
      <c r="L6" s="2">
        <f t="shared" si="2"/>
        <v>26</v>
      </c>
      <c r="M6" s="5" t="s">
        <v>30</v>
      </c>
      <c r="N6" s="3" t="s">
        <v>31</v>
      </c>
      <c r="O6" s="1">
        <v>1930</v>
      </c>
      <c r="P6" s="1">
        <v>163</v>
      </c>
      <c r="Q6" s="1">
        <v>4172</v>
      </c>
      <c r="S6" s="1" t="s">
        <v>105</v>
      </c>
    </row>
    <row r="7" spans="1:19">
      <c r="A7" s="3">
        <v>1930</v>
      </c>
      <c r="B7" s="3">
        <v>1</v>
      </c>
      <c r="C7" s="3">
        <v>6</v>
      </c>
      <c r="D7" s="4">
        <f t="shared" si="0"/>
        <v>86</v>
      </c>
      <c r="E7" s="3">
        <v>7</v>
      </c>
      <c r="F7" s="3">
        <v>16</v>
      </c>
      <c r="G7" s="3">
        <v>3</v>
      </c>
      <c r="H7" s="1">
        <f>1+1+1</f>
        <v>3</v>
      </c>
      <c r="I7" s="1">
        <v>4</v>
      </c>
      <c r="J7" s="1">
        <f>3+8+1+1</f>
        <v>13</v>
      </c>
      <c r="K7" s="2">
        <f t="shared" si="1"/>
        <v>33</v>
      </c>
      <c r="L7" s="2">
        <f t="shared" si="2"/>
        <v>53</v>
      </c>
      <c r="M7" s="5" t="s">
        <v>30</v>
      </c>
      <c r="N7" s="3" t="s">
        <v>31</v>
      </c>
      <c r="O7" s="1">
        <v>1930</v>
      </c>
      <c r="P7" s="1">
        <v>163</v>
      </c>
      <c r="Q7" s="1">
        <v>4172</v>
      </c>
      <c r="S7" s="1" t="s">
        <v>105</v>
      </c>
    </row>
    <row r="8" spans="1:19">
      <c r="A8" s="3">
        <v>1930</v>
      </c>
      <c r="B8" s="3">
        <v>1</v>
      </c>
      <c r="C8" s="3">
        <v>7</v>
      </c>
      <c r="D8" s="4">
        <f t="shared" si="0"/>
        <v>92</v>
      </c>
      <c r="E8" s="3">
        <v>7</v>
      </c>
      <c r="F8" s="3">
        <v>22</v>
      </c>
      <c r="G8" s="3">
        <v>3</v>
      </c>
      <c r="H8" s="1">
        <f>1+1+1</f>
        <v>3</v>
      </c>
      <c r="I8" s="1">
        <v>4</v>
      </c>
      <c r="J8" s="1">
        <f>5+8+5+1</f>
        <v>19</v>
      </c>
      <c r="K8" s="2">
        <f t="shared" si="1"/>
        <v>33</v>
      </c>
      <c r="L8" s="2">
        <f t="shared" si="2"/>
        <v>59</v>
      </c>
      <c r="M8" s="5" t="s">
        <v>30</v>
      </c>
      <c r="N8" s="3" t="s">
        <v>31</v>
      </c>
      <c r="O8" s="1">
        <v>1930</v>
      </c>
      <c r="P8" s="1">
        <v>163</v>
      </c>
      <c r="Q8" s="1">
        <v>4172</v>
      </c>
      <c r="S8" s="1" t="s">
        <v>105</v>
      </c>
    </row>
    <row r="9" spans="1:19">
      <c r="A9" s="3">
        <v>1930</v>
      </c>
      <c r="B9" s="3">
        <v>1</v>
      </c>
      <c r="C9" s="3">
        <v>8</v>
      </c>
      <c r="D9" s="4">
        <f t="shared" si="0"/>
        <v>95</v>
      </c>
      <c r="E9" s="3">
        <v>7</v>
      </c>
      <c r="F9" s="3">
        <v>25</v>
      </c>
      <c r="G9" s="3">
        <v>3</v>
      </c>
      <c r="H9" s="1">
        <f>1+2+1</f>
        <v>4</v>
      </c>
      <c r="I9" s="1">
        <v>4</v>
      </c>
      <c r="J9" s="1">
        <f>5+8+2+6</f>
        <v>21</v>
      </c>
      <c r="K9" s="2">
        <f t="shared" si="1"/>
        <v>34</v>
      </c>
      <c r="L9" s="2">
        <f t="shared" si="2"/>
        <v>61</v>
      </c>
      <c r="M9" s="5" t="s">
        <v>30</v>
      </c>
      <c r="N9" s="3" t="s">
        <v>31</v>
      </c>
      <c r="O9" s="1">
        <v>1930</v>
      </c>
      <c r="P9" s="1">
        <v>163</v>
      </c>
      <c r="Q9" s="1">
        <v>4172</v>
      </c>
      <c r="S9" s="1" t="s">
        <v>105</v>
      </c>
    </row>
    <row r="10" spans="1:19">
      <c r="A10" s="3">
        <v>1930</v>
      </c>
      <c r="B10" s="3">
        <v>1</v>
      </c>
      <c r="C10" s="3">
        <v>9</v>
      </c>
      <c r="D10" s="4">
        <f t="shared" si="0"/>
        <v>95</v>
      </c>
      <c r="E10" s="3">
        <v>7</v>
      </c>
      <c r="F10" s="3">
        <v>25</v>
      </c>
      <c r="G10" s="3">
        <v>3</v>
      </c>
      <c r="H10" s="1">
        <f>1+1+1</f>
        <v>3</v>
      </c>
      <c r="I10" s="1">
        <v>4</v>
      </c>
      <c r="J10" s="1">
        <f>7+3+3+9</f>
        <v>22</v>
      </c>
      <c r="K10" s="2">
        <f t="shared" si="1"/>
        <v>33</v>
      </c>
      <c r="L10" s="2">
        <f t="shared" si="2"/>
        <v>62</v>
      </c>
      <c r="M10" s="5" t="s">
        <v>30</v>
      </c>
      <c r="N10" s="3" t="s">
        <v>31</v>
      </c>
      <c r="O10" s="1">
        <v>1930</v>
      </c>
      <c r="P10" s="1">
        <v>163</v>
      </c>
      <c r="Q10" s="1">
        <v>4172</v>
      </c>
      <c r="S10" s="1" t="s">
        <v>105</v>
      </c>
    </row>
    <row r="11" spans="1:19">
      <c r="A11" s="3">
        <v>1930</v>
      </c>
      <c r="B11" s="3">
        <v>1</v>
      </c>
      <c r="C11" s="3">
        <v>10</v>
      </c>
      <c r="D11" s="4">
        <f t="shared" si="0"/>
        <v>104</v>
      </c>
      <c r="E11" s="3">
        <v>7</v>
      </c>
      <c r="F11" s="3">
        <v>34</v>
      </c>
      <c r="G11" s="3">
        <v>3</v>
      </c>
      <c r="H11" s="1">
        <f>5+1+1</f>
        <v>7</v>
      </c>
      <c r="I11" s="1">
        <v>4</v>
      </c>
      <c r="J11" s="1">
        <f>8+2+4+13</f>
        <v>27</v>
      </c>
      <c r="K11" s="2">
        <f t="shared" si="1"/>
        <v>37</v>
      </c>
      <c r="L11" s="2">
        <f t="shared" si="2"/>
        <v>67</v>
      </c>
      <c r="M11" s="5" t="s">
        <v>30</v>
      </c>
      <c r="N11" s="3" t="s">
        <v>31</v>
      </c>
      <c r="O11" s="1">
        <v>1930</v>
      </c>
      <c r="P11" s="1">
        <v>163</v>
      </c>
      <c r="Q11" s="1">
        <v>4172</v>
      </c>
      <c r="S11" s="1" t="s">
        <v>105</v>
      </c>
    </row>
    <row r="12" spans="1:19">
      <c r="A12" s="3">
        <v>1930</v>
      </c>
      <c r="B12" s="3">
        <v>1</v>
      </c>
      <c r="C12" s="3">
        <v>11</v>
      </c>
      <c r="D12" s="4">
        <f t="shared" si="0"/>
        <v>100</v>
      </c>
      <c r="E12" s="3">
        <v>6</v>
      </c>
      <c r="F12" s="3">
        <v>40</v>
      </c>
      <c r="G12" s="3">
        <v>3</v>
      </c>
      <c r="H12" s="1">
        <f>7+5+1</f>
        <v>13</v>
      </c>
      <c r="I12" s="1">
        <v>3</v>
      </c>
      <c r="J12" s="1">
        <f>11+1+15</f>
        <v>27</v>
      </c>
      <c r="K12" s="2">
        <f t="shared" si="1"/>
        <v>43</v>
      </c>
      <c r="L12" s="2">
        <f t="shared" si="2"/>
        <v>57</v>
      </c>
      <c r="M12" s="5" t="s">
        <v>30</v>
      </c>
      <c r="N12" s="3" t="s">
        <v>31</v>
      </c>
      <c r="O12" s="1">
        <v>1930</v>
      </c>
      <c r="P12" s="1">
        <v>163</v>
      </c>
      <c r="Q12" s="1">
        <v>4172</v>
      </c>
      <c r="S12" s="1" t="s">
        <v>105</v>
      </c>
    </row>
    <row r="13" spans="1:19">
      <c r="A13" s="3">
        <v>1930</v>
      </c>
      <c r="B13" s="3">
        <v>1</v>
      </c>
      <c r="C13" s="3">
        <v>12</v>
      </c>
      <c r="D13" s="4">
        <f t="shared" si="0"/>
        <v>91</v>
      </c>
      <c r="E13" s="3">
        <v>6</v>
      </c>
      <c r="F13" s="3">
        <v>31</v>
      </c>
      <c r="G13" s="3">
        <v>3</v>
      </c>
      <c r="H13" s="1">
        <f>5+2+1</f>
        <v>8</v>
      </c>
      <c r="I13" s="1">
        <v>3</v>
      </c>
      <c r="J13" s="1">
        <f>7+2+14</f>
        <v>23</v>
      </c>
      <c r="K13" s="2">
        <f t="shared" si="1"/>
        <v>38</v>
      </c>
      <c r="L13" s="2">
        <f t="shared" si="2"/>
        <v>53</v>
      </c>
      <c r="M13" s="5" t="s">
        <v>30</v>
      </c>
      <c r="N13" s="3" t="s">
        <v>31</v>
      </c>
      <c r="O13" s="1">
        <v>1930</v>
      </c>
      <c r="P13" s="1">
        <v>163</v>
      </c>
      <c r="Q13" s="1">
        <v>4172</v>
      </c>
      <c r="S13" s="1" t="s">
        <v>105</v>
      </c>
    </row>
    <row r="14" spans="1:19">
      <c r="A14" s="3">
        <v>1930</v>
      </c>
      <c r="B14" s="3">
        <v>1</v>
      </c>
      <c r="C14" s="3">
        <v>13</v>
      </c>
      <c r="D14" s="4">
        <f t="shared" si="0"/>
        <v>123</v>
      </c>
      <c r="E14" s="3">
        <v>9</v>
      </c>
      <c r="F14" s="3">
        <v>33</v>
      </c>
      <c r="G14" s="3">
        <v>4</v>
      </c>
      <c r="H14" s="1">
        <f>3+7+2+1</f>
        <v>13</v>
      </c>
      <c r="I14" s="1">
        <v>5</v>
      </c>
      <c r="J14" s="1">
        <f>3+1+2+13+1</f>
        <v>20</v>
      </c>
      <c r="K14" s="2">
        <f t="shared" si="1"/>
        <v>53</v>
      </c>
      <c r="L14" s="2">
        <f t="shared" si="2"/>
        <v>70</v>
      </c>
      <c r="M14" s="5" t="s">
        <v>30</v>
      </c>
      <c r="N14" s="3" t="s">
        <v>31</v>
      </c>
      <c r="O14" s="1">
        <v>1930</v>
      </c>
      <c r="P14" s="1">
        <v>163</v>
      </c>
      <c r="Q14" s="1">
        <v>4172</v>
      </c>
      <c r="S14" s="1" t="s">
        <v>105</v>
      </c>
    </row>
    <row r="15" spans="1:19">
      <c r="A15" s="3">
        <v>1930</v>
      </c>
      <c r="B15" s="3">
        <v>1</v>
      </c>
      <c r="C15" s="3">
        <v>14</v>
      </c>
      <c r="D15" s="4">
        <f t="shared" si="0"/>
        <v>109</v>
      </c>
      <c r="E15" s="3">
        <v>8</v>
      </c>
      <c r="F15" s="3">
        <v>29</v>
      </c>
      <c r="G15" s="3">
        <v>4</v>
      </c>
      <c r="H15" s="1">
        <f>2+3+8+1</f>
        <v>14</v>
      </c>
      <c r="I15" s="1">
        <v>4</v>
      </c>
      <c r="J15" s="1">
        <f>3+1+9+2</f>
        <v>15</v>
      </c>
      <c r="K15" s="2">
        <f t="shared" si="1"/>
        <v>54</v>
      </c>
      <c r="L15" s="2">
        <f t="shared" si="2"/>
        <v>55</v>
      </c>
      <c r="M15" s="5" t="s">
        <v>30</v>
      </c>
      <c r="N15" s="3" t="s">
        <v>31</v>
      </c>
      <c r="O15" s="1">
        <v>1930</v>
      </c>
      <c r="P15" s="1">
        <v>163</v>
      </c>
      <c r="Q15" s="1">
        <v>4172</v>
      </c>
      <c r="S15" s="1" t="s">
        <v>105</v>
      </c>
    </row>
    <row r="16" spans="1:19">
      <c r="A16" s="3">
        <v>1930</v>
      </c>
      <c r="B16" s="3">
        <v>1</v>
      </c>
      <c r="C16" s="3">
        <v>15</v>
      </c>
      <c r="D16" s="4">
        <f t="shared" si="0"/>
        <v>120</v>
      </c>
      <c r="E16" s="3">
        <v>8</v>
      </c>
      <c r="F16" s="3">
        <v>40</v>
      </c>
      <c r="G16" s="3">
        <v>4</v>
      </c>
      <c r="H16" s="1">
        <f>1+5+15+1</f>
        <v>22</v>
      </c>
      <c r="I16" s="1">
        <v>4</v>
      </c>
      <c r="J16" s="1">
        <f>7+2+5+4</f>
        <v>18</v>
      </c>
      <c r="K16" s="2">
        <f t="shared" si="1"/>
        <v>62</v>
      </c>
      <c r="L16" s="2">
        <f t="shared" si="2"/>
        <v>58</v>
      </c>
      <c r="M16" s="5" t="s">
        <v>30</v>
      </c>
      <c r="N16" s="3" t="s">
        <v>31</v>
      </c>
      <c r="O16" s="1">
        <v>1930</v>
      </c>
      <c r="P16" s="1">
        <v>163</v>
      </c>
      <c r="Q16" s="1">
        <v>4172</v>
      </c>
      <c r="S16" s="1" t="s">
        <v>105</v>
      </c>
    </row>
    <row r="17" spans="1:19">
      <c r="A17" s="3">
        <v>1930</v>
      </c>
      <c r="B17" s="3">
        <v>1</v>
      </c>
      <c r="C17" s="3">
        <v>16</v>
      </c>
      <c r="D17" s="4">
        <f t="shared" si="0"/>
        <v>101</v>
      </c>
      <c r="E17" s="3">
        <v>7</v>
      </c>
      <c r="F17" s="3">
        <v>31</v>
      </c>
      <c r="G17" s="3">
        <v>4</v>
      </c>
      <c r="H17" s="1">
        <f>1+5+16+1</f>
        <v>23</v>
      </c>
      <c r="I17" s="1">
        <v>3</v>
      </c>
      <c r="J17" s="1">
        <f>2+3+3</f>
        <v>8</v>
      </c>
      <c r="K17" s="2">
        <f t="shared" si="1"/>
        <v>63</v>
      </c>
      <c r="L17" s="2">
        <f t="shared" si="2"/>
        <v>38</v>
      </c>
      <c r="M17" s="5" t="s">
        <v>30</v>
      </c>
      <c r="N17" s="3" t="s">
        <v>31</v>
      </c>
      <c r="O17" s="1">
        <v>1930</v>
      </c>
      <c r="P17" s="1">
        <v>163</v>
      </c>
      <c r="Q17" s="1">
        <v>4172</v>
      </c>
      <c r="S17" s="1" t="s">
        <v>105</v>
      </c>
    </row>
    <row r="18" spans="1:19">
      <c r="A18" s="3">
        <v>1930</v>
      </c>
      <c r="B18" s="3">
        <v>1</v>
      </c>
      <c r="C18" s="3">
        <v>17</v>
      </c>
      <c r="D18" s="4">
        <f t="shared" si="0"/>
        <v>154</v>
      </c>
      <c r="E18" s="3">
        <v>11</v>
      </c>
      <c r="F18" s="3">
        <v>44</v>
      </c>
      <c r="G18" s="3">
        <v>6</v>
      </c>
      <c r="H18" s="1">
        <f>1+3+22+3+3+1</f>
        <v>33</v>
      </c>
      <c r="I18" s="1">
        <v>5</v>
      </c>
      <c r="J18" s="1">
        <f>2+3+1+2+3</f>
        <v>11</v>
      </c>
      <c r="K18" s="2">
        <f t="shared" si="1"/>
        <v>93</v>
      </c>
      <c r="L18" s="2">
        <f t="shared" si="2"/>
        <v>61</v>
      </c>
      <c r="M18" s="5" t="s">
        <v>30</v>
      </c>
      <c r="N18" s="3" t="s">
        <v>31</v>
      </c>
      <c r="O18" s="1">
        <v>1930</v>
      </c>
      <c r="P18" s="1">
        <v>163</v>
      </c>
      <c r="Q18" s="1">
        <v>4172</v>
      </c>
      <c r="S18" s="1" t="s">
        <v>105</v>
      </c>
    </row>
    <row r="19" spans="1:19">
      <c r="A19" s="3">
        <v>1930</v>
      </c>
      <c r="B19" s="3">
        <v>1</v>
      </c>
      <c r="C19" s="3">
        <v>18</v>
      </c>
      <c r="D19" s="4">
        <f t="shared" si="0"/>
        <v>158</v>
      </c>
      <c r="E19" s="3">
        <v>11</v>
      </c>
      <c r="F19" s="3">
        <v>48</v>
      </c>
      <c r="G19" s="3">
        <v>6</v>
      </c>
      <c r="H19" s="1">
        <f>1+2+24+1+3+2</f>
        <v>33</v>
      </c>
      <c r="I19" s="1">
        <v>5</v>
      </c>
      <c r="J19" s="1">
        <f>1+3+3+2+6</f>
        <v>15</v>
      </c>
      <c r="K19" s="2">
        <f t="shared" si="1"/>
        <v>93</v>
      </c>
      <c r="L19" s="2">
        <f t="shared" si="2"/>
        <v>65</v>
      </c>
      <c r="M19" s="5" t="s">
        <v>30</v>
      </c>
      <c r="N19" s="3" t="s">
        <v>31</v>
      </c>
      <c r="O19" s="1">
        <v>1930</v>
      </c>
      <c r="P19" s="1">
        <v>163</v>
      </c>
      <c r="Q19" s="1">
        <v>4172</v>
      </c>
      <c r="S19" s="1" t="s">
        <v>105</v>
      </c>
    </row>
    <row r="20" spans="1:19">
      <c r="A20" s="3">
        <v>1930</v>
      </c>
      <c r="B20" s="3">
        <v>1</v>
      </c>
      <c r="C20" s="3">
        <v>19</v>
      </c>
      <c r="D20" s="4">
        <f t="shared" si="0"/>
        <v>104</v>
      </c>
      <c r="E20" s="3">
        <v>7</v>
      </c>
      <c r="F20" s="3">
        <v>34</v>
      </c>
      <c r="G20" s="3">
        <v>4</v>
      </c>
      <c r="H20" s="1">
        <f>19+1+4+3</f>
        <v>27</v>
      </c>
      <c r="I20" s="1">
        <v>3</v>
      </c>
      <c r="J20" s="1">
        <f>2+1+4</f>
        <v>7</v>
      </c>
      <c r="K20" s="2">
        <f t="shared" si="1"/>
        <v>67</v>
      </c>
      <c r="L20" s="2">
        <f t="shared" si="2"/>
        <v>37</v>
      </c>
      <c r="M20" s="5" t="s">
        <v>30</v>
      </c>
      <c r="N20" s="3" t="s">
        <v>31</v>
      </c>
      <c r="O20" s="1">
        <v>1930</v>
      </c>
      <c r="P20" s="1">
        <v>163</v>
      </c>
      <c r="Q20" s="1">
        <v>4172</v>
      </c>
      <c r="S20" s="1" t="s">
        <v>105</v>
      </c>
    </row>
    <row r="21" spans="1:19">
      <c r="A21" s="3">
        <v>1930</v>
      </c>
      <c r="B21" s="3">
        <v>1</v>
      </c>
      <c r="C21" s="3">
        <v>20</v>
      </c>
      <c r="D21" s="4">
        <f t="shared" si="0"/>
        <v>97</v>
      </c>
      <c r="E21" s="3">
        <v>6</v>
      </c>
      <c r="F21" s="3">
        <v>37</v>
      </c>
      <c r="G21" s="3">
        <v>4</v>
      </c>
      <c r="H21" s="1">
        <f>23+2+5+3</f>
        <v>33</v>
      </c>
      <c r="I21" s="1">
        <v>2</v>
      </c>
      <c r="J21" s="1">
        <f>2+2</f>
        <v>4</v>
      </c>
      <c r="K21" s="2">
        <f t="shared" si="1"/>
        <v>73</v>
      </c>
      <c r="L21" s="2">
        <f t="shared" si="2"/>
        <v>24</v>
      </c>
      <c r="M21" s="5" t="s">
        <v>30</v>
      </c>
      <c r="N21" s="3" t="s">
        <v>31</v>
      </c>
      <c r="O21" s="1">
        <v>1930</v>
      </c>
      <c r="P21" s="1">
        <v>163</v>
      </c>
      <c r="Q21" s="1">
        <v>4172</v>
      </c>
      <c r="S21" s="1" t="s">
        <v>105</v>
      </c>
    </row>
    <row r="22" spans="1:19">
      <c r="A22" s="3">
        <v>1930</v>
      </c>
      <c r="B22" s="3">
        <v>1</v>
      </c>
      <c r="C22" s="3">
        <v>21</v>
      </c>
      <c r="D22" s="4">
        <f t="shared" si="0"/>
        <v>69</v>
      </c>
      <c r="E22" s="3">
        <v>4</v>
      </c>
      <c r="F22" s="3">
        <v>29</v>
      </c>
      <c r="G22" s="3">
        <v>4</v>
      </c>
      <c r="H22" s="1">
        <f>20+3+4+2</f>
        <v>29</v>
      </c>
      <c r="K22" s="2">
        <f t="shared" si="1"/>
        <v>69</v>
      </c>
      <c r="L22" s="2">
        <f t="shared" si="2"/>
        <v>0</v>
      </c>
      <c r="M22" s="5" t="s">
        <v>30</v>
      </c>
      <c r="N22" s="3" t="s">
        <v>31</v>
      </c>
      <c r="O22" s="1">
        <v>1930</v>
      </c>
      <c r="P22" s="1">
        <v>163</v>
      </c>
      <c r="Q22" s="1">
        <v>4172</v>
      </c>
      <c r="S22" s="1" t="s">
        <v>105</v>
      </c>
    </row>
    <row r="23" spans="1:19">
      <c r="A23" s="3">
        <v>1930</v>
      </c>
      <c r="B23" s="3">
        <v>1</v>
      </c>
      <c r="C23" s="3">
        <v>22</v>
      </c>
      <c r="D23" s="4" t="str">
        <f t="shared" si="0"/>
        <v/>
      </c>
      <c r="E23" s="3"/>
      <c r="F23" s="3"/>
      <c r="G23" s="3"/>
      <c r="K23" s="2" t="str">
        <f t="shared" si="1"/>
        <v/>
      </c>
      <c r="L23" s="2" t="str">
        <f t="shared" si="2"/>
        <v/>
      </c>
      <c r="M23" s="5"/>
      <c r="N23" s="3" t="s">
        <v>31</v>
      </c>
      <c r="O23" s="1">
        <v>1930</v>
      </c>
      <c r="P23" s="1">
        <v>163</v>
      </c>
      <c r="Q23" s="1">
        <v>4172</v>
      </c>
      <c r="S23" s="1" t="s">
        <v>105</v>
      </c>
    </row>
    <row r="24" spans="1:19">
      <c r="A24" s="3">
        <v>1930</v>
      </c>
      <c r="B24" s="3">
        <v>1</v>
      </c>
      <c r="C24" s="3">
        <v>23</v>
      </c>
      <c r="D24" s="4">
        <f t="shared" si="0"/>
        <v>79</v>
      </c>
      <c r="E24" s="3">
        <v>5</v>
      </c>
      <c r="F24" s="3">
        <v>29</v>
      </c>
      <c r="G24" s="3">
        <v>5</v>
      </c>
      <c r="H24" s="1">
        <f>8+7+1+5+8</f>
        <v>29</v>
      </c>
      <c r="K24" s="2">
        <f t="shared" si="1"/>
        <v>79</v>
      </c>
      <c r="L24" s="2">
        <f t="shared" si="2"/>
        <v>0</v>
      </c>
      <c r="M24" s="5" t="s">
        <v>38</v>
      </c>
      <c r="N24" s="3" t="s">
        <v>31</v>
      </c>
      <c r="O24" s="1">
        <v>1930</v>
      </c>
      <c r="P24" s="1">
        <v>163</v>
      </c>
      <c r="Q24" s="1">
        <v>4172</v>
      </c>
      <c r="S24" s="1" t="s">
        <v>105</v>
      </c>
    </row>
    <row r="25" spans="1:19">
      <c r="A25" s="3">
        <v>1930</v>
      </c>
      <c r="B25" s="3">
        <v>1</v>
      </c>
      <c r="C25" s="3">
        <v>24</v>
      </c>
      <c r="D25" s="4">
        <f t="shared" si="0"/>
        <v>64</v>
      </c>
      <c r="E25" s="3">
        <v>4</v>
      </c>
      <c r="F25" s="3">
        <v>24</v>
      </c>
      <c r="G25" s="3">
        <v>4</v>
      </c>
      <c r="H25" s="1">
        <f>15+2+6+1</f>
        <v>24</v>
      </c>
      <c r="K25" s="2">
        <f t="shared" si="1"/>
        <v>64</v>
      </c>
      <c r="L25" s="2">
        <f t="shared" si="2"/>
        <v>0</v>
      </c>
      <c r="M25" s="5" t="s">
        <v>94</v>
      </c>
      <c r="N25" s="3" t="s">
        <v>31</v>
      </c>
      <c r="O25" s="1">
        <v>1930</v>
      </c>
      <c r="P25" s="1">
        <v>163</v>
      </c>
      <c r="Q25" s="1">
        <v>4172</v>
      </c>
      <c r="S25" s="1" t="s">
        <v>105</v>
      </c>
    </row>
    <row r="26" spans="1:19">
      <c r="A26" s="3">
        <v>1930</v>
      </c>
      <c r="B26" s="3">
        <v>1</v>
      </c>
      <c r="C26" s="3">
        <v>25</v>
      </c>
      <c r="D26" s="4">
        <f t="shared" si="0"/>
        <v>42</v>
      </c>
      <c r="E26" s="3">
        <v>2</v>
      </c>
      <c r="F26" s="3">
        <v>22</v>
      </c>
      <c r="G26" s="3"/>
      <c r="K26" s="2">
        <f t="shared" si="1"/>
        <v>0</v>
      </c>
      <c r="L26" s="2">
        <f t="shared" si="2"/>
        <v>0</v>
      </c>
      <c r="M26" s="5" t="s">
        <v>38</v>
      </c>
      <c r="N26" s="3" t="s">
        <v>31</v>
      </c>
      <c r="O26" s="1">
        <v>1930</v>
      </c>
      <c r="P26" s="1">
        <v>163</v>
      </c>
      <c r="Q26" s="1">
        <v>4172</v>
      </c>
      <c r="S26" s="1" t="s">
        <v>105</v>
      </c>
    </row>
    <row r="27" spans="1:19">
      <c r="A27" s="3">
        <v>1930</v>
      </c>
      <c r="B27" s="3">
        <v>1</v>
      </c>
      <c r="C27" s="3">
        <v>26</v>
      </c>
      <c r="D27" s="4" t="str">
        <f t="shared" si="0"/>
        <v/>
      </c>
      <c r="E27" s="3"/>
      <c r="F27" s="3"/>
      <c r="G27" s="3"/>
      <c r="K27" s="2" t="str">
        <f t="shared" si="1"/>
        <v/>
      </c>
      <c r="L27" s="2" t="str">
        <f t="shared" si="2"/>
        <v/>
      </c>
      <c r="M27" s="5"/>
      <c r="N27" s="3" t="s">
        <v>31</v>
      </c>
      <c r="O27" s="1">
        <v>1930</v>
      </c>
      <c r="P27" s="1">
        <v>163</v>
      </c>
      <c r="Q27" s="1">
        <v>4172</v>
      </c>
      <c r="S27" s="1" t="s">
        <v>105</v>
      </c>
    </row>
    <row r="28" spans="1:19">
      <c r="A28" s="3">
        <v>1930</v>
      </c>
      <c r="B28" s="3">
        <v>1</v>
      </c>
      <c r="C28" s="3">
        <v>27</v>
      </c>
      <c r="D28" s="4">
        <f t="shared" si="0"/>
        <v>53</v>
      </c>
      <c r="E28" s="3">
        <v>3</v>
      </c>
      <c r="F28" s="3">
        <v>23</v>
      </c>
      <c r="G28" s="3">
        <v>3</v>
      </c>
      <c r="H28" s="1">
        <f>17+1+5</f>
        <v>23</v>
      </c>
      <c r="K28" s="2">
        <f t="shared" si="1"/>
        <v>53</v>
      </c>
      <c r="L28" s="2">
        <f t="shared" si="2"/>
        <v>0</v>
      </c>
      <c r="M28" s="5" t="s">
        <v>30</v>
      </c>
      <c r="N28" s="3" t="s">
        <v>31</v>
      </c>
      <c r="O28" s="1">
        <v>1930</v>
      </c>
      <c r="P28" s="1">
        <v>163</v>
      </c>
      <c r="Q28" s="1">
        <v>4172</v>
      </c>
      <c r="S28" s="1" t="s">
        <v>105</v>
      </c>
    </row>
    <row r="29" spans="1:19">
      <c r="A29" s="3">
        <v>1930</v>
      </c>
      <c r="B29" s="3">
        <v>1</v>
      </c>
      <c r="C29" s="3">
        <v>28</v>
      </c>
      <c r="D29" s="4">
        <f t="shared" si="0"/>
        <v>54</v>
      </c>
      <c r="E29" s="3">
        <v>3</v>
      </c>
      <c r="F29" s="3">
        <v>24</v>
      </c>
      <c r="G29" s="3">
        <v>3</v>
      </c>
      <c r="H29" s="1">
        <f>21+2+1</f>
        <v>24</v>
      </c>
      <c r="K29" s="2">
        <f t="shared" si="1"/>
        <v>54</v>
      </c>
      <c r="L29" s="2">
        <f t="shared" si="2"/>
        <v>0</v>
      </c>
      <c r="M29" s="5" t="s">
        <v>30</v>
      </c>
      <c r="N29" s="3" t="s">
        <v>31</v>
      </c>
      <c r="O29" s="1">
        <v>1930</v>
      </c>
      <c r="P29" s="1">
        <v>163</v>
      </c>
      <c r="Q29" s="1">
        <v>4172</v>
      </c>
      <c r="S29" s="1" t="s">
        <v>105</v>
      </c>
    </row>
    <row r="30" spans="1:19">
      <c r="A30" s="3">
        <v>1930</v>
      </c>
      <c r="B30" s="3">
        <v>1</v>
      </c>
      <c r="C30" s="3">
        <v>29</v>
      </c>
      <c r="D30" s="4">
        <f t="shared" si="0"/>
        <v>63</v>
      </c>
      <c r="E30" s="3">
        <v>3</v>
      </c>
      <c r="F30" s="3">
        <v>33</v>
      </c>
      <c r="G30" s="3">
        <v>3</v>
      </c>
      <c r="H30" s="1">
        <f>19+13+1</f>
        <v>33</v>
      </c>
      <c r="K30" s="2">
        <f t="shared" si="1"/>
        <v>63</v>
      </c>
      <c r="L30" s="2">
        <f t="shared" si="2"/>
        <v>0</v>
      </c>
      <c r="M30" s="5" t="s">
        <v>30</v>
      </c>
      <c r="N30" s="3" t="s">
        <v>31</v>
      </c>
      <c r="O30" s="1">
        <v>1930</v>
      </c>
      <c r="P30" s="1">
        <v>163</v>
      </c>
      <c r="Q30" s="1">
        <v>4172</v>
      </c>
      <c r="S30" s="1" t="s">
        <v>105</v>
      </c>
    </row>
    <row r="31" spans="1:19">
      <c r="A31" s="3">
        <v>1930</v>
      </c>
      <c r="B31" s="3">
        <v>1</v>
      </c>
      <c r="C31" s="3">
        <v>30</v>
      </c>
      <c r="D31" s="4">
        <f t="shared" si="0"/>
        <v>88</v>
      </c>
      <c r="E31" s="3">
        <v>6</v>
      </c>
      <c r="F31" s="3">
        <v>28</v>
      </c>
      <c r="G31" s="3">
        <v>6</v>
      </c>
      <c r="H31" s="1">
        <f>12+8+1+2+4+1</f>
        <v>28</v>
      </c>
      <c r="K31" s="2">
        <f t="shared" si="1"/>
        <v>88</v>
      </c>
      <c r="L31" s="2">
        <f t="shared" si="2"/>
        <v>0</v>
      </c>
      <c r="M31" s="5" t="s">
        <v>30</v>
      </c>
      <c r="N31" s="3" t="s">
        <v>31</v>
      </c>
      <c r="O31" s="1">
        <v>1930</v>
      </c>
      <c r="P31" s="1">
        <v>163</v>
      </c>
      <c r="Q31" s="1">
        <v>4172</v>
      </c>
      <c r="S31" s="1" t="s">
        <v>105</v>
      </c>
    </row>
    <row r="32" spans="1:19">
      <c r="A32" s="3">
        <v>1930</v>
      </c>
      <c r="B32" s="3">
        <v>1</v>
      </c>
      <c r="C32" s="3">
        <v>31</v>
      </c>
      <c r="D32" s="4">
        <f t="shared" si="0"/>
        <v>86</v>
      </c>
      <c r="E32" s="3">
        <v>6</v>
      </c>
      <c r="F32" s="3">
        <v>26</v>
      </c>
      <c r="G32" s="3">
        <v>6</v>
      </c>
      <c r="H32" s="1">
        <f>6+8+1+3+2+6</f>
        <v>26</v>
      </c>
      <c r="K32" s="2">
        <f t="shared" si="1"/>
        <v>86</v>
      </c>
      <c r="L32" s="2">
        <f t="shared" si="2"/>
        <v>0</v>
      </c>
      <c r="M32" s="5" t="s">
        <v>30</v>
      </c>
      <c r="N32" s="3" t="s">
        <v>31</v>
      </c>
      <c r="O32" s="1">
        <v>1930</v>
      </c>
      <c r="P32" s="1">
        <v>163</v>
      </c>
      <c r="Q32" s="1">
        <v>4172</v>
      </c>
      <c r="S32" s="1" t="s">
        <v>105</v>
      </c>
    </row>
    <row r="33" spans="1:19">
      <c r="A33" s="1">
        <v>1930</v>
      </c>
      <c r="B33" s="1">
        <v>2</v>
      </c>
      <c r="C33" s="1">
        <v>1</v>
      </c>
      <c r="D33" s="4" t="str">
        <f t="shared" si="0"/>
        <v/>
      </c>
      <c r="K33" s="2" t="str">
        <f t="shared" si="1"/>
        <v/>
      </c>
      <c r="L33" s="2" t="str">
        <f t="shared" si="2"/>
        <v/>
      </c>
      <c r="N33" s="1" t="s">
        <v>31</v>
      </c>
      <c r="O33" s="1">
        <v>1930</v>
      </c>
      <c r="P33" s="1">
        <v>164</v>
      </c>
      <c r="Q33" s="1">
        <v>3923</v>
      </c>
      <c r="S33" s="1" t="s">
        <v>106</v>
      </c>
    </row>
    <row r="34" spans="1:19">
      <c r="A34" s="1">
        <v>1930</v>
      </c>
      <c r="B34" s="1">
        <v>2</v>
      </c>
      <c r="C34" s="1">
        <v>2</v>
      </c>
      <c r="D34" s="4">
        <f t="shared" si="0"/>
        <v>84</v>
      </c>
      <c r="E34" s="1">
        <v>6</v>
      </c>
      <c r="F34" s="1">
        <v>24</v>
      </c>
      <c r="G34" s="1">
        <v>3</v>
      </c>
      <c r="H34" s="1">
        <f>3+1+6</f>
        <v>10</v>
      </c>
      <c r="I34" s="1">
        <v>3</v>
      </c>
      <c r="J34" s="1">
        <f>3+8+3</f>
        <v>14</v>
      </c>
      <c r="K34" s="2">
        <f t="shared" si="1"/>
        <v>40</v>
      </c>
      <c r="L34" s="2">
        <f t="shared" si="2"/>
        <v>44</v>
      </c>
      <c r="M34" s="1" t="s">
        <v>38</v>
      </c>
      <c r="N34" s="1" t="s">
        <v>31</v>
      </c>
      <c r="O34" s="1">
        <v>1930</v>
      </c>
      <c r="P34" s="1">
        <v>164</v>
      </c>
      <c r="Q34" s="1">
        <v>3923</v>
      </c>
      <c r="S34" s="1" t="s">
        <v>106</v>
      </c>
    </row>
    <row r="35" spans="1:19">
      <c r="A35" s="1">
        <v>1930</v>
      </c>
      <c r="B35" s="1">
        <v>2</v>
      </c>
      <c r="C35" s="1">
        <v>3</v>
      </c>
      <c r="D35" s="4">
        <f t="shared" si="0"/>
        <v>111</v>
      </c>
      <c r="E35" s="1">
        <v>8</v>
      </c>
      <c r="F35" s="1">
        <v>31</v>
      </c>
      <c r="G35" s="1">
        <v>4</v>
      </c>
      <c r="H35" s="1">
        <f>5+1+9+1</f>
        <v>16</v>
      </c>
      <c r="I35" s="1">
        <v>4</v>
      </c>
      <c r="J35" s="1">
        <f>1+7+6+1</f>
        <v>15</v>
      </c>
      <c r="K35" s="2">
        <f t="shared" si="1"/>
        <v>56</v>
      </c>
      <c r="L35" s="2">
        <f t="shared" si="2"/>
        <v>55</v>
      </c>
      <c r="M35" s="1" t="s">
        <v>38</v>
      </c>
      <c r="N35" s="1" t="s">
        <v>31</v>
      </c>
      <c r="O35" s="1">
        <v>1930</v>
      </c>
      <c r="P35" s="1">
        <v>164</v>
      </c>
      <c r="Q35" s="1">
        <v>3923</v>
      </c>
      <c r="S35" s="1" t="s">
        <v>106</v>
      </c>
    </row>
    <row r="36" spans="1:19">
      <c r="A36" s="1">
        <v>1930</v>
      </c>
      <c r="B36" s="1">
        <v>2</v>
      </c>
      <c r="C36" s="1">
        <v>4</v>
      </c>
      <c r="D36" s="4">
        <f t="shared" si="0"/>
        <v>140</v>
      </c>
      <c r="E36" s="1">
        <v>9</v>
      </c>
      <c r="F36" s="1">
        <v>50</v>
      </c>
      <c r="G36" s="1">
        <v>4</v>
      </c>
      <c r="H36" s="1">
        <f>3+6+9+2</f>
        <v>20</v>
      </c>
      <c r="I36" s="1">
        <v>5</v>
      </c>
      <c r="J36" s="1">
        <f>1+9+8+10+2</f>
        <v>30</v>
      </c>
      <c r="K36" s="2">
        <f t="shared" si="1"/>
        <v>60</v>
      </c>
      <c r="L36" s="2">
        <f t="shared" si="2"/>
        <v>80</v>
      </c>
      <c r="M36" s="1" t="s">
        <v>38</v>
      </c>
      <c r="N36" s="1" t="s">
        <v>31</v>
      </c>
      <c r="O36" s="1">
        <v>1930</v>
      </c>
      <c r="P36" s="1">
        <v>164</v>
      </c>
      <c r="Q36" s="1">
        <v>3923</v>
      </c>
      <c r="S36" s="1" t="s">
        <v>106</v>
      </c>
    </row>
    <row r="37" spans="1:19">
      <c r="A37" s="1">
        <v>1930</v>
      </c>
      <c r="B37" s="1">
        <v>2</v>
      </c>
      <c r="C37" s="1">
        <v>5</v>
      </c>
      <c r="D37" s="4" t="str">
        <f t="shared" si="0"/>
        <v/>
      </c>
      <c r="K37" s="2" t="str">
        <f t="shared" si="1"/>
        <v/>
      </c>
      <c r="L37" s="2" t="str">
        <f t="shared" si="2"/>
        <v/>
      </c>
      <c r="N37" s="1" t="s">
        <v>31</v>
      </c>
      <c r="O37" s="1">
        <v>1930</v>
      </c>
      <c r="P37" s="1">
        <v>164</v>
      </c>
      <c r="Q37" s="1">
        <v>3923</v>
      </c>
      <c r="S37" s="1" t="s">
        <v>106</v>
      </c>
    </row>
    <row r="38" spans="1:19">
      <c r="A38" s="1">
        <v>1930</v>
      </c>
      <c r="B38" s="1">
        <v>2</v>
      </c>
      <c r="C38" s="1">
        <v>6</v>
      </c>
      <c r="D38" s="4" t="str">
        <f t="shared" si="0"/>
        <v/>
      </c>
      <c r="K38" s="2" t="str">
        <f t="shared" si="1"/>
        <v/>
      </c>
      <c r="L38" s="2" t="str">
        <f t="shared" si="2"/>
        <v/>
      </c>
      <c r="N38" s="1" t="s">
        <v>31</v>
      </c>
      <c r="O38" s="1">
        <v>1930</v>
      </c>
      <c r="P38" s="1">
        <v>164</v>
      </c>
      <c r="Q38" s="1">
        <v>3923</v>
      </c>
      <c r="S38" s="1" t="s">
        <v>106</v>
      </c>
    </row>
    <row r="39" spans="1:19">
      <c r="A39" s="1">
        <v>1930</v>
      </c>
      <c r="B39" s="1">
        <v>2</v>
      </c>
      <c r="C39" s="1">
        <v>7</v>
      </c>
      <c r="D39" s="4">
        <f t="shared" si="0"/>
        <v>156</v>
      </c>
      <c r="E39" s="1">
        <v>9</v>
      </c>
      <c r="F39" s="1">
        <v>66</v>
      </c>
      <c r="G39" s="1">
        <v>3</v>
      </c>
      <c r="H39" s="1">
        <f>1+1+4</f>
        <v>6</v>
      </c>
      <c r="I39" s="1">
        <v>6</v>
      </c>
      <c r="J39" s="1">
        <f>1+22+8+13+12+4</f>
        <v>60</v>
      </c>
      <c r="K39" s="2">
        <f t="shared" si="1"/>
        <v>36</v>
      </c>
      <c r="L39" s="2">
        <f t="shared" si="2"/>
        <v>120</v>
      </c>
      <c r="M39" s="1" t="s">
        <v>30</v>
      </c>
      <c r="N39" s="1" t="s">
        <v>31</v>
      </c>
      <c r="O39" s="1">
        <v>1930</v>
      </c>
      <c r="P39" s="1">
        <v>164</v>
      </c>
      <c r="Q39" s="1">
        <v>3923</v>
      </c>
      <c r="S39" s="1" t="s">
        <v>106</v>
      </c>
    </row>
    <row r="40" spans="1:19">
      <c r="A40" s="1">
        <v>1930</v>
      </c>
      <c r="B40" s="1">
        <v>2</v>
      </c>
      <c r="C40" s="1">
        <v>8</v>
      </c>
      <c r="D40" s="4">
        <f t="shared" si="0"/>
        <v>141</v>
      </c>
      <c r="E40" s="1">
        <v>9</v>
      </c>
      <c r="F40" s="1">
        <v>51</v>
      </c>
      <c r="G40" s="1">
        <v>3</v>
      </c>
      <c r="H40" s="1">
        <f>2+1+6</f>
        <v>9</v>
      </c>
      <c r="I40" s="1">
        <v>6</v>
      </c>
      <c r="J40" s="1">
        <f>1+14+6+13+5+3</f>
        <v>42</v>
      </c>
      <c r="K40" s="2">
        <f t="shared" si="1"/>
        <v>39</v>
      </c>
      <c r="L40" s="2">
        <f t="shared" si="2"/>
        <v>102</v>
      </c>
      <c r="M40" s="1" t="s">
        <v>30</v>
      </c>
      <c r="N40" s="1" t="s">
        <v>31</v>
      </c>
      <c r="O40" s="1">
        <v>1930</v>
      </c>
      <c r="P40" s="1">
        <v>164</v>
      </c>
      <c r="Q40" s="1">
        <v>3923</v>
      </c>
      <c r="S40" s="1" t="s">
        <v>106</v>
      </c>
    </row>
    <row r="41" spans="1:19">
      <c r="A41" s="1">
        <v>1930</v>
      </c>
      <c r="B41" s="1">
        <v>2</v>
      </c>
      <c r="C41" s="1">
        <v>9</v>
      </c>
      <c r="D41" s="4" t="str">
        <f t="shared" si="0"/>
        <v/>
      </c>
      <c r="K41" s="2" t="str">
        <f t="shared" si="1"/>
        <v/>
      </c>
      <c r="L41" s="2" t="str">
        <f t="shared" si="2"/>
        <v/>
      </c>
      <c r="N41" s="1" t="s">
        <v>31</v>
      </c>
      <c r="O41" s="1">
        <v>1930</v>
      </c>
      <c r="P41" s="1">
        <v>164</v>
      </c>
      <c r="Q41" s="1">
        <v>3923</v>
      </c>
      <c r="S41" s="1" t="s">
        <v>106</v>
      </c>
    </row>
    <row r="42" spans="1:19">
      <c r="A42" s="1">
        <v>1930</v>
      </c>
      <c r="B42" s="1">
        <v>2</v>
      </c>
      <c r="C42" s="1">
        <v>10</v>
      </c>
      <c r="D42" s="4" t="str">
        <f t="shared" si="0"/>
        <v/>
      </c>
      <c r="K42" s="2" t="str">
        <f t="shared" si="1"/>
        <v/>
      </c>
      <c r="L42" s="2" t="str">
        <f t="shared" si="2"/>
        <v/>
      </c>
      <c r="N42" s="1" t="s">
        <v>31</v>
      </c>
      <c r="O42" s="1">
        <v>1930</v>
      </c>
      <c r="P42" s="1">
        <v>164</v>
      </c>
      <c r="Q42" s="1">
        <v>3923</v>
      </c>
      <c r="S42" s="1" t="s">
        <v>106</v>
      </c>
    </row>
    <row r="43" spans="1:19">
      <c r="A43" s="1">
        <v>1930</v>
      </c>
      <c r="B43" s="1">
        <v>2</v>
      </c>
      <c r="C43" s="1">
        <v>11</v>
      </c>
      <c r="D43" s="4">
        <f t="shared" si="0"/>
        <v>99</v>
      </c>
      <c r="E43" s="1">
        <v>7</v>
      </c>
      <c r="F43" s="1">
        <v>29</v>
      </c>
      <c r="G43" s="1">
        <v>3</v>
      </c>
      <c r="H43" s="1">
        <f>3+1+5</f>
        <v>9</v>
      </c>
      <c r="I43" s="1">
        <v>4</v>
      </c>
      <c r="J43" s="1">
        <f>1+13+2+4</f>
        <v>20</v>
      </c>
      <c r="K43" s="2">
        <f t="shared" si="1"/>
        <v>39</v>
      </c>
      <c r="L43" s="2">
        <f t="shared" si="2"/>
        <v>60</v>
      </c>
      <c r="M43" s="1" t="s">
        <v>30</v>
      </c>
      <c r="N43" s="1" t="s">
        <v>31</v>
      </c>
      <c r="O43" s="1">
        <v>1930</v>
      </c>
      <c r="P43" s="1">
        <v>164</v>
      </c>
      <c r="Q43" s="1">
        <v>3923</v>
      </c>
      <c r="S43" s="1" t="s">
        <v>106</v>
      </c>
    </row>
    <row r="44" spans="1:19">
      <c r="A44" s="1">
        <v>1930</v>
      </c>
      <c r="B44" s="1">
        <v>2</v>
      </c>
      <c r="C44" s="1">
        <v>12</v>
      </c>
      <c r="D44" s="4" t="str">
        <f t="shared" si="0"/>
        <v/>
      </c>
      <c r="K44" s="2" t="str">
        <f t="shared" si="1"/>
        <v/>
      </c>
      <c r="L44" s="2" t="str">
        <f t="shared" si="2"/>
        <v/>
      </c>
      <c r="N44" s="1" t="s">
        <v>31</v>
      </c>
      <c r="O44" s="1">
        <v>1930</v>
      </c>
      <c r="P44" s="1">
        <v>164</v>
      </c>
      <c r="Q44" s="1">
        <v>3923</v>
      </c>
      <c r="S44" s="1" t="s">
        <v>106</v>
      </c>
    </row>
    <row r="45" spans="1:19">
      <c r="A45" s="1">
        <v>1930</v>
      </c>
      <c r="B45" s="1">
        <v>2</v>
      </c>
      <c r="C45" s="1">
        <v>13</v>
      </c>
      <c r="D45" s="4">
        <f t="shared" si="0"/>
        <v>45</v>
      </c>
      <c r="E45" s="1">
        <v>3</v>
      </c>
      <c r="F45" s="1">
        <v>15</v>
      </c>
      <c r="G45" s="1">
        <v>2</v>
      </c>
      <c r="H45" s="1">
        <f>8+2</f>
        <v>10</v>
      </c>
      <c r="I45" s="1">
        <v>1</v>
      </c>
      <c r="J45" s="1">
        <v>5</v>
      </c>
      <c r="K45" s="2">
        <f t="shared" si="1"/>
        <v>30</v>
      </c>
      <c r="L45" s="2">
        <f t="shared" si="2"/>
        <v>15</v>
      </c>
      <c r="M45" s="1" t="s">
        <v>30</v>
      </c>
      <c r="N45" s="1" t="s">
        <v>31</v>
      </c>
      <c r="O45" s="1">
        <v>1930</v>
      </c>
      <c r="P45" s="1">
        <v>164</v>
      </c>
      <c r="Q45" s="1">
        <v>3923</v>
      </c>
      <c r="S45" s="1" t="s">
        <v>106</v>
      </c>
    </row>
    <row r="46" spans="1:19">
      <c r="A46" s="1">
        <v>1930</v>
      </c>
      <c r="B46" s="1">
        <v>2</v>
      </c>
      <c r="C46" s="1">
        <v>14</v>
      </c>
      <c r="D46" s="4">
        <f t="shared" si="0"/>
        <v>58</v>
      </c>
      <c r="E46" s="1">
        <v>4</v>
      </c>
      <c r="F46" s="1">
        <v>18</v>
      </c>
      <c r="G46" s="1">
        <v>3</v>
      </c>
      <c r="H46" s="1">
        <f>6+3+1</f>
        <v>10</v>
      </c>
      <c r="I46" s="1">
        <v>1</v>
      </c>
      <c r="J46" s="1">
        <v>8</v>
      </c>
      <c r="K46" s="2">
        <f t="shared" si="1"/>
        <v>40</v>
      </c>
      <c r="L46" s="2">
        <f t="shared" si="2"/>
        <v>18</v>
      </c>
      <c r="M46" s="1" t="s">
        <v>30</v>
      </c>
      <c r="N46" s="1" t="s">
        <v>31</v>
      </c>
      <c r="O46" s="1">
        <v>1930</v>
      </c>
      <c r="P46" s="1">
        <v>164</v>
      </c>
      <c r="Q46" s="1">
        <v>3923</v>
      </c>
      <c r="S46" s="1" t="s">
        <v>106</v>
      </c>
    </row>
    <row r="47" spans="1:19">
      <c r="A47" s="1">
        <v>1930</v>
      </c>
      <c r="B47" s="1">
        <v>2</v>
      </c>
      <c r="C47" s="1">
        <v>15</v>
      </c>
      <c r="D47" s="4">
        <f t="shared" si="0"/>
        <v>59</v>
      </c>
      <c r="E47" s="1">
        <v>4</v>
      </c>
      <c r="F47" s="1">
        <v>19</v>
      </c>
      <c r="G47" s="1">
        <v>3</v>
      </c>
      <c r="H47" s="1">
        <f>8+4+6</f>
        <v>18</v>
      </c>
      <c r="I47" s="1">
        <v>1</v>
      </c>
      <c r="J47" s="1">
        <v>1</v>
      </c>
      <c r="K47" s="2">
        <f t="shared" si="1"/>
        <v>48</v>
      </c>
      <c r="L47" s="2">
        <f t="shared" si="2"/>
        <v>11</v>
      </c>
      <c r="M47" s="1" t="s">
        <v>30</v>
      </c>
      <c r="N47" s="1" t="s">
        <v>31</v>
      </c>
      <c r="O47" s="1">
        <v>1930</v>
      </c>
      <c r="P47" s="1">
        <v>164</v>
      </c>
      <c r="Q47" s="1">
        <v>3923</v>
      </c>
      <c r="S47" s="1" t="s">
        <v>106</v>
      </c>
    </row>
    <row r="48" spans="1:19">
      <c r="A48" s="1">
        <v>1930</v>
      </c>
      <c r="B48" s="1">
        <v>2</v>
      </c>
      <c r="C48" s="1">
        <v>16</v>
      </c>
      <c r="D48" s="4">
        <f t="shared" si="0"/>
        <v>37</v>
      </c>
      <c r="E48" s="1">
        <v>3</v>
      </c>
      <c r="F48" s="1">
        <v>7</v>
      </c>
      <c r="G48" s="1">
        <v>3</v>
      </c>
      <c r="H48" s="1">
        <f>2+1+4</f>
        <v>7</v>
      </c>
      <c r="K48" s="2">
        <f t="shared" si="1"/>
        <v>37</v>
      </c>
      <c r="L48" s="2">
        <f t="shared" si="2"/>
        <v>0</v>
      </c>
      <c r="M48" s="1" t="s">
        <v>30</v>
      </c>
      <c r="N48" s="1" t="s">
        <v>31</v>
      </c>
      <c r="O48" s="1">
        <v>1930</v>
      </c>
      <c r="P48" s="1">
        <v>164</v>
      </c>
      <c r="Q48" s="1">
        <v>3923</v>
      </c>
      <c r="S48" s="1" t="s">
        <v>106</v>
      </c>
    </row>
    <row r="49" spans="1:19">
      <c r="A49" s="1">
        <v>1930</v>
      </c>
      <c r="B49" s="1">
        <v>2</v>
      </c>
      <c r="C49" s="1">
        <v>17</v>
      </c>
      <c r="D49" s="4">
        <f t="shared" si="0"/>
        <v>26</v>
      </c>
      <c r="E49" s="1">
        <v>2</v>
      </c>
      <c r="F49" s="1">
        <v>6</v>
      </c>
      <c r="G49" s="1">
        <v>2</v>
      </c>
      <c r="H49" s="1">
        <f>2+4</f>
        <v>6</v>
      </c>
      <c r="K49" s="2">
        <f t="shared" si="1"/>
        <v>26</v>
      </c>
      <c r="L49" s="2">
        <f t="shared" si="2"/>
        <v>0</v>
      </c>
      <c r="M49" s="1" t="s">
        <v>30</v>
      </c>
      <c r="N49" s="1" t="s">
        <v>31</v>
      </c>
      <c r="O49" s="1">
        <v>1930</v>
      </c>
      <c r="P49" s="1">
        <v>164</v>
      </c>
      <c r="Q49" s="1">
        <v>3923</v>
      </c>
      <c r="S49" s="1" t="s">
        <v>106</v>
      </c>
    </row>
    <row r="50" spans="1:19">
      <c r="A50" s="1">
        <v>1930</v>
      </c>
      <c r="B50" s="1">
        <v>2</v>
      </c>
      <c r="C50" s="1">
        <v>18</v>
      </c>
      <c r="D50" s="4">
        <f t="shared" si="0"/>
        <v>16</v>
      </c>
      <c r="E50" s="1">
        <v>1</v>
      </c>
      <c r="F50" s="1">
        <v>6</v>
      </c>
      <c r="G50" s="1">
        <v>1</v>
      </c>
      <c r="H50" s="1">
        <v>6</v>
      </c>
      <c r="K50" s="2">
        <f t="shared" si="1"/>
        <v>16</v>
      </c>
      <c r="L50" s="2">
        <f t="shared" si="2"/>
        <v>0</v>
      </c>
      <c r="M50" s="1" t="s">
        <v>30</v>
      </c>
      <c r="N50" s="1" t="s">
        <v>31</v>
      </c>
      <c r="O50" s="1">
        <v>1930</v>
      </c>
      <c r="P50" s="1">
        <v>164</v>
      </c>
      <c r="Q50" s="1">
        <v>3923</v>
      </c>
      <c r="S50" s="1" t="s">
        <v>106</v>
      </c>
    </row>
    <row r="51" spans="1:19">
      <c r="A51" s="1">
        <v>1930</v>
      </c>
      <c r="B51" s="1">
        <v>2</v>
      </c>
      <c r="C51" s="1">
        <v>19</v>
      </c>
      <c r="D51" s="4" t="str">
        <f t="shared" si="0"/>
        <v/>
      </c>
      <c r="K51" s="2" t="str">
        <f t="shared" si="1"/>
        <v/>
      </c>
      <c r="L51" s="2" t="str">
        <f t="shared" si="2"/>
        <v/>
      </c>
      <c r="N51" s="1" t="s">
        <v>31</v>
      </c>
      <c r="O51" s="1">
        <v>1930</v>
      </c>
      <c r="P51" s="1">
        <v>164</v>
      </c>
      <c r="Q51" s="1">
        <v>3923</v>
      </c>
      <c r="S51" s="1" t="s">
        <v>106</v>
      </c>
    </row>
    <row r="52" spans="1:19">
      <c r="A52" s="1">
        <v>1930</v>
      </c>
      <c r="B52" s="1">
        <v>2</v>
      </c>
      <c r="C52" s="1">
        <v>20</v>
      </c>
      <c r="D52" s="4">
        <f t="shared" si="0"/>
        <v>14</v>
      </c>
      <c r="E52" s="1">
        <v>1</v>
      </c>
      <c r="F52" s="1">
        <v>4</v>
      </c>
      <c r="G52" s="1">
        <v>1</v>
      </c>
      <c r="H52" s="1">
        <v>4</v>
      </c>
      <c r="K52" s="2">
        <f t="shared" si="1"/>
        <v>14</v>
      </c>
      <c r="L52" s="2">
        <f t="shared" si="2"/>
        <v>0</v>
      </c>
      <c r="M52" s="1" t="s">
        <v>30</v>
      </c>
      <c r="N52" s="1" t="s">
        <v>31</v>
      </c>
      <c r="O52" s="1">
        <v>1930</v>
      </c>
      <c r="P52" s="1">
        <v>164</v>
      </c>
      <c r="Q52" s="1">
        <v>3923</v>
      </c>
      <c r="S52" s="1" t="s">
        <v>106</v>
      </c>
    </row>
    <row r="53" spans="1:19">
      <c r="A53" s="1">
        <v>1930</v>
      </c>
      <c r="B53" s="1">
        <v>2</v>
      </c>
      <c r="C53" s="1">
        <v>21</v>
      </c>
      <c r="D53" s="4">
        <f t="shared" si="0"/>
        <v>12</v>
      </c>
      <c r="E53" s="1">
        <v>1</v>
      </c>
      <c r="F53" s="1">
        <v>2</v>
      </c>
      <c r="G53" s="1">
        <v>1</v>
      </c>
      <c r="H53" s="1">
        <v>2</v>
      </c>
      <c r="K53" s="2">
        <f t="shared" si="1"/>
        <v>12</v>
      </c>
      <c r="L53" s="2">
        <f t="shared" si="2"/>
        <v>0</v>
      </c>
      <c r="M53" s="1" t="s">
        <v>30</v>
      </c>
      <c r="N53" s="1" t="s">
        <v>31</v>
      </c>
      <c r="O53" s="1">
        <v>1930</v>
      </c>
      <c r="P53" s="1">
        <v>164</v>
      </c>
      <c r="Q53" s="1">
        <v>3923</v>
      </c>
      <c r="S53" s="1" t="s">
        <v>106</v>
      </c>
    </row>
    <row r="54" spans="1:19">
      <c r="A54" s="1">
        <v>1930</v>
      </c>
      <c r="B54" s="1">
        <v>2</v>
      </c>
      <c r="C54" s="1">
        <v>22</v>
      </c>
      <c r="D54" s="4">
        <f t="shared" si="0"/>
        <v>19</v>
      </c>
      <c r="E54" s="1">
        <v>1</v>
      </c>
      <c r="F54" s="1">
        <v>9</v>
      </c>
      <c r="G54" s="1">
        <v>1</v>
      </c>
      <c r="H54" s="1">
        <v>9</v>
      </c>
      <c r="K54" s="2">
        <f t="shared" si="1"/>
        <v>19</v>
      </c>
      <c r="L54" s="2">
        <f t="shared" si="2"/>
        <v>0</v>
      </c>
      <c r="M54" s="1" t="s">
        <v>30</v>
      </c>
      <c r="N54" s="1" t="s">
        <v>31</v>
      </c>
      <c r="O54" s="1">
        <v>1930</v>
      </c>
      <c r="P54" s="1">
        <v>164</v>
      </c>
      <c r="Q54" s="1">
        <v>3923</v>
      </c>
      <c r="S54" s="1" t="s">
        <v>106</v>
      </c>
    </row>
    <row r="55" spans="1:19">
      <c r="A55" s="1">
        <v>1930</v>
      </c>
      <c r="B55" s="1">
        <v>2</v>
      </c>
      <c r="C55" s="1">
        <v>23</v>
      </c>
      <c r="D55" s="4">
        <f t="shared" si="0"/>
        <v>25</v>
      </c>
      <c r="E55" s="1">
        <v>2</v>
      </c>
      <c r="F55" s="1">
        <v>5</v>
      </c>
      <c r="G55" s="1">
        <v>1</v>
      </c>
      <c r="H55" s="1">
        <v>4</v>
      </c>
      <c r="I55" s="1">
        <v>1</v>
      </c>
      <c r="J55" s="1">
        <v>1</v>
      </c>
      <c r="K55" s="2">
        <f t="shared" si="1"/>
        <v>14</v>
      </c>
      <c r="L55" s="2">
        <f t="shared" si="2"/>
        <v>11</v>
      </c>
      <c r="M55" s="1" t="s">
        <v>30</v>
      </c>
      <c r="N55" s="1" t="s">
        <v>31</v>
      </c>
      <c r="O55" s="1">
        <v>1930</v>
      </c>
      <c r="P55" s="1">
        <v>164</v>
      </c>
      <c r="Q55" s="1">
        <v>3923</v>
      </c>
      <c r="S55" s="1" t="s">
        <v>106</v>
      </c>
    </row>
    <row r="56" spans="1:19">
      <c r="A56" s="1">
        <v>1930</v>
      </c>
      <c r="B56" s="1">
        <v>2</v>
      </c>
      <c r="C56" s="1">
        <v>24</v>
      </c>
      <c r="D56" s="4" t="str">
        <f t="shared" si="0"/>
        <v/>
      </c>
      <c r="K56" s="2" t="str">
        <f t="shared" si="1"/>
        <v/>
      </c>
      <c r="L56" s="2" t="str">
        <f t="shared" si="2"/>
        <v/>
      </c>
      <c r="N56" s="1" t="s">
        <v>31</v>
      </c>
      <c r="O56" s="1">
        <v>1930</v>
      </c>
      <c r="P56" s="1">
        <v>164</v>
      </c>
      <c r="Q56" s="1">
        <v>3923</v>
      </c>
      <c r="S56" s="1" t="s">
        <v>106</v>
      </c>
    </row>
    <row r="57" spans="1:19">
      <c r="A57" s="1">
        <v>1930</v>
      </c>
      <c r="B57" s="1">
        <v>2</v>
      </c>
      <c r="C57" s="1">
        <v>25</v>
      </c>
      <c r="D57" s="4">
        <f t="shared" si="0"/>
        <v>29</v>
      </c>
      <c r="E57" s="1">
        <v>2</v>
      </c>
      <c r="F57" s="1">
        <v>9</v>
      </c>
      <c r="G57" s="1">
        <v>1</v>
      </c>
      <c r="H57" s="1">
        <v>1</v>
      </c>
      <c r="I57" s="1">
        <v>1</v>
      </c>
      <c r="J57" s="1">
        <v>8</v>
      </c>
      <c r="K57" s="2">
        <f t="shared" si="1"/>
        <v>11</v>
      </c>
      <c r="L57" s="2">
        <f t="shared" si="2"/>
        <v>18</v>
      </c>
      <c r="M57" s="1" t="s">
        <v>30</v>
      </c>
      <c r="N57" s="1" t="s">
        <v>31</v>
      </c>
      <c r="O57" s="1">
        <v>1930</v>
      </c>
      <c r="P57" s="1">
        <v>164</v>
      </c>
      <c r="Q57" s="1">
        <v>3923</v>
      </c>
      <c r="S57" s="1" t="s">
        <v>106</v>
      </c>
    </row>
    <row r="58" spans="1:19">
      <c r="A58" s="1">
        <v>1930</v>
      </c>
      <c r="B58" s="1">
        <v>2</v>
      </c>
      <c r="C58" s="1">
        <v>26</v>
      </c>
      <c r="D58" s="4" t="str">
        <f t="shared" si="0"/>
        <v/>
      </c>
      <c r="K58" s="2" t="str">
        <f t="shared" si="1"/>
        <v/>
      </c>
      <c r="L58" s="2" t="str">
        <f t="shared" si="2"/>
        <v/>
      </c>
      <c r="N58" s="1" t="s">
        <v>31</v>
      </c>
      <c r="O58" s="1">
        <v>1930</v>
      </c>
      <c r="P58" s="1">
        <v>164</v>
      </c>
      <c r="Q58" s="1">
        <v>3923</v>
      </c>
      <c r="S58" s="1" t="s">
        <v>106</v>
      </c>
    </row>
    <row r="59" spans="1:19">
      <c r="A59" s="1">
        <v>1930</v>
      </c>
      <c r="B59" s="1">
        <v>2</v>
      </c>
      <c r="C59" s="1">
        <v>27</v>
      </c>
      <c r="D59" s="4">
        <f t="shared" si="0"/>
        <v>22</v>
      </c>
      <c r="E59" s="1">
        <v>1</v>
      </c>
      <c r="F59" s="1">
        <v>12</v>
      </c>
      <c r="I59" s="1">
        <v>1</v>
      </c>
      <c r="J59" s="1">
        <v>12</v>
      </c>
      <c r="K59" s="2">
        <f t="shared" si="1"/>
        <v>0</v>
      </c>
      <c r="L59" s="2">
        <f t="shared" si="2"/>
        <v>22</v>
      </c>
      <c r="M59" s="1" t="s">
        <v>30</v>
      </c>
      <c r="N59" s="1" t="s">
        <v>31</v>
      </c>
      <c r="O59" s="1">
        <v>1930</v>
      </c>
      <c r="P59" s="1">
        <v>164</v>
      </c>
      <c r="Q59" s="1">
        <v>3923</v>
      </c>
      <c r="S59" s="1" t="s">
        <v>106</v>
      </c>
    </row>
    <row r="60" spans="1:19">
      <c r="A60" s="1">
        <v>1930</v>
      </c>
      <c r="B60" s="1">
        <v>2</v>
      </c>
      <c r="C60" s="1">
        <v>28</v>
      </c>
      <c r="D60" s="4" t="str">
        <f t="shared" si="0"/>
        <v/>
      </c>
      <c r="K60" s="2" t="str">
        <f t="shared" si="1"/>
        <v/>
      </c>
      <c r="L60" s="2" t="str">
        <f t="shared" si="2"/>
        <v/>
      </c>
      <c r="N60" s="1" t="s">
        <v>31</v>
      </c>
      <c r="O60" s="1">
        <v>1930</v>
      </c>
      <c r="P60" s="1">
        <v>164</v>
      </c>
      <c r="Q60" s="1">
        <v>3923</v>
      </c>
      <c r="S60" s="1" t="s">
        <v>106</v>
      </c>
    </row>
    <row r="61" spans="1:19">
      <c r="A61" s="1">
        <v>1930</v>
      </c>
      <c r="B61" s="1">
        <v>3</v>
      </c>
      <c r="C61" s="1">
        <v>1</v>
      </c>
      <c r="D61" s="4">
        <f t="shared" si="0"/>
        <v>26</v>
      </c>
      <c r="E61" s="1">
        <v>2</v>
      </c>
      <c r="F61" s="1">
        <v>6</v>
      </c>
      <c r="I61" s="1">
        <v>2</v>
      </c>
      <c r="J61" s="1">
        <f>5+1</f>
        <v>6</v>
      </c>
      <c r="K61" s="2">
        <f t="shared" si="1"/>
        <v>0</v>
      </c>
      <c r="L61" s="2">
        <f t="shared" si="2"/>
        <v>26</v>
      </c>
      <c r="M61" s="1" t="s">
        <v>30</v>
      </c>
      <c r="N61" s="1" t="s">
        <v>31</v>
      </c>
      <c r="O61" s="1">
        <v>1930</v>
      </c>
      <c r="P61" s="1">
        <v>167</v>
      </c>
      <c r="Q61" s="1">
        <v>3924</v>
      </c>
      <c r="S61" s="1" t="s">
        <v>107</v>
      </c>
    </row>
    <row r="62" spans="1:19">
      <c r="A62" s="1">
        <v>1930</v>
      </c>
      <c r="B62" s="1">
        <v>3</v>
      </c>
      <c r="C62" s="1">
        <v>2</v>
      </c>
      <c r="D62" s="4" t="str">
        <f t="shared" si="0"/>
        <v/>
      </c>
      <c r="K62" s="2" t="str">
        <f t="shared" si="1"/>
        <v/>
      </c>
      <c r="L62" s="2" t="str">
        <f t="shared" si="2"/>
        <v/>
      </c>
      <c r="N62" s="1" t="s">
        <v>31</v>
      </c>
      <c r="O62" s="1">
        <v>1930</v>
      </c>
      <c r="P62" s="1">
        <v>167</v>
      </c>
      <c r="Q62" s="1">
        <v>3924</v>
      </c>
      <c r="S62" s="1" t="s">
        <v>107</v>
      </c>
    </row>
    <row r="63" spans="1:19">
      <c r="A63" s="1">
        <v>1930</v>
      </c>
      <c r="B63" s="1">
        <v>3</v>
      </c>
      <c r="C63" s="1">
        <v>3</v>
      </c>
      <c r="D63" s="4" t="str">
        <f t="shared" si="0"/>
        <v/>
      </c>
      <c r="K63" s="2" t="str">
        <f t="shared" si="1"/>
        <v/>
      </c>
      <c r="L63" s="2" t="str">
        <f t="shared" si="2"/>
        <v/>
      </c>
      <c r="N63" s="1" t="s">
        <v>31</v>
      </c>
      <c r="O63" s="1">
        <v>1930</v>
      </c>
      <c r="P63" s="1">
        <v>167</v>
      </c>
      <c r="Q63" s="1">
        <v>3924</v>
      </c>
      <c r="S63" s="1" t="s">
        <v>107</v>
      </c>
    </row>
    <row r="64" spans="1:19">
      <c r="A64" s="1">
        <v>1930</v>
      </c>
      <c r="B64" s="1">
        <v>3</v>
      </c>
      <c r="C64" s="1">
        <v>4</v>
      </c>
      <c r="D64" s="4" t="str">
        <f t="shared" si="0"/>
        <v/>
      </c>
      <c r="K64" s="2" t="str">
        <f t="shared" si="1"/>
        <v/>
      </c>
      <c r="L64" s="2" t="str">
        <f t="shared" si="2"/>
        <v/>
      </c>
      <c r="N64" s="1" t="s">
        <v>31</v>
      </c>
      <c r="O64" s="1">
        <v>1930</v>
      </c>
      <c r="P64" s="1">
        <v>167</v>
      </c>
      <c r="Q64" s="1">
        <v>3924</v>
      </c>
      <c r="S64" s="1" t="s">
        <v>107</v>
      </c>
    </row>
    <row r="65" spans="1:19">
      <c r="A65" s="1">
        <v>1930</v>
      </c>
      <c r="B65" s="1">
        <v>3</v>
      </c>
      <c r="C65" s="1">
        <v>5</v>
      </c>
      <c r="D65" s="4" t="str">
        <f t="shared" si="0"/>
        <v/>
      </c>
      <c r="K65" s="2" t="str">
        <f t="shared" si="1"/>
        <v/>
      </c>
      <c r="L65" s="2" t="str">
        <f t="shared" si="2"/>
        <v/>
      </c>
      <c r="N65" s="1" t="s">
        <v>31</v>
      </c>
      <c r="O65" s="1">
        <v>1930</v>
      </c>
      <c r="P65" s="1">
        <v>167</v>
      </c>
      <c r="Q65" s="1">
        <v>3924</v>
      </c>
      <c r="S65" s="1" t="s">
        <v>107</v>
      </c>
    </row>
    <row r="66" spans="1:19">
      <c r="A66" s="1">
        <v>1930</v>
      </c>
      <c r="B66" s="1">
        <v>3</v>
      </c>
      <c r="C66" s="1">
        <v>6</v>
      </c>
      <c r="D66" s="4" t="str">
        <f t="shared" si="0"/>
        <v/>
      </c>
      <c r="K66" s="2" t="str">
        <f t="shared" si="1"/>
        <v/>
      </c>
      <c r="L66" s="2" t="str">
        <f t="shared" si="2"/>
        <v/>
      </c>
      <c r="N66" s="1" t="s">
        <v>31</v>
      </c>
      <c r="O66" s="1">
        <v>1930</v>
      </c>
      <c r="P66" s="1">
        <v>167</v>
      </c>
      <c r="Q66" s="1">
        <v>3924</v>
      </c>
      <c r="S66" s="1" t="s">
        <v>107</v>
      </c>
    </row>
    <row r="67" spans="1:19">
      <c r="A67" s="1">
        <v>1930</v>
      </c>
      <c r="B67" s="1">
        <v>3</v>
      </c>
      <c r="C67" s="1">
        <v>7</v>
      </c>
      <c r="D67" s="4">
        <f t="shared" ref="D67:D130" si="3">IF(E67="","",E67*10+F67)</f>
        <v>59</v>
      </c>
      <c r="E67" s="1">
        <v>3</v>
      </c>
      <c r="F67" s="1">
        <v>29</v>
      </c>
      <c r="G67" s="1">
        <v>1</v>
      </c>
      <c r="H67" s="1">
        <v>1</v>
      </c>
      <c r="I67" s="1">
        <v>2</v>
      </c>
      <c r="J67" s="1">
        <f>1+27</f>
        <v>28</v>
      </c>
      <c r="K67" s="2">
        <f t="shared" ref="K67:K130" si="4">IF(D67="","",G67*10+H67)</f>
        <v>11</v>
      </c>
      <c r="L67" s="2">
        <f t="shared" ref="L67:L130" si="5">IF(D67="","",I67*10+J67)</f>
        <v>48</v>
      </c>
      <c r="M67" s="1" t="s">
        <v>30</v>
      </c>
      <c r="N67" s="1" t="s">
        <v>31</v>
      </c>
      <c r="O67" s="1">
        <v>1930</v>
      </c>
      <c r="P67" s="1">
        <v>167</v>
      </c>
      <c r="Q67" s="1">
        <v>3924</v>
      </c>
      <c r="S67" s="1" t="s">
        <v>107</v>
      </c>
    </row>
    <row r="68" spans="1:19">
      <c r="A68" s="1">
        <v>1930</v>
      </c>
      <c r="B68" s="1">
        <v>3</v>
      </c>
      <c r="C68" s="1">
        <v>8</v>
      </c>
      <c r="D68" s="4" t="str">
        <f t="shared" si="3"/>
        <v/>
      </c>
      <c r="K68" s="2" t="str">
        <f t="shared" si="4"/>
        <v/>
      </c>
      <c r="L68" s="2" t="str">
        <f t="shared" si="5"/>
        <v/>
      </c>
      <c r="N68" s="1" t="s">
        <v>31</v>
      </c>
      <c r="O68" s="1">
        <v>1930</v>
      </c>
      <c r="P68" s="1">
        <v>167</v>
      </c>
      <c r="Q68" s="1">
        <v>3924</v>
      </c>
      <c r="S68" s="1" t="s">
        <v>107</v>
      </c>
    </row>
    <row r="69" spans="1:19">
      <c r="A69" s="1">
        <v>1930</v>
      </c>
      <c r="B69" s="1">
        <v>3</v>
      </c>
      <c r="C69" s="1">
        <v>9</v>
      </c>
      <c r="D69" s="4">
        <f t="shared" si="3"/>
        <v>49</v>
      </c>
      <c r="E69" s="1">
        <v>2</v>
      </c>
      <c r="F69" s="1">
        <v>29</v>
      </c>
      <c r="G69" s="1">
        <v>1</v>
      </c>
      <c r="H69" s="1">
        <v>1</v>
      </c>
      <c r="I69" s="1">
        <v>1</v>
      </c>
      <c r="J69" s="1">
        <v>28</v>
      </c>
      <c r="K69" s="2">
        <f t="shared" si="4"/>
        <v>11</v>
      </c>
      <c r="L69" s="2">
        <f t="shared" si="5"/>
        <v>38</v>
      </c>
      <c r="M69" s="1" t="s">
        <v>30</v>
      </c>
      <c r="N69" s="1" t="s">
        <v>31</v>
      </c>
      <c r="O69" s="1">
        <v>1930</v>
      </c>
      <c r="P69" s="1">
        <v>167</v>
      </c>
      <c r="Q69" s="1">
        <v>3924</v>
      </c>
      <c r="S69" s="1" t="s">
        <v>107</v>
      </c>
    </row>
    <row r="70" spans="1:19">
      <c r="A70" s="1">
        <v>1930</v>
      </c>
      <c r="B70" s="1">
        <v>3</v>
      </c>
      <c r="C70" s="1">
        <v>10</v>
      </c>
      <c r="D70" s="4">
        <f t="shared" si="3"/>
        <v>28</v>
      </c>
      <c r="E70" s="1">
        <v>1</v>
      </c>
      <c r="F70" s="1">
        <v>18</v>
      </c>
      <c r="I70" s="1">
        <v>1</v>
      </c>
      <c r="J70" s="1">
        <v>18</v>
      </c>
      <c r="K70" s="2">
        <f t="shared" si="4"/>
        <v>0</v>
      </c>
      <c r="L70" s="2">
        <f t="shared" si="5"/>
        <v>28</v>
      </c>
      <c r="M70" s="1" t="s">
        <v>30</v>
      </c>
      <c r="N70" s="1" t="s">
        <v>31</v>
      </c>
      <c r="O70" s="1">
        <v>1930</v>
      </c>
      <c r="P70" s="1">
        <v>167</v>
      </c>
      <c r="Q70" s="1">
        <v>3924</v>
      </c>
      <c r="S70" s="1" t="s">
        <v>107</v>
      </c>
    </row>
    <row r="71" spans="1:19">
      <c r="A71" s="1">
        <v>1930</v>
      </c>
      <c r="B71" s="1">
        <v>3</v>
      </c>
      <c r="C71" s="1">
        <v>11</v>
      </c>
      <c r="D71" s="4">
        <f t="shared" si="3"/>
        <v>25</v>
      </c>
      <c r="E71" s="1">
        <v>2</v>
      </c>
      <c r="F71" s="1">
        <v>5</v>
      </c>
      <c r="G71" s="1">
        <v>1</v>
      </c>
      <c r="H71" s="1">
        <v>2</v>
      </c>
      <c r="I71" s="1">
        <v>1</v>
      </c>
      <c r="J71" s="1">
        <v>13</v>
      </c>
      <c r="K71" s="2">
        <f t="shared" si="4"/>
        <v>12</v>
      </c>
      <c r="L71" s="2">
        <f t="shared" si="5"/>
        <v>23</v>
      </c>
      <c r="M71" s="1" t="s">
        <v>30</v>
      </c>
      <c r="N71" s="1" t="s">
        <v>31</v>
      </c>
      <c r="O71" s="1">
        <v>1930</v>
      </c>
      <c r="P71" s="1">
        <v>167</v>
      </c>
      <c r="Q71" s="1">
        <v>3924</v>
      </c>
      <c r="S71" s="1" t="s">
        <v>107</v>
      </c>
    </row>
    <row r="72" spans="1:19">
      <c r="A72" s="1">
        <v>1930</v>
      </c>
      <c r="B72" s="1">
        <v>3</v>
      </c>
      <c r="C72" s="1">
        <v>12</v>
      </c>
      <c r="D72" s="4">
        <f t="shared" si="3"/>
        <v>32</v>
      </c>
      <c r="E72" s="1">
        <v>2</v>
      </c>
      <c r="F72" s="1">
        <v>12</v>
      </c>
      <c r="G72" s="1">
        <v>1</v>
      </c>
      <c r="H72" s="1">
        <v>2</v>
      </c>
      <c r="I72" s="1">
        <v>1</v>
      </c>
      <c r="J72" s="1">
        <v>10</v>
      </c>
      <c r="K72" s="2">
        <f t="shared" si="4"/>
        <v>12</v>
      </c>
      <c r="L72" s="2">
        <f t="shared" si="5"/>
        <v>20</v>
      </c>
      <c r="M72" s="1" t="s">
        <v>30</v>
      </c>
      <c r="N72" s="1" t="s">
        <v>31</v>
      </c>
      <c r="O72" s="1">
        <v>1930</v>
      </c>
      <c r="P72" s="1">
        <v>167</v>
      </c>
      <c r="Q72" s="1">
        <v>3924</v>
      </c>
      <c r="S72" s="1" t="s">
        <v>107</v>
      </c>
    </row>
    <row r="73" spans="1:19">
      <c r="A73" s="1">
        <v>1930</v>
      </c>
      <c r="B73" s="1">
        <v>3</v>
      </c>
      <c r="C73" s="1">
        <v>13</v>
      </c>
      <c r="D73" s="4" t="str">
        <f t="shared" si="3"/>
        <v/>
      </c>
      <c r="K73" s="2" t="str">
        <f t="shared" si="4"/>
        <v/>
      </c>
      <c r="L73" s="2" t="str">
        <f t="shared" si="5"/>
        <v/>
      </c>
      <c r="N73" s="1" t="s">
        <v>31</v>
      </c>
      <c r="O73" s="1">
        <v>1930</v>
      </c>
      <c r="P73" s="1">
        <v>167</v>
      </c>
      <c r="Q73" s="1">
        <v>3924</v>
      </c>
      <c r="S73" s="1" t="s">
        <v>107</v>
      </c>
    </row>
    <row r="74" spans="1:19">
      <c r="A74" s="1">
        <v>1930</v>
      </c>
      <c r="B74" s="1">
        <v>3</v>
      </c>
      <c r="C74" s="1">
        <v>14</v>
      </c>
      <c r="D74" s="4">
        <f t="shared" si="3"/>
        <v>37</v>
      </c>
      <c r="E74" s="1">
        <v>3</v>
      </c>
      <c r="F74" s="1">
        <v>7</v>
      </c>
      <c r="G74" s="1">
        <v>2</v>
      </c>
      <c r="H74" s="1">
        <f>4+2</f>
        <v>6</v>
      </c>
      <c r="I74" s="1">
        <v>1</v>
      </c>
      <c r="J74" s="1">
        <v>1</v>
      </c>
      <c r="K74" s="2">
        <f t="shared" si="4"/>
        <v>26</v>
      </c>
      <c r="L74" s="2">
        <f t="shared" si="5"/>
        <v>11</v>
      </c>
      <c r="M74" s="1" t="s">
        <v>30</v>
      </c>
      <c r="N74" s="1" t="s">
        <v>31</v>
      </c>
      <c r="O74" s="1">
        <v>1930</v>
      </c>
      <c r="P74" s="1">
        <v>167</v>
      </c>
      <c r="Q74" s="1">
        <v>3924</v>
      </c>
      <c r="S74" s="1" t="s">
        <v>107</v>
      </c>
    </row>
    <row r="75" spans="1:19">
      <c r="A75" s="1">
        <v>1930</v>
      </c>
      <c r="B75" s="1">
        <v>3</v>
      </c>
      <c r="C75" s="1">
        <v>15</v>
      </c>
      <c r="D75" s="4">
        <f t="shared" si="3"/>
        <v>27</v>
      </c>
      <c r="E75" s="1">
        <v>2</v>
      </c>
      <c r="F75" s="1">
        <v>7</v>
      </c>
      <c r="G75" s="1">
        <v>2</v>
      </c>
      <c r="H75" s="1">
        <f>4+3</f>
        <v>7</v>
      </c>
      <c r="K75" s="2">
        <f t="shared" si="4"/>
        <v>27</v>
      </c>
      <c r="L75" s="2">
        <f t="shared" si="5"/>
        <v>0</v>
      </c>
      <c r="M75" s="1" t="s">
        <v>30</v>
      </c>
      <c r="N75" s="1" t="s">
        <v>31</v>
      </c>
      <c r="O75" s="1">
        <v>1930</v>
      </c>
      <c r="P75" s="1">
        <v>167</v>
      </c>
      <c r="Q75" s="1">
        <v>3924</v>
      </c>
      <c r="S75" s="1" t="s">
        <v>107</v>
      </c>
    </row>
    <row r="76" spans="1:19">
      <c r="A76" s="1">
        <v>1930</v>
      </c>
      <c r="B76" s="1">
        <v>3</v>
      </c>
      <c r="C76" s="1">
        <v>16</v>
      </c>
      <c r="D76" s="4">
        <f t="shared" si="3"/>
        <v>56</v>
      </c>
      <c r="E76" s="1">
        <v>4</v>
      </c>
      <c r="F76" s="1">
        <v>16</v>
      </c>
      <c r="G76" s="1">
        <v>3</v>
      </c>
      <c r="H76" s="1">
        <f>9+2+3</f>
        <v>14</v>
      </c>
      <c r="I76" s="1">
        <v>1</v>
      </c>
      <c r="J76" s="1">
        <v>2</v>
      </c>
      <c r="K76" s="2">
        <f t="shared" si="4"/>
        <v>44</v>
      </c>
      <c r="L76" s="2">
        <f t="shared" si="5"/>
        <v>12</v>
      </c>
      <c r="M76" s="1" t="s">
        <v>30</v>
      </c>
      <c r="N76" s="1" t="s">
        <v>31</v>
      </c>
      <c r="O76" s="1">
        <v>1930</v>
      </c>
      <c r="P76" s="1">
        <v>167</v>
      </c>
      <c r="Q76" s="1">
        <v>3924</v>
      </c>
      <c r="S76" s="1" t="s">
        <v>107</v>
      </c>
    </row>
    <row r="77" spans="1:19">
      <c r="A77" s="1">
        <v>1930</v>
      </c>
      <c r="B77" s="1">
        <v>3</v>
      </c>
      <c r="C77" s="1">
        <v>17</v>
      </c>
      <c r="D77" s="4">
        <f t="shared" si="3"/>
        <v>74</v>
      </c>
      <c r="E77" s="1">
        <v>4</v>
      </c>
      <c r="F77" s="1">
        <v>34</v>
      </c>
      <c r="G77" s="1">
        <v>3</v>
      </c>
      <c r="H77" s="1">
        <f>18+7+3</f>
        <v>28</v>
      </c>
      <c r="I77" s="1">
        <v>1</v>
      </c>
      <c r="J77" s="1">
        <v>6</v>
      </c>
      <c r="K77" s="2">
        <f t="shared" si="4"/>
        <v>58</v>
      </c>
      <c r="L77" s="2">
        <f t="shared" si="5"/>
        <v>16</v>
      </c>
      <c r="M77" s="1" t="s">
        <v>30</v>
      </c>
      <c r="N77" s="1" t="s">
        <v>31</v>
      </c>
      <c r="O77" s="1">
        <v>1930</v>
      </c>
      <c r="P77" s="1">
        <v>167</v>
      </c>
      <c r="Q77" s="1">
        <v>3924</v>
      </c>
      <c r="S77" s="1" t="s">
        <v>107</v>
      </c>
    </row>
    <row r="78" spans="1:19">
      <c r="A78" s="1">
        <v>1930</v>
      </c>
      <c r="B78" s="1">
        <v>3</v>
      </c>
      <c r="C78" s="1">
        <v>18</v>
      </c>
      <c r="D78" s="4">
        <f t="shared" si="3"/>
        <v>70</v>
      </c>
      <c r="E78" s="1">
        <v>4</v>
      </c>
      <c r="F78" s="1">
        <v>30</v>
      </c>
      <c r="G78" s="1">
        <v>3</v>
      </c>
      <c r="H78" s="1">
        <f>18+3+1</f>
        <v>22</v>
      </c>
      <c r="I78" s="1">
        <v>1</v>
      </c>
      <c r="J78" s="1">
        <v>8</v>
      </c>
      <c r="K78" s="2">
        <f t="shared" si="4"/>
        <v>52</v>
      </c>
      <c r="L78" s="2">
        <f t="shared" si="5"/>
        <v>18</v>
      </c>
      <c r="M78" s="1" t="s">
        <v>30</v>
      </c>
      <c r="N78" s="1" t="s">
        <v>31</v>
      </c>
      <c r="O78" s="1">
        <v>1930</v>
      </c>
      <c r="P78" s="1">
        <v>167</v>
      </c>
      <c r="Q78" s="1">
        <v>3924</v>
      </c>
      <c r="S78" s="1" t="s">
        <v>107</v>
      </c>
    </row>
    <row r="79" spans="1:19">
      <c r="A79" s="1">
        <v>1930</v>
      </c>
      <c r="B79" s="1">
        <v>3</v>
      </c>
      <c r="C79" s="1">
        <v>19</v>
      </c>
      <c r="D79" s="4">
        <f t="shared" si="3"/>
        <v>64</v>
      </c>
      <c r="E79" s="1">
        <v>4</v>
      </c>
      <c r="F79" s="1">
        <v>24</v>
      </c>
      <c r="G79" s="1">
        <v>3</v>
      </c>
      <c r="H79" s="1">
        <f>14+2+1</f>
        <v>17</v>
      </c>
      <c r="I79" s="1">
        <v>1</v>
      </c>
      <c r="J79" s="1">
        <v>7</v>
      </c>
      <c r="K79" s="2">
        <f t="shared" si="4"/>
        <v>47</v>
      </c>
      <c r="L79" s="2">
        <f t="shared" si="5"/>
        <v>17</v>
      </c>
      <c r="M79" s="1" t="s">
        <v>30</v>
      </c>
      <c r="N79" s="1" t="s">
        <v>31</v>
      </c>
      <c r="O79" s="1">
        <v>1930</v>
      </c>
      <c r="P79" s="1">
        <v>167</v>
      </c>
      <c r="Q79" s="1">
        <v>3924</v>
      </c>
      <c r="S79" s="1" t="s">
        <v>107</v>
      </c>
    </row>
    <row r="80" spans="1:19">
      <c r="A80" s="1">
        <v>1930</v>
      </c>
      <c r="B80" s="1">
        <v>3</v>
      </c>
      <c r="C80" s="1">
        <v>20</v>
      </c>
      <c r="D80" s="4" t="str">
        <f t="shared" si="3"/>
        <v/>
      </c>
      <c r="K80" s="2" t="str">
        <f t="shared" si="4"/>
        <v/>
      </c>
      <c r="L80" s="2" t="str">
        <f t="shared" si="5"/>
        <v/>
      </c>
      <c r="N80" s="1" t="s">
        <v>31</v>
      </c>
      <c r="O80" s="1">
        <v>1930</v>
      </c>
      <c r="P80" s="1">
        <v>167</v>
      </c>
      <c r="Q80" s="1">
        <v>3924</v>
      </c>
      <c r="S80" s="1" t="s">
        <v>107</v>
      </c>
    </row>
    <row r="81" spans="1:19">
      <c r="A81" s="1">
        <v>1930</v>
      </c>
      <c r="B81" s="1">
        <v>3</v>
      </c>
      <c r="C81" s="1">
        <v>21</v>
      </c>
      <c r="D81" s="4">
        <f t="shared" si="3"/>
        <v>50</v>
      </c>
      <c r="E81" s="1">
        <v>4</v>
      </c>
      <c r="F81" s="1">
        <v>10</v>
      </c>
      <c r="G81" s="1">
        <v>3</v>
      </c>
      <c r="H81" s="1">
        <f>5+1+1</f>
        <v>7</v>
      </c>
      <c r="I81" s="1">
        <v>1</v>
      </c>
      <c r="J81" s="1">
        <v>3</v>
      </c>
      <c r="K81" s="2">
        <f t="shared" si="4"/>
        <v>37</v>
      </c>
      <c r="L81" s="2">
        <f t="shared" si="5"/>
        <v>13</v>
      </c>
      <c r="M81" s="1" t="s">
        <v>30</v>
      </c>
      <c r="N81" s="1" t="s">
        <v>31</v>
      </c>
      <c r="O81" s="1">
        <v>1930</v>
      </c>
      <c r="P81" s="1">
        <v>167</v>
      </c>
      <c r="Q81" s="1">
        <v>3924</v>
      </c>
      <c r="S81" s="1" t="s">
        <v>107</v>
      </c>
    </row>
    <row r="82" spans="1:19">
      <c r="A82" s="1">
        <v>1930</v>
      </c>
      <c r="B82" s="1">
        <v>3</v>
      </c>
      <c r="C82" s="1">
        <v>22</v>
      </c>
      <c r="D82" s="4">
        <f t="shared" si="3"/>
        <v>36</v>
      </c>
      <c r="E82" s="1">
        <v>3</v>
      </c>
      <c r="F82" s="1">
        <v>6</v>
      </c>
      <c r="G82" s="1">
        <v>2</v>
      </c>
      <c r="H82" s="1">
        <f>4+1</f>
        <v>5</v>
      </c>
      <c r="I82" s="1">
        <v>1</v>
      </c>
      <c r="J82" s="1">
        <v>1</v>
      </c>
      <c r="K82" s="2">
        <f t="shared" si="4"/>
        <v>25</v>
      </c>
      <c r="L82" s="2">
        <f t="shared" si="5"/>
        <v>11</v>
      </c>
      <c r="M82" s="1" t="s">
        <v>30</v>
      </c>
      <c r="N82" s="1" t="s">
        <v>31</v>
      </c>
      <c r="O82" s="1">
        <v>1930</v>
      </c>
      <c r="P82" s="1">
        <v>167</v>
      </c>
      <c r="Q82" s="1">
        <v>3924</v>
      </c>
      <c r="S82" s="1" t="s">
        <v>107</v>
      </c>
    </row>
    <row r="83" spans="1:19">
      <c r="A83" s="1">
        <v>1930</v>
      </c>
      <c r="B83" s="1">
        <v>3</v>
      </c>
      <c r="C83" s="1">
        <v>23</v>
      </c>
      <c r="D83" s="4">
        <f t="shared" si="3"/>
        <v>56</v>
      </c>
      <c r="E83" s="1">
        <v>5</v>
      </c>
      <c r="F83" s="1">
        <v>6</v>
      </c>
      <c r="G83" s="1">
        <v>4</v>
      </c>
      <c r="H83" s="1">
        <f>1+1+2+1</f>
        <v>5</v>
      </c>
      <c r="I83" s="1">
        <v>1</v>
      </c>
      <c r="J83" s="1">
        <v>1</v>
      </c>
      <c r="K83" s="2">
        <f t="shared" si="4"/>
        <v>45</v>
      </c>
      <c r="L83" s="2">
        <f t="shared" si="5"/>
        <v>11</v>
      </c>
      <c r="M83" s="1" t="s">
        <v>30</v>
      </c>
      <c r="N83" s="1" t="s">
        <v>31</v>
      </c>
      <c r="O83" s="1">
        <v>1930</v>
      </c>
      <c r="P83" s="1">
        <v>167</v>
      </c>
      <c r="Q83" s="1">
        <v>3924</v>
      </c>
      <c r="S83" s="1" t="s">
        <v>107</v>
      </c>
    </row>
    <row r="84" spans="1:19">
      <c r="A84" s="1">
        <v>1930</v>
      </c>
      <c r="B84" s="1">
        <v>3</v>
      </c>
      <c r="C84" s="1">
        <v>24</v>
      </c>
      <c r="D84" s="4">
        <f t="shared" si="3"/>
        <v>23</v>
      </c>
      <c r="E84" s="1">
        <v>2</v>
      </c>
      <c r="F84" s="1">
        <v>3</v>
      </c>
      <c r="G84" s="1">
        <v>2</v>
      </c>
      <c r="H84" s="1">
        <f>2+1</f>
        <v>3</v>
      </c>
      <c r="K84" s="2">
        <f t="shared" si="4"/>
        <v>23</v>
      </c>
      <c r="L84" s="2">
        <f t="shared" si="5"/>
        <v>0</v>
      </c>
      <c r="M84" s="1" t="s">
        <v>30</v>
      </c>
      <c r="N84" s="1" t="s">
        <v>31</v>
      </c>
      <c r="O84" s="1">
        <v>1930</v>
      </c>
      <c r="P84" s="1">
        <v>167</v>
      </c>
      <c r="Q84" s="1">
        <v>3924</v>
      </c>
      <c r="S84" s="1" t="s">
        <v>107</v>
      </c>
    </row>
    <row r="85" spans="1:19">
      <c r="A85" s="1">
        <v>1930</v>
      </c>
      <c r="B85" s="1">
        <v>3</v>
      </c>
      <c r="C85" s="1">
        <v>25</v>
      </c>
      <c r="D85" s="4">
        <f t="shared" si="3"/>
        <v>22</v>
      </c>
      <c r="E85" s="1">
        <v>2</v>
      </c>
      <c r="F85" s="1">
        <v>2</v>
      </c>
      <c r="G85" s="1">
        <v>2</v>
      </c>
      <c r="H85" s="1">
        <f>1+1</f>
        <v>2</v>
      </c>
      <c r="K85" s="2">
        <f t="shared" si="4"/>
        <v>22</v>
      </c>
      <c r="L85" s="2">
        <f t="shared" si="5"/>
        <v>0</v>
      </c>
      <c r="M85" s="1" t="s">
        <v>30</v>
      </c>
      <c r="N85" s="1" t="s">
        <v>31</v>
      </c>
      <c r="O85" s="1">
        <v>1930</v>
      </c>
      <c r="P85" s="1">
        <v>167</v>
      </c>
      <c r="Q85" s="1">
        <v>3924</v>
      </c>
      <c r="S85" s="1" t="s">
        <v>107</v>
      </c>
    </row>
    <row r="86" spans="1:19">
      <c r="A86" s="1">
        <v>1930</v>
      </c>
      <c r="B86" s="1">
        <v>3</v>
      </c>
      <c r="C86" s="1">
        <v>26</v>
      </c>
      <c r="D86" s="4">
        <f t="shared" si="3"/>
        <v>22</v>
      </c>
      <c r="E86" s="1">
        <v>2</v>
      </c>
      <c r="F86" s="1">
        <v>2</v>
      </c>
      <c r="G86" s="1">
        <v>2</v>
      </c>
      <c r="H86" s="1">
        <f>1+1</f>
        <v>2</v>
      </c>
      <c r="K86" s="2">
        <f t="shared" si="4"/>
        <v>22</v>
      </c>
      <c r="L86" s="2">
        <f t="shared" si="5"/>
        <v>0</v>
      </c>
      <c r="M86" s="1" t="s">
        <v>30</v>
      </c>
      <c r="N86" s="1" t="s">
        <v>31</v>
      </c>
      <c r="O86" s="1">
        <v>1930</v>
      </c>
      <c r="P86" s="1">
        <v>167</v>
      </c>
      <c r="Q86" s="1">
        <v>3924</v>
      </c>
      <c r="S86" s="1" t="s">
        <v>107</v>
      </c>
    </row>
    <row r="87" spans="1:19">
      <c r="A87" s="1">
        <v>1930</v>
      </c>
      <c r="B87" s="1">
        <v>3</v>
      </c>
      <c r="C87" s="1">
        <v>27</v>
      </c>
      <c r="D87" s="4">
        <f t="shared" si="3"/>
        <v>33</v>
      </c>
      <c r="E87" s="1">
        <v>3</v>
      </c>
      <c r="F87" s="1">
        <v>3</v>
      </c>
      <c r="G87" s="1">
        <v>2</v>
      </c>
      <c r="H87" s="1">
        <f>1+1</f>
        <v>2</v>
      </c>
      <c r="I87" s="1">
        <v>1</v>
      </c>
      <c r="J87" s="1">
        <v>1</v>
      </c>
      <c r="K87" s="2">
        <f t="shared" si="4"/>
        <v>22</v>
      </c>
      <c r="L87" s="2">
        <f t="shared" si="5"/>
        <v>11</v>
      </c>
      <c r="M87" s="1" t="s">
        <v>30</v>
      </c>
      <c r="N87" s="1" t="s">
        <v>31</v>
      </c>
      <c r="O87" s="1">
        <v>1930</v>
      </c>
      <c r="P87" s="1">
        <v>167</v>
      </c>
      <c r="Q87" s="1">
        <v>3924</v>
      </c>
      <c r="S87" s="1" t="s">
        <v>107</v>
      </c>
    </row>
    <row r="88" spans="1:19">
      <c r="A88" s="1">
        <v>1930</v>
      </c>
      <c r="B88" s="1">
        <v>3</v>
      </c>
      <c r="C88" s="1">
        <v>28</v>
      </c>
      <c r="D88" s="4" t="str">
        <f t="shared" si="3"/>
        <v/>
      </c>
      <c r="K88" s="2" t="str">
        <f t="shared" si="4"/>
        <v/>
      </c>
      <c r="L88" s="2" t="str">
        <f t="shared" si="5"/>
        <v/>
      </c>
      <c r="N88" s="1" t="s">
        <v>31</v>
      </c>
      <c r="O88" s="1">
        <v>1930</v>
      </c>
      <c r="P88" s="1">
        <v>167</v>
      </c>
      <c r="Q88" s="1">
        <v>3924</v>
      </c>
      <c r="S88" s="1" t="s">
        <v>107</v>
      </c>
    </row>
    <row r="89" spans="1:19">
      <c r="A89" s="1">
        <v>1930</v>
      </c>
      <c r="B89" s="1">
        <v>3</v>
      </c>
      <c r="C89" s="1">
        <v>29</v>
      </c>
      <c r="D89" s="4">
        <f t="shared" si="3"/>
        <v>50</v>
      </c>
      <c r="E89" s="1">
        <v>4</v>
      </c>
      <c r="F89" s="1">
        <v>10</v>
      </c>
      <c r="G89" s="1">
        <v>3</v>
      </c>
      <c r="H89" s="1">
        <f>3+2+1</f>
        <v>6</v>
      </c>
      <c r="I89" s="1">
        <v>1</v>
      </c>
      <c r="J89" s="1">
        <v>4</v>
      </c>
      <c r="K89" s="2">
        <f t="shared" si="4"/>
        <v>36</v>
      </c>
      <c r="L89" s="2">
        <f t="shared" si="5"/>
        <v>14</v>
      </c>
      <c r="M89" s="1" t="s">
        <v>30</v>
      </c>
      <c r="N89" s="1" t="s">
        <v>31</v>
      </c>
      <c r="O89" s="1">
        <v>1930</v>
      </c>
      <c r="P89" s="1">
        <v>167</v>
      </c>
      <c r="Q89" s="1">
        <v>3924</v>
      </c>
      <c r="S89" s="1" t="s">
        <v>107</v>
      </c>
    </row>
    <row r="90" spans="1:19">
      <c r="A90" s="1">
        <v>1930</v>
      </c>
      <c r="B90" s="1">
        <v>3</v>
      </c>
      <c r="C90" s="1">
        <v>30</v>
      </c>
      <c r="D90" s="4">
        <f t="shared" si="3"/>
        <v>52</v>
      </c>
      <c r="E90" s="1">
        <v>4</v>
      </c>
      <c r="F90" s="1">
        <v>12</v>
      </c>
      <c r="G90" s="1">
        <v>2</v>
      </c>
      <c r="H90" s="1">
        <f>2+1</f>
        <v>3</v>
      </c>
      <c r="I90" s="1">
        <v>2</v>
      </c>
      <c r="J90" s="1">
        <f>5+4</f>
        <v>9</v>
      </c>
      <c r="K90" s="2">
        <f t="shared" si="4"/>
        <v>23</v>
      </c>
      <c r="L90" s="2">
        <f t="shared" si="5"/>
        <v>29</v>
      </c>
      <c r="M90" s="1" t="s">
        <v>30</v>
      </c>
      <c r="N90" s="1" t="s">
        <v>31</v>
      </c>
      <c r="O90" s="1">
        <v>1930</v>
      </c>
      <c r="P90" s="1">
        <v>167</v>
      </c>
      <c r="Q90" s="1">
        <v>3924</v>
      </c>
      <c r="S90" s="1" t="s">
        <v>107</v>
      </c>
    </row>
    <row r="91" spans="1:19">
      <c r="A91" s="1">
        <v>1930</v>
      </c>
      <c r="B91" s="1">
        <v>3</v>
      </c>
      <c r="C91" s="1">
        <v>31</v>
      </c>
      <c r="D91" s="4">
        <f t="shared" si="3"/>
        <v>74</v>
      </c>
      <c r="E91" s="1">
        <v>5</v>
      </c>
      <c r="F91" s="1">
        <v>24</v>
      </c>
      <c r="G91" s="1">
        <v>2</v>
      </c>
      <c r="H91" s="1">
        <f>5+2</f>
        <v>7</v>
      </c>
      <c r="I91" s="1">
        <v>3</v>
      </c>
      <c r="J91" s="1">
        <f>7+4+6</f>
        <v>17</v>
      </c>
      <c r="K91" s="2">
        <f t="shared" si="4"/>
        <v>27</v>
      </c>
      <c r="L91" s="2">
        <f t="shared" si="5"/>
        <v>47</v>
      </c>
      <c r="M91" s="1" t="s">
        <v>30</v>
      </c>
      <c r="N91" s="1" t="s">
        <v>31</v>
      </c>
      <c r="O91" s="1">
        <v>1930</v>
      </c>
      <c r="P91" s="1">
        <v>167</v>
      </c>
      <c r="Q91" s="1">
        <v>3924</v>
      </c>
      <c r="S91" s="1" t="s">
        <v>107</v>
      </c>
    </row>
    <row r="92" spans="1:19">
      <c r="A92" s="1">
        <v>1930</v>
      </c>
      <c r="B92" s="1">
        <v>4</v>
      </c>
      <c r="C92" s="1">
        <v>1</v>
      </c>
      <c r="D92" s="4">
        <f t="shared" si="3"/>
        <v>81</v>
      </c>
      <c r="E92" s="1">
        <v>4</v>
      </c>
      <c r="F92" s="1">
        <v>41</v>
      </c>
      <c r="G92" s="1">
        <v>1</v>
      </c>
      <c r="H92" s="1">
        <v>7</v>
      </c>
      <c r="I92" s="1">
        <v>3</v>
      </c>
      <c r="J92" s="1">
        <f>16+3+15</f>
        <v>34</v>
      </c>
      <c r="K92" s="2">
        <f t="shared" si="4"/>
        <v>17</v>
      </c>
      <c r="L92" s="2">
        <f t="shared" si="5"/>
        <v>64</v>
      </c>
      <c r="M92" s="1" t="s">
        <v>30</v>
      </c>
      <c r="N92" s="1" t="s">
        <v>31</v>
      </c>
      <c r="O92" s="1">
        <v>1930</v>
      </c>
      <c r="P92" s="1">
        <v>170</v>
      </c>
      <c r="Q92" s="1">
        <v>4175</v>
      </c>
      <c r="S92" s="1" t="s">
        <v>108</v>
      </c>
    </row>
    <row r="93" spans="1:19">
      <c r="A93" s="1">
        <v>1930</v>
      </c>
      <c r="B93" s="1">
        <v>4</v>
      </c>
      <c r="C93" s="1">
        <v>2</v>
      </c>
      <c r="D93" s="4" t="str">
        <f t="shared" si="3"/>
        <v/>
      </c>
      <c r="K93" s="2" t="str">
        <f t="shared" si="4"/>
        <v/>
      </c>
      <c r="L93" s="2" t="str">
        <f t="shared" si="5"/>
        <v/>
      </c>
      <c r="M93" s="1" t="s">
        <v>30</v>
      </c>
      <c r="N93" s="1" t="s">
        <v>31</v>
      </c>
      <c r="O93" s="1">
        <v>1930</v>
      </c>
      <c r="P93" s="1">
        <v>170</v>
      </c>
      <c r="Q93" s="1">
        <v>4175</v>
      </c>
      <c r="S93" s="1" t="s">
        <v>108</v>
      </c>
    </row>
    <row r="94" spans="1:19">
      <c r="A94" s="1">
        <v>1930</v>
      </c>
      <c r="B94" s="1">
        <v>4</v>
      </c>
      <c r="C94" s="1">
        <v>3</v>
      </c>
      <c r="D94" s="4">
        <f t="shared" si="3"/>
        <v>54</v>
      </c>
      <c r="E94" s="1">
        <v>4</v>
      </c>
      <c r="F94" s="1">
        <v>14</v>
      </c>
      <c r="G94" s="1">
        <v>3</v>
      </c>
      <c r="H94" s="1">
        <f>2+2+10</f>
        <v>14</v>
      </c>
      <c r="I94" s="1">
        <v>2</v>
      </c>
      <c r="J94" s="1">
        <f>2+8</f>
        <v>10</v>
      </c>
      <c r="K94" s="2">
        <f t="shared" si="4"/>
        <v>44</v>
      </c>
      <c r="L94" s="2">
        <f t="shared" si="5"/>
        <v>30</v>
      </c>
      <c r="M94" s="1" t="s">
        <v>30</v>
      </c>
      <c r="N94" s="1" t="s">
        <v>31</v>
      </c>
      <c r="O94" s="1">
        <v>1930</v>
      </c>
      <c r="P94" s="1">
        <v>170</v>
      </c>
      <c r="Q94" s="1">
        <v>4175</v>
      </c>
      <c r="S94" s="1" t="s">
        <v>108</v>
      </c>
    </row>
    <row r="95" spans="1:19">
      <c r="A95" s="1">
        <v>1930</v>
      </c>
      <c r="B95" s="1">
        <v>4</v>
      </c>
      <c r="C95" s="1">
        <v>4</v>
      </c>
      <c r="D95" s="4">
        <f t="shared" si="3"/>
        <v>83</v>
      </c>
      <c r="E95" s="1">
        <v>5</v>
      </c>
      <c r="F95" s="1">
        <v>33</v>
      </c>
      <c r="G95" s="1">
        <v>3</v>
      </c>
      <c r="H95" s="1">
        <f>2+1+11</f>
        <v>14</v>
      </c>
      <c r="I95" s="1">
        <v>2</v>
      </c>
      <c r="J95" s="1">
        <f>15+4</f>
        <v>19</v>
      </c>
      <c r="K95" s="2">
        <f t="shared" si="4"/>
        <v>44</v>
      </c>
      <c r="L95" s="2">
        <f t="shared" si="5"/>
        <v>39</v>
      </c>
      <c r="M95" s="1" t="s">
        <v>30</v>
      </c>
      <c r="N95" s="1" t="s">
        <v>31</v>
      </c>
      <c r="O95" s="1">
        <v>1930</v>
      </c>
      <c r="P95" s="1">
        <v>170</v>
      </c>
      <c r="Q95" s="1">
        <v>4175</v>
      </c>
      <c r="S95" s="1" t="s">
        <v>108</v>
      </c>
    </row>
    <row r="96" spans="1:19">
      <c r="A96" s="1">
        <v>1930</v>
      </c>
      <c r="B96" s="1">
        <v>4</v>
      </c>
      <c r="C96" s="1">
        <v>5</v>
      </c>
      <c r="D96" s="4">
        <f t="shared" si="3"/>
        <v>63</v>
      </c>
      <c r="E96" s="1">
        <v>3</v>
      </c>
      <c r="F96" s="1">
        <v>33</v>
      </c>
      <c r="G96" s="1">
        <v>1</v>
      </c>
      <c r="H96" s="1">
        <v>31</v>
      </c>
      <c r="I96" s="1">
        <v>2</v>
      </c>
      <c r="J96" s="1">
        <f>1+1</f>
        <v>2</v>
      </c>
      <c r="K96" s="2">
        <f t="shared" si="4"/>
        <v>41</v>
      </c>
      <c r="L96" s="2">
        <f t="shared" si="5"/>
        <v>22</v>
      </c>
      <c r="M96" s="1" t="s">
        <v>30</v>
      </c>
      <c r="N96" s="1" t="s">
        <v>31</v>
      </c>
      <c r="O96" s="1">
        <v>1930</v>
      </c>
      <c r="P96" s="1">
        <v>170</v>
      </c>
      <c r="Q96" s="1">
        <v>4175</v>
      </c>
      <c r="S96" s="1" t="s">
        <v>108</v>
      </c>
    </row>
    <row r="97" spans="1:19">
      <c r="A97" s="1">
        <v>1930</v>
      </c>
      <c r="B97" s="1">
        <v>4</v>
      </c>
      <c r="C97" s="1">
        <v>6</v>
      </c>
      <c r="D97" s="4">
        <f t="shared" si="3"/>
        <v>83</v>
      </c>
      <c r="E97" s="1">
        <v>4</v>
      </c>
      <c r="F97" s="1">
        <v>43</v>
      </c>
      <c r="G97" s="1">
        <v>2</v>
      </c>
      <c r="H97" s="1">
        <f>2+38</f>
        <v>40</v>
      </c>
      <c r="I97" s="1">
        <v>2</v>
      </c>
      <c r="J97" s="1">
        <f>1+2</f>
        <v>3</v>
      </c>
      <c r="K97" s="2">
        <f t="shared" si="4"/>
        <v>60</v>
      </c>
      <c r="L97" s="2">
        <f t="shared" si="5"/>
        <v>23</v>
      </c>
      <c r="M97" s="1" t="s">
        <v>30</v>
      </c>
      <c r="N97" s="1" t="s">
        <v>31</v>
      </c>
      <c r="O97" s="1">
        <v>1930</v>
      </c>
      <c r="P97" s="1">
        <v>170</v>
      </c>
      <c r="Q97" s="1">
        <v>4175</v>
      </c>
      <c r="S97" s="1" t="s">
        <v>108</v>
      </c>
    </row>
    <row r="98" spans="1:19">
      <c r="A98" s="1">
        <v>1930</v>
      </c>
      <c r="B98" s="1">
        <v>4</v>
      </c>
      <c r="C98" s="1">
        <v>7</v>
      </c>
      <c r="D98" s="4">
        <f t="shared" si="3"/>
        <v>99</v>
      </c>
      <c r="E98" s="1">
        <v>6</v>
      </c>
      <c r="F98" s="1">
        <v>39</v>
      </c>
      <c r="G98" s="1">
        <v>3</v>
      </c>
      <c r="H98" s="1">
        <f>2+1+32</f>
        <v>35</v>
      </c>
      <c r="I98" s="1">
        <v>3</v>
      </c>
      <c r="J98" s="1">
        <f>1+2+1</f>
        <v>4</v>
      </c>
      <c r="K98" s="2">
        <f t="shared" si="4"/>
        <v>65</v>
      </c>
      <c r="L98" s="2">
        <f t="shared" si="5"/>
        <v>34</v>
      </c>
      <c r="M98" s="1" t="s">
        <v>30</v>
      </c>
      <c r="N98" s="1" t="s">
        <v>31</v>
      </c>
      <c r="O98" s="1">
        <v>1930</v>
      </c>
      <c r="P98" s="1">
        <v>170</v>
      </c>
      <c r="Q98" s="1">
        <v>4175</v>
      </c>
      <c r="S98" s="1" t="s">
        <v>108</v>
      </c>
    </row>
    <row r="99" spans="1:19">
      <c r="A99" s="1">
        <v>1930</v>
      </c>
      <c r="B99" s="1">
        <v>4</v>
      </c>
      <c r="C99" s="1">
        <v>8</v>
      </c>
      <c r="D99" s="4">
        <f t="shared" si="3"/>
        <v>61</v>
      </c>
      <c r="E99" s="1">
        <v>3</v>
      </c>
      <c r="F99" s="1">
        <v>31</v>
      </c>
      <c r="G99" s="1">
        <v>2</v>
      </c>
      <c r="H99" s="1">
        <f>8+21</f>
        <v>29</v>
      </c>
      <c r="I99" s="1">
        <v>1</v>
      </c>
      <c r="J99" s="1">
        <v>2</v>
      </c>
      <c r="K99" s="2">
        <f t="shared" si="4"/>
        <v>49</v>
      </c>
      <c r="L99" s="2">
        <f t="shared" si="5"/>
        <v>12</v>
      </c>
      <c r="M99" s="1" t="s">
        <v>30</v>
      </c>
      <c r="N99" s="1" t="s">
        <v>31</v>
      </c>
      <c r="O99" s="1">
        <v>1930</v>
      </c>
      <c r="P99" s="1">
        <v>170</v>
      </c>
      <c r="Q99" s="1">
        <v>4175</v>
      </c>
      <c r="S99" s="1" t="s">
        <v>108</v>
      </c>
    </row>
    <row r="100" spans="1:19">
      <c r="A100" s="1">
        <v>1930</v>
      </c>
      <c r="B100" s="1">
        <v>4</v>
      </c>
      <c r="C100" s="1">
        <v>9</v>
      </c>
      <c r="D100" s="4">
        <f t="shared" si="3"/>
        <v>69</v>
      </c>
      <c r="E100" s="1">
        <v>4</v>
      </c>
      <c r="F100" s="1">
        <v>29</v>
      </c>
      <c r="G100" s="1">
        <v>3</v>
      </c>
      <c r="H100" s="1">
        <f>7+3+17</f>
        <v>27</v>
      </c>
      <c r="I100" s="1">
        <v>1</v>
      </c>
      <c r="J100" s="1">
        <v>2</v>
      </c>
      <c r="K100" s="2">
        <f t="shared" si="4"/>
        <v>57</v>
      </c>
      <c r="L100" s="2">
        <f t="shared" si="5"/>
        <v>12</v>
      </c>
      <c r="M100" s="1" t="s">
        <v>30</v>
      </c>
      <c r="N100" s="1" t="s">
        <v>31</v>
      </c>
      <c r="O100" s="1">
        <v>1930</v>
      </c>
      <c r="P100" s="1">
        <v>170</v>
      </c>
      <c r="Q100" s="1">
        <v>4175</v>
      </c>
      <c r="S100" s="1" t="s">
        <v>108</v>
      </c>
    </row>
    <row r="101" spans="1:19">
      <c r="A101" s="1">
        <v>1930</v>
      </c>
      <c r="B101" s="1">
        <v>4</v>
      </c>
      <c r="C101" s="1">
        <v>10</v>
      </c>
      <c r="D101" s="4">
        <f t="shared" si="3"/>
        <v>48</v>
      </c>
      <c r="E101" s="1">
        <v>4</v>
      </c>
      <c r="F101" s="1">
        <v>8</v>
      </c>
      <c r="G101" s="1">
        <v>4</v>
      </c>
      <c r="H101" s="1">
        <f>1+2+4+1</f>
        <v>8</v>
      </c>
      <c r="K101" s="2">
        <f t="shared" si="4"/>
        <v>48</v>
      </c>
      <c r="L101" s="2">
        <f t="shared" si="5"/>
        <v>0</v>
      </c>
      <c r="M101" s="1" t="s">
        <v>30</v>
      </c>
      <c r="N101" s="1" t="s">
        <v>31</v>
      </c>
      <c r="O101" s="1">
        <v>1930</v>
      </c>
      <c r="P101" s="1">
        <v>170</v>
      </c>
      <c r="Q101" s="1">
        <v>4175</v>
      </c>
      <c r="S101" s="1" t="s">
        <v>108</v>
      </c>
    </row>
    <row r="102" spans="1:19">
      <c r="A102" s="1">
        <v>1930</v>
      </c>
      <c r="B102" s="1">
        <v>4</v>
      </c>
      <c r="C102" s="1">
        <v>11</v>
      </c>
      <c r="D102" s="4">
        <f t="shared" si="3"/>
        <v>56</v>
      </c>
      <c r="E102" s="1">
        <v>4</v>
      </c>
      <c r="F102" s="1">
        <v>16</v>
      </c>
      <c r="G102" s="1">
        <v>3</v>
      </c>
      <c r="H102" s="1">
        <f>2+6+3</f>
        <v>11</v>
      </c>
      <c r="I102" s="1">
        <v>1</v>
      </c>
      <c r="J102" s="1">
        <v>5</v>
      </c>
      <c r="K102" s="2">
        <f t="shared" si="4"/>
        <v>41</v>
      </c>
      <c r="L102" s="2">
        <f t="shared" si="5"/>
        <v>15</v>
      </c>
      <c r="M102" s="1" t="s">
        <v>30</v>
      </c>
      <c r="N102" s="1" t="s">
        <v>31</v>
      </c>
      <c r="O102" s="1">
        <v>1930</v>
      </c>
      <c r="P102" s="1">
        <v>170</v>
      </c>
      <c r="Q102" s="1">
        <v>4175</v>
      </c>
      <c r="S102" s="1" t="s">
        <v>108</v>
      </c>
    </row>
    <row r="103" spans="1:19">
      <c r="A103" s="1">
        <v>1930</v>
      </c>
      <c r="B103" s="1">
        <v>4</v>
      </c>
      <c r="C103" s="1">
        <v>12</v>
      </c>
      <c r="D103" s="4">
        <f t="shared" si="3"/>
        <v>54</v>
      </c>
      <c r="E103" s="1">
        <v>4</v>
      </c>
      <c r="F103" s="1">
        <v>14</v>
      </c>
      <c r="G103" s="1">
        <v>3</v>
      </c>
      <c r="H103" s="1">
        <f>3+5+1</f>
        <v>9</v>
      </c>
      <c r="I103" s="1">
        <v>1</v>
      </c>
      <c r="J103" s="1">
        <v>5</v>
      </c>
      <c r="K103" s="2">
        <f t="shared" si="4"/>
        <v>39</v>
      </c>
      <c r="L103" s="2">
        <f t="shared" si="5"/>
        <v>15</v>
      </c>
      <c r="M103" s="1" t="s">
        <v>30</v>
      </c>
      <c r="N103" s="1" t="s">
        <v>31</v>
      </c>
      <c r="O103" s="1">
        <v>1930</v>
      </c>
      <c r="P103" s="1">
        <v>170</v>
      </c>
      <c r="Q103" s="1">
        <v>4175</v>
      </c>
      <c r="S103" s="1" t="s">
        <v>108</v>
      </c>
    </row>
    <row r="104" spans="1:19">
      <c r="A104" s="1">
        <v>1930</v>
      </c>
      <c r="B104" s="1">
        <v>4</v>
      </c>
      <c r="C104" s="1">
        <v>13</v>
      </c>
      <c r="D104" s="4">
        <f t="shared" si="3"/>
        <v>90</v>
      </c>
      <c r="E104" s="1">
        <v>6</v>
      </c>
      <c r="F104" s="1">
        <v>30</v>
      </c>
      <c r="G104" s="1">
        <v>4</v>
      </c>
      <c r="H104" s="1">
        <f>4+10+1+1</f>
        <v>16</v>
      </c>
      <c r="I104" s="1">
        <v>2</v>
      </c>
      <c r="J104" s="1">
        <f>6+8</f>
        <v>14</v>
      </c>
      <c r="K104" s="2">
        <f t="shared" si="4"/>
        <v>56</v>
      </c>
      <c r="L104" s="2">
        <f t="shared" si="5"/>
        <v>34</v>
      </c>
      <c r="M104" s="1" t="s">
        <v>38</v>
      </c>
      <c r="N104" s="1" t="s">
        <v>31</v>
      </c>
      <c r="O104" s="1">
        <v>1930</v>
      </c>
      <c r="P104" s="1">
        <v>170</v>
      </c>
      <c r="Q104" s="1">
        <v>4175</v>
      </c>
      <c r="S104" s="1" t="s">
        <v>108</v>
      </c>
    </row>
    <row r="105" spans="1:19">
      <c r="A105" s="1">
        <v>1930</v>
      </c>
      <c r="B105" s="1">
        <v>4</v>
      </c>
      <c r="C105" s="1">
        <v>14</v>
      </c>
      <c r="D105" s="4" t="str">
        <f t="shared" si="3"/>
        <v/>
      </c>
      <c r="K105" s="2" t="str">
        <f t="shared" si="4"/>
        <v/>
      </c>
      <c r="L105" s="2" t="str">
        <f t="shared" si="5"/>
        <v/>
      </c>
      <c r="N105" s="1" t="s">
        <v>31</v>
      </c>
      <c r="O105" s="1">
        <v>1930</v>
      </c>
      <c r="P105" s="1">
        <v>170</v>
      </c>
      <c r="Q105" s="1">
        <v>4175</v>
      </c>
      <c r="S105" s="1" t="s">
        <v>108</v>
      </c>
    </row>
    <row r="106" spans="1:19">
      <c r="A106" s="1">
        <v>1930</v>
      </c>
      <c r="B106" s="1">
        <v>4</v>
      </c>
      <c r="C106" s="1">
        <v>15</v>
      </c>
      <c r="D106" s="4" t="str">
        <f t="shared" si="3"/>
        <v/>
      </c>
      <c r="K106" s="2" t="str">
        <f t="shared" si="4"/>
        <v/>
      </c>
      <c r="L106" s="2" t="str">
        <f t="shared" si="5"/>
        <v/>
      </c>
      <c r="N106" s="1" t="s">
        <v>31</v>
      </c>
      <c r="O106" s="1">
        <v>1930</v>
      </c>
      <c r="P106" s="1">
        <v>170</v>
      </c>
      <c r="Q106" s="1">
        <v>4175</v>
      </c>
      <c r="S106" s="1" t="s">
        <v>108</v>
      </c>
    </row>
    <row r="107" spans="1:19">
      <c r="A107" s="1">
        <v>1930</v>
      </c>
      <c r="B107" s="1">
        <v>4</v>
      </c>
      <c r="C107" s="1">
        <v>16</v>
      </c>
      <c r="D107" s="4">
        <f t="shared" si="3"/>
        <v>42</v>
      </c>
      <c r="E107" s="1">
        <v>3</v>
      </c>
      <c r="F107" s="1">
        <v>12</v>
      </c>
      <c r="G107" s="1">
        <v>2</v>
      </c>
      <c r="H107" s="1">
        <f>8+1</f>
        <v>9</v>
      </c>
      <c r="I107" s="1">
        <v>1</v>
      </c>
      <c r="J107" s="1">
        <v>3</v>
      </c>
      <c r="K107" s="2">
        <f t="shared" si="4"/>
        <v>29</v>
      </c>
      <c r="L107" s="2">
        <f t="shared" si="5"/>
        <v>13</v>
      </c>
      <c r="M107" s="1" t="s">
        <v>30</v>
      </c>
      <c r="N107" s="1" t="s">
        <v>31</v>
      </c>
      <c r="O107" s="1">
        <v>1930</v>
      </c>
      <c r="P107" s="1">
        <v>170</v>
      </c>
      <c r="Q107" s="1">
        <v>4175</v>
      </c>
      <c r="S107" s="1" t="s">
        <v>108</v>
      </c>
    </row>
    <row r="108" spans="1:19">
      <c r="A108" s="1">
        <v>1930</v>
      </c>
      <c r="B108" s="1">
        <v>4</v>
      </c>
      <c r="C108" s="1">
        <v>17</v>
      </c>
      <c r="D108" s="4">
        <f t="shared" si="3"/>
        <v>41</v>
      </c>
      <c r="E108" s="1">
        <v>3</v>
      </c>
      <c r="F108" s="1">
        <v>11</v>
      </c>
      <c r="G108" s="1">
        <v>2</v>
      </c>
      <c r="H108" s="1">
        <f>3+4</f>
        <v>7</v>
      </c>
      <c r="I108" s="1">
        <v>1</v>
      </c>
      <c r="J108" s="1">
        <v>4</v>
      </c>
      <c r="K108" s="2">
        <f t="shared" si="4"/>
        <v>27</v>
      </c>
      <c r="L108" s="2">
        <f t="shared" si="5"/>
        <v>14</v>
      </c>
      <c r="M108" s="1" t="s">
        <v>30</v>
      </c>
      <c r="N108" s="1" t="s">
        <v>31</v>
      </c>
      <c r="O108" s="1">
        <v>1930</v>
      </c>
      <c r="P108" s="1">
        <v>170</v>
      </c>
      <c r="Q108" s="1">
        <v>4175</v>
      </c>
      <c r="S108" s="1" t="s">
        <v>108</v>
      </c>
    </row>
    <row r="109" spans="1:19">
      <c r="A109" s="1">
        <v>1930</v>
      </c>
      <c r="B109" s="1">
        <v>4</v>
      </c>
      <c r="C109" s="1">
        <v>18</v>
      </c>
      <c r="D109" s="4">
        <f t="shared" si="3"/>
        <v>13</v>
      </c>
      <c r="E109" s="1">
        <v>1</v>
      </c>
      <c r="F109" s="1">
        <v>3</v>
      </c>
      <c r="I109" s="1">
        <v>1</v>
      </c>
      <c r="J109" s="1">
        <v>3</v>
      </c>
      <c r="K109" s="2">
        <f t="shared" si="4"/>
        <v>0</v>
      </c>
      <c r="L109" s="2">
        <f t="shared" si="5"/>
        <v>13</v>
      </c>
      <c r="M109" s="1" t="s">
        <v>30</v>
      </c>
      <c r="N109" s="1" t="s">
        <v>31</v>
      </c>
      <c r="O109" s="1">
        <v>1930</v>
      </c>
      <c r="P109" s="1">
        <v>170</v>
      </c>
      <c r="Q109" s="1">
        <v>4175</v>
      </c>
      <c r="S109" s="1" t="s">
        <v>108</v>
      </c>
    </row>
    <row r="110" spans="1:19">
      <c r="A110" s="1">
        <v>1930</v>
      </c>
      <c r="B110" s="1">
        <v>4</v>
      </c>
      <c r="C110" s="1">
        <v>19</v>
      </c>
      <c r="D110" s="4">
        <f t="shared" si="3"/>
        <v>22</v>
      </c>
      <c r="E110" s="1">
        <v>2</v>
      </c>
      <c r="F110" s="1">
        <v>2</v>
      </c>
      <c r="I110" s="1">
        <v>2</v>
      </c>
      <c r="J110" s="1">
        <f>1+1</f>
        <v>2</v>
      </c>
      <c r="K110" s="2">
        <f t="shared" si="4"/>
        <v>0</v>
      </c>
      <c r="L110" s="2">
        <f t="shared" si="5"/>
        <v>22</v>
      </c>
      <c r="M110" s="1" t="s">
        <v>30</v>
      </c>
      <c r="N110" s="1" t="s">
        <v>31</v>
      </c>
      <c r="O110" s="1">
        <v>1930</v>
      </c>
      <c r="P110" s="1">
        <v>170</v>
      </c>
      <c r="Q110" s="1">
        <v>4175</v>
      </c>
      <c r="S110" s="1" t="s">
        <v>108</v>
      </c>
    </row>
    <row r="111" spans="1:19">
      <c r="A111" s="1">
        <v>1930</v>
      </c>
      <c r="B111" s="1">
        <v>4</v>
      </c>
      <c r="C111" s="1">
        <v>20</v>
      </c>
      <c r="D111" s="4" t="str">
        <f t="shared" si="3"/>
        <v/>
      </c>
      <c r="K111" s="2" t="str">
        <f t="shared" si="4"/>
        <v/>
      </c>
      <c r="L111" s="2" t="str">
        <f t="shared" si="5"/>
        <v/>
      </c>
      <c r="M111" s="1" t="s">
        <v>30</v>
      </c>
      <c r="N111" s="1" t="s">
        <v>31</v>
      </c>
      <c r="O111" s="1">
        <v>1930</v>
      </c>
      <c r="P111" s="1">
        <v>170</v>
      </c>
      <c r="Q111" s="1">
        <v>4175</v>
      </c>
      <c r="S111" s="1" t="s">
        <v>108</v>
      </c>
    </row>
    <row r="112" spans="1:19">
      <c r="A112" s="1">
        <v>1930</v>
      </c>
      <c r="B112" s="1">
        <v>4</v>
      </c>
      <c r="C112" s="1">
        <v>21</v>
      </c>
      <c r="D112" s="4">
        <f t="shared" si="3"/>
        <v>44</v>
      </c>
      <c r="E112" s="1">
        <v>3</v>
      </c>
      <c r="F112" s="1">
        <v>14</v>
      </c>
      <c r="G112" s="1">
        <v>2</v>
      </c>
      <c r="H112" s="1">
        <f>3+6</f>
        <v>9</v>
      </c>
      <c r="I112" s="1">
        <v>1</v>
      </c>
      <c r="J112" s="1">
        <v>5</v>
      </c>
      <c r="K112" s="2">
        <f t="shared" si="4"/>
        <v>29</v>
      </c>
      <c r="L112" s="2">
        <f t="shared" si="5"/>
        <v>15</v>
      </c>
      <c r="M112" s="1" t="s">
        <v>30</v>
      </c>
      <c r="N112" s="1" t="s">
        <v>31</v>
      </c>
      <c r="O112" s="1">
        <v>1930</v>
      </c>
      <c r="P112" s="1">
        <v>170</v>
      </c>
      <c r="Q112" s="1">
        <v>4175</v>
      </c>
      <c r="S112" s="1" t="s">
        <v>108</v>
      </c>
    </row>
    <row r="113" spans="1:19">
      <c r="A113" s="1">
        <v>1930</v>
      </c>
      <c r="B113" s="1">
        <v>4</v>
      </c>
      <c r="C113" s="1">
        <v>22</v>
      </c>
      <c r="D113" s="4">
        <f t="shared" si="3"/>
        <v>39</v>
      </c>
      <c r="E113" s="1">
        <v>3</v>
      </c>
      <c r="F113" s="1">
        <v>9</v>
      </c>
      <c r="G113" s="1">
        <v>2</v>
      </c>
      <c r="H113" s="1">
        <f>2+3</f>
        <v>5</v>
      </c>
      <c r="I113" s="1">
        <v>1</v>
      </c>
      <c r="J113" s="1">
        <v>4</v>
      </c>
      <c r="K113" s="2">
        <f t="shared" si="4"/>
        <v>25</v>
      </c>
      <c r="L113" s="2">
        <f t="shared" si="5"/>
        <v>14</v>
      </c>
      <c r="M113" s="1" t="s">
        <v>30</v>
      </c>
      <c r="N113" s="1" t="s">
        <v>31</v>
      </c>
      <c r="O113" s="1">
        <v>1930</v>
      </c>
      <c r="P113" s="1">
        <v>170</v>
      </c>
      <c r="Q113" s="1">
        <v>4175</v>
      </c>
      <c r="S113" s="1" t="s">
        <v>108</v>
      </c>
    </row>
    <row r="114" spans="1:19">
      <c r="A114" s="1">
        <v>1930</v>
      </c>
      <c r="B114" s="1">
        <v>4</v>
      </c>
      <c r="C114" s="1">
        <v>23</v>
      </c>
      <c r="D114" s="4">
        <f t="shared" si="3"/>
        <v>35</v>
      </c>
      <c r="E114" s="1">
        <v>3</v>
      </c>
      <c r="F114" s="1">
        <v>5</v>
      </c>
      <c r="G114" s="1">
        <v>1</v>
      </c>
      <c r="H114" s="1">
        <v>1</v>
      </c>
      <c r="I114" s="1">
        <v>2</v>
      </c>
      <c r="J114" s="1">
        <f>1+3</f>
        <v>4</v>
      </c>
      <c r="K114" s="2">
        <f t="shared" si="4"/>
        <v>11</v>
      </c>
      <c r="L114" s="2">
        <f t="shared" si="5"/>
        <v>24</v>
      </c>
      <c r="M114" s="1" t="s">
        <v>30</v>
      </c>
      <c r="N114" s="1" t="s">
        <v>31</v>
      </c>
      <c r="O114" s="1">
        <v>1930</v>
      </c>
      <c r="P114" s="1">
        <v>170</v>
      </c>
      <c r="Q114" s="1">
        <v>4175</v>
      </c>
      <c r="S114" s="1" t="s">
        <v>108</v>
      </c>
    </row>
    <row r="115" spans="1:19">
      <c r="A115" s="1">
        <v>1930</v>
      </c>
      <c r="B115" s="1">
        <v>4</v>
      </c>
      <c r="C115" s="1">
        <v>24</v>
      </c>
      <c r="D115" s="4" t="str">
        <f t="shared" si="3"/>
        <v/>
      </c>
      <c r="K115" s="2" t="str">
        <f t="shared" si="4"/>
        <v/>
      </c>
      <c r="L115" s="2" t="str">
        <f t="shared" si="5"/>
        <v/>
      </c>
      <c r="N115" s="1" t="s">
        <v>31</v>
      </c>
      <c r="O115" s="1">
        <v>1930</v>
      </c>
      <c r="P115" s="1">
        <v>170</v>
      </c>
      <c r="Q115" s="1">
        <v>4175</v>
      </c>
      <c r="S115" s="1" t="s">
        <v>108</v>
      </c>
    </row>
    <row r="116" spans="1:19">
      <c r="A116" s="1">
        <v>1930</v>
      </c>
      <c r="B116" s="1">
        <v>4</v>
      </c>
      <c r="C116" s="1">
        <v>25</v>
      </c>
      <c r="D116" s="4" t="str">
        <f t="shared" si="3"/>
        <v/>
      </c>
      <c r="K116" s="2" t="str">
        <f t="shared" si="4"/>
        <v/>
      </c>
      <c r="L116" s="2" t="str">
        <f t="shared" si="5"/>
        <v/>
      </c>
      <c r="N116" s="1" t="s">
        <v>31</v>
      </c>
      <c r="O116" s="1">
        <v>1930</v>
      </c>
      <c r="P116" s="1">
        <v>170</v>
      </c>
      <c r="Q116" s="1">
        <v>4175</v>
      </c>
      <c r="S116" s="1" t="s">
        <v>108</v>
      </c>
    </row>
    <row r="117" spans="1:19">
      <c r="A117" s="1">
        <v>1930</v>
      </c>
      <c r="B117" s="1">
        <v>4</v>
      </c>
      <c r="C117" s="1">
        <v>26</v>
      </c>
      <c r="D117" s="4">
        <f t="shared" si="3"/>
        <v>38</v>
      </c>
      <c r="E117" s="1">
        <v>3</v>
      </c>
      <c r="F117" s="1">
        <v>8</v>
      </c>
      <c r="G117" s="1">
        <v>2</v>
      </c>
      <c r="H117" s="1">
        <f>2+4</f>
        <v>6</v>
      </c>
      <c r="I117" s="1">
        <v>1</v>
      </c>
      <c r="J117" s="1">
        <v>2</v>
      </c>
      <c r="K117" s="2">
        <f t="shared" si="4"/>
        <v>26</v>
      </c>
      <c r="L117" s="2">
        <f t="shared" si="5"/>
        <v>12</v>
      </c>
      <c r="M117" s="1" t="s">
        <v>30</v>
      </c>
      <c r="N117" s="1" t="s">
        <v>31</v>
      </c>
      <c r="O117" s="1">
        <v>1930</v>
      </c>
      <c r="P117" s="1">
        <v>170</v>
      </c>
      <c r="Q117" s="1">
        <v>4175</v>
      </c>
      <c r="S117" s="1" t="s">
        <v>108</v>
      </c>
    </row>
    <row r="118" spans="1:19">
      <c r="A118" s="1">
        <v>1930</v>
      </c>
      <c r="B118" s="1">
        <v>4</v>
      </c>
      <c r="C118" s="1">
        <v>27</v>
      </c>
      <c r="D118" s="4">
        <f t="shared" si="3"/>
        <v>27</v>
      </c>
      <c r="E118" s="1">
        <v>2</v>
      </c>
      <c r="F118" s="1">
        <v>7</v>
      </c>
      <c r="G118" s="1">
        <v>1</v>
      </c>
      <c r="H118" s="1">
        <v>5</v>
      </c>
      <c r="I118" s="1">
        <v>1</v>
      </c>
      <c r="J118" s="1">
        <v>2</v>
      </c>
      <c r="K118" s="2">
        <f t="shared" si="4"/>
        <v>15</v>
      </c>
      <c r="L118" s="2">
        <f t="shared" si="5"/>
        <v>12</v>
      </c>
      <c r="M118" s="1" t="s">
        <v>30</v>
      </c>
      <c r="N118" s="1" t="s">
        <v>31</v>
      </c>
      <c r="O118" s="1">
        <v>1930</v>
      </c>
      <c r="P118" s="1">
        <v>170</v>
      </c>
      <c r="Q118" s="1">
        <v>4175</v>
      </c>
      <c r="S118" s="1" t="s">
        <v>108</v>
      </c>
    </row>
    <row r="119" spans="1:19">
      <c r="A119" s="1">
        <v>1930</v>
      </c>
      <c r="B119" s="1">
        <v>4</v>
      </c>
      <c r="C119" s="1">
        <v>28</v>
      </c>
      <c r="D119" s="4">
        <f t="shared" si="3"/>
        <v>31</v>
      </c>
      <c r="E119" s="1">
        <v>2</v>
      </c>
      <c r="F119" s="1">
        <v>11</v>
      </c>
      <c r="G119" s="1">
        <v>1</v>
      </c>
      <c r="H119" s="1">
        <v>8</v>
      </c>
      <c r="I119" s="1">
        <v>1</v>
      </c>
      <c r="J119" s="1">
        <v>3</v>
      </c>
      <c r="K119" s="2">
        <f t="shared" si="4"/>
        <v>18</v>
      </c>
      <c r="L119" s="2">
        <f t="shared" si="5"/>
        <v>13</v>
      </c>
      <c r="M119" s="1" t="s">
        <v>38</v>
      </c>
      <c r="N119" s="1" t="s">
        <v>31</v>
      </c>
      <c r="O119" s="1">
        <v>1930</v>
      </c>
      <c r="P119" s="1">
        <v>170</v>
      </c>
      <c r="Q119" s="1">
        <v>4175</v>
      </c>
      <c r="S119" s="1" t="s">
        <v>108</v>
      </c>
    </row>
    <row r="120" spans="1:19">
      <c r="A120" s="1">
        <v>1930</v>
      </c>
      <c r="B120" s="1">
        <v>4</v>
      </c>
      <c r="C120" s="1">
        <v>29</v>
      </c>
      <c r="D120" s="4" t="str">
        <f t="shared" si="3"/>
        <v/>
      </c>
      <c r="K120" s="2" t="str">
        <f t="shared" si="4"/>
        <v/>
      </c>
      <c r="L120" s="2" t="str">
        <f t="shared" si="5"/>
        <v/>
      </c>
      <c r="N120" s="1" t="s">
        <v>31</v>
      </c>
      <c r="O120" s="1">
        <v>1930</v>
      </c>
      <c r="P120" s="1">
        <v>170</v>
      </c>
      <c r="Q120" s="1">
        <v>4175</v>
      </c>
      <c r="S120" s="1" t="s">
        <v>108</v>
      </c>
    </row>
    <row r="121" spans="1:19">
      <c r="A121" s="1">
        <v>1930</v>
      </c>
      <c r="B121" s="1">
        <v>4</v>
      </c>
      <c r="C121" s="1">
        <v>30</v>
      </c>
      <c r="D121" s="4" t="str">
        <f t="shared" si="3"/>
        <v/>
      </c>
      <c r="K121" s="2" t="str">
        <f t="shared" si="4"/>
        <v/>
      </c>
      <c r="L121" s="2" t="str">
        <f t="shared" si="5"/>
        <v/>
      </c>
      <c r="N121" s="1" t="s">
        <v>31</v>
      </c>
      <c r="O121" s="1">
        <v>1930</v>
      </c>
      <c r="P121" s="1">
        <v>170</v>
      </c>
      <c r="Q121" s="1">
        <v>4175</v>
      </c>
      <c r="S121" s="1" t="s">
        <v>108</v>
      </c>
    </row>
    <row r="122" spans="1:19">
      <c r="A122" s="1">
        <v>1930</v>
      </c>
      <c r="B122" s="1">
        <v>5</v>
      </c>
      <c r="C122" s="1">
        <v>1</v>
      </c>
      <c r="D122" s="4">
        <f t="shared" si="3"/>
        <v>54</v>
      </c>
      <c r="E122" s="1">
        <v>3</v>
      </c>
      <c r="F122" s="1">
        <v>24</v>
      </c>
      <c r="G122" s="1">
        <v>2</v>
      </c>
      <c r="H122" s="1">
        <f>7+14</f>
        <v>21</v>
      </c>
      <c r="I122" s="1">
        <v>1</v>
      </c>
      <c r="J122" s="1">
        <v>3</v>
      </c>
      <c r="K122" s="2">
        <f t="shared" si="4"/>
        <v>41</v>
      </c>
      <c r="L122" s="2">
        <f t="shared" si="5"/>
        <v>13</v>
      </c>
      <c r="M122" s="1" t="s">
        <v>30</v>
      </c>
      <c r="N122" s="1" t="s">
        <v>31</v>
      </c>
      <c r="O122" s="1">
        <v>1930</v>
      </c>
      <c r="P122" s="1">
        <v>173</v>
      </c>
      <c r="Q122" s="1">
        <v>4176</v>
      </c>
      <c r="S122" s="1" t="s">
        <v>109</v>
      </c>
    </row>
    <row r="123" spans="1:19">
      <c r="A123" s="1">
        <v>1930</v>
      </c>
      <c r="B123" s="1">
        <v>5</v>
      </c>
      <c r="C123" s="1">
        <v>2</v>
      </c>
      <c r="D123" s="4" t="str">
        <f t="shared" si="3"/>
        <v/>
      </c>
      <c r="K123" s="2" t="str">
        <f t="shared" si="4"/>
        <v/>
      </c>
      <c r="L123" s="2" t="str">
        <f t="shared" si="5"/>
        <v/>
      </c>
      <c r="N123" s="1" t="s">
        <v>31</v>
      </c>
      <c r="O123" s="1">
        <v>1930</v>
      </c>
      <c r="P123" s="1">
        <v>173</v>
      </c>
      <c r="Q123" s="1">
        <v>4176</v>
      </c>
      <c r="S123" s="1" t="s">
        <v>109</v>
      </c>
    </row>
    <row r="124" spans="1:19">
      <c r="A124" s="1">
        <v>1930</v>
      </c>
      <c r="B124" s="1">
        <v>5</v>
      </c>
      <c r="C124" s="1">
        <v>3</v>
      </c>
      <c r="D124" s="4">
        <f t="shared" si="3"/>
        <v>65</v>
      </c>
      <c r="E124" s="1">
        <v>4</v>
      </c>
      <c r="F124" s="1">
        <v>25</v>
      </c>
      <c r="G124" s="1">
        <v>3</v>
      </c>
      <c r="H124" s="1">
        <f>3+17+2</f>
        <v>22</v>
      </c>
      <c r="I124" s="1">
        <v>1</v>
      </c>
      <c r="J124" s="1">
        <v>3</v>
      </c>
      <c r="K124" s="2">
        <f t="shared" si="4"/>
        <v>52</v>
      </c>
      <c r="L124" s="2">
        <f t="shared" si="5"/>
        <v>13</v>
      </c>
      <c r="M124" s="1" t="s">
        <v>30</v>
      </c>
      <c r="N124" s="1" t="s">
        <v>31</v>
      </c>
      <c r="O124" s="1">
        <v>1930</v>
      </c>
      <c r="P124" s="1">
        <v>173</v>
      </c>
      <c r="Q124" s="1">
        <v>4176</v>
      </c>
      <c r="S124" s="1" t="s">
        <v>109</v>
      </c>
    </row>
    <row r="125" spans="1:19">
      <c r="A125" s="1">
        <v>1930</v>
      </c>
      <c r="B125" s="1">
        <v>5</v>
      </c>
      <c r="C125" s="1">
        <v>4</v>
      </c>
      <c r="D125" s="4">
        <f t="shared" si="3"/>
        <v>55</v>
      </c>
      <c r="E125" s="1">
        <v>2</v>
      </c>
      <c r="F125" s="1">
        <v>35</v>
      </c>
      <c r="G125" s="1">
        <v>3</v>
      </c>
      <c r="H125" s="1">
        <f>4+25+5</f>
        <v>34</v>
      </c>
      <c r="I125" s="1">
        <v>1</v>
      </c>
      <c r="J125" s="1">
        <v>1</v>
      </c>
      <c r="K125" s="2">
        <f t="shared" si="4"/>
        <v>64</v>
      </c>
      <c r="L125" s="2">
        <f t="shared" si="5"/>
        <v>11</v>
      </c>
      <c r="M125" s="1" t="s">
        <v>38</v>
      </c>
      <c r="N125" s="1" t="s">
        <v>31</v>
      </c>
      <c r="O125" s="1">
        <v>1930</v>
      </c>
      <c r="P125" s="1">
        <v>173</v>
      </c>
      <c r="Q125" s="1">
        <v>4176</v>
      </c>
      <c r="S125" s="1" t="s">
        <v>109</v>
      </c>
    </row>
    <row r="126" spans="1:19">
      <c r="A126" s="1">
        <v>1930</v>
      </c>
      <c r="B126" s="1">
        <v>5</v>
      </c>
      <c r="C126" s="1">
        <v>5</v>
      </c>
      <c r="D126" s="4">
        <f t="shared" si="3"/>
        <v>48</v>
      </c>
      <c r="E126" s="1">
        <v>3</v>
      </c>
      <c r="F126" s="1">
        <v>18</v>
      </c>
      <c r="G126" s="1">
        <v>2</v>
      </c>
      <c r="H126" s="1">
        <f>11+6</f>
        <v>17</v>
      </c>
      <c r="I126" s="1">
        <v>1</v>
      </c>
      <c r="J126" s="1">
        <v>1</v>
      </c>
      <c r="K126" s="2">
        <f t="shared" si="4"/>
        <v>37</v>
      </c>
      <c r="L126" s="2">
        <f t="shared" si="5"/>
        <v>11</v>
      </c>
      <c r="M126" s="1" t="s">
        <v>30</v>
      </c>
      <c r="N126" s="1" t="s">
        <v>31</v>
      </c>
      <c r="O126" s="1">
        <v>1930</v>
      </c>
      <c r="P126" s="1">
        <v>173</v>
      </c>
      <c r="Q126" s="1">
        <v>4176</v>
      </c>
      <c r="S126" s="1" t="s">
        <v>109</v>
      </c>
    </row>
    <row r="127" spans="1:19">
      <c r="A127" s="1">
        <v>1930</v>
      </c>
      <c r="B127" s="1">
        <v>5</v>
      </c>
      <c r="C127" s="1">
        <v>6</v>
      </c>
      <c r="D127" s="4">
        <f t="shared" si="3"/>
        <v>32</v>
      </c>
      <c r="E127" s="1">
        <v>2</v>
      </c>
      <c r="F127" s="1">
        <v>12</v>
      </c>
      <c r="G127" s="1">
        <v>2</v>
      </c>
      <c r="H127" s="1">
        <f>2+10</f>
        <v>12</v>
      </c>
      <c r="K127" s="2">
        <f t="shared" si="4"/>
        <v>32</v>
      </c>
      <c r="L127" s="2">
        <f t="shared" si="5"/>
        <v>0</v>
      </c>
      <c r="M127" s="1" t="s">
        <v>30</v>
      </c>
      <c r="N127" s="1" t="s">
        <v>31</v>
      </c>
      <c r="O127" s="1">
        <v>1930</v>
      </c>
      <c r="P127" s="1">
        <v>173</v>
      </c>
      <c r="Q127" s="1">
        <v>4176</v>
      </c>
      <c r="S127" s="1" t="s">
        <v>109</v>
      </c>
    </row>
    <row r="128" spans="1:19">
      <c r="A128" s="1">
        <v>1930</v>
      </c>
      <c r="B128" s="1">
        <v>5</v>
      </c>
      <c r="C128" s="1">
        <v>7</v>
      </c>
      <c r="D128" s="4">
        <f t="shared" si="3"/>
        <v>30</v>
      </c>
      <c r="E128" s="1">
        <v>2</v>
      </c>
      <c r="F128" s="1">
        <v>10</v>
      </c>
      <c r="G128" s="1">
        <v>2</v>
      </c>
      <c r="H128" s="1">
        <f>1+9</f>
        <v>10</v>
      </c>
      <c r="K128" s="2">
        <f t="shared" si="4"/>
        <v>30</v>
      </c>
      <c r="L128" s="2">
        <f t="shared" si="5"/>
        <v>0</v>
      </c>
      <c r="M128" s="1" t="s">
        <v>30</v>
      </c>
      <c r="N128" s="1" t="s">
        <v>31</v>
      </c>
      <c r="O128" s="1">
        <v>1930</v>
      </c>
      <c r="P128" s="1">
        <v>173</v>
      </c>
      <c r="Q128" s="1">
        <v>4176</v>
      </c>
      <c r="S128" s="1" t="s">
        <v>109</v>
      </c>
    </row>
    <row r="129" spans="1:19">
      <c r="A129" s="1">
        <v>1930</v>
      </c>
      <c r="B129" s="1">
        <v>5</v>
      </c>
      <c r="C129" s="1">
        <v>8</v>
      </c>
      <c r="D129" s="4">
        <f t="shared" si="3"/>
        <v>37</v>
      </c>
      <c r="E129" s="1">
        <v>2</v>
      </c>
      <c r="F129" s="1">
        <v>17</v>
      </c>
      <c r="G129" s="1">
        <v>2</v>
      </c>
      <c r="H129" s="1">
        <f>2+15</f>
        <v>17</v>
      </c>
      <c r="K129" s="2">
        <f t="shared" si="4"/>
        <v>37</v>
      </c>
      <c r="L129" s="2">
        <f t="shared" si="5"/>
        <v>0</v>
      </c>
      <c r="M129" s="1" t="s">
        <v>30</v>
      </c>
      <c r="N129" s="1" t="s">
        <v>31</v>
      </c>
      <c r="O129" s="1">
        <v>1930</v>
      </c>
      <c r="P129" s="1">
        <v>173</v>
      </c>
      <c r="Q129" s="1">
        <v>4176</v>
      </c>
      <c r="S129" s="1" t="s">
        <v>109</v>
      </c>
    </row>
    <row r="130" spans="1:19">
      <c r="A130" s="1">
        <v>1930</v>
      </c>
      <c r="B130" s="1">
        <v>5</v>
      </c>
      <c r="C130" s="1">
        <v>9</v>
      </c>
      <c r="D130" s="4">
        <f t="shared" si="3"/>
        <v>21</v>
      </c>
      <c r="E130" s="1">
        <v>1</v>
      </c>
      <c r="F130" s="1">
        <v>11</v>
      </c>
      <c r="G130" s="1">
        <v>1</v>
      </c>
      <c r="H130" s="1">
        <v>11</v>
      </c>
      <c r="K130" s="2">
        <f t="shared" si="4"/>
        <v>21</v>
      </c>
      <c r="L130" s="2">
        <f t="shared" si="5"/>
        <v>0</v>
      </c>
      <c r="M130" s="1" t="s">
        <v>30</v>
      </c>
      <c r="N130" s="1" t="s">
        <v>31</v>
      </c>
      <c r="O130" s="1">
        <v>1930</v>
      </c>
      <c r="P130" s="1">
        <v>173</v>
      </c>
      <c r="Q130" s="1">
        <v>4176</v>
      </c>
      <c r="S130" s="1" t="s">
        <v>109</v>
      </c>
    </row>
    <row r="131" spans="1:19">
      <c r="A131" s="1">
        <v>1930</v>
      </c>
      <c r="B131" s="1">
        <v>5</v>
      </c>
      <c r="C131" s="1">
        <v>10</v>
      </c>
      <c r="D131" s="4">
        <f t="shared" ref="D131:D194" si="6">IF(E131="","",E131*10+F131)</f>
        <v>20</v>
      </c>
      <c r="E131" s="1">
        <v>1</v>
      </c>
      <c r="F131" s="1">
        <v>10</v>
      </c>
      <c r="G131" s="1">
        <v>1</v>
      </c>
      <c r="H131" s="1">
        <v>10</v>
      </c>
      <c r="K131" s="2">
        <f t="shared" ref="K131:K194" si="7">IF(D131="","",G131*10+H131)</f>
        <v>20</v>
      </c>
      <c r="L131" s="2">
        <f t="shared" ref="L131:L194" si="8">IF(D131="","",I131*10+J131)</f>
        <v>0</v>
      </c>
      <c r="M131" s="1" t="s">
        <v>30</v>
      </c>
      <c r="N131" s="1" t="s">
        <v>31</v>
      </c>
      <c r="O131" s="1">
        <v>1930</v>
      </c>
      <c r="P131" s="1">
        <v>173</v>
      </c>
      <c r="Q131" s="1">
        <v>4176</v>
      </c>
      <c r="S131" s="1" t="s">
        <v>109</v>
      </c>
    </row>
    <row r="132" spans="1:19">
      <c r="A132" s="1">
        <v>1930</v>
      </c>
      <c r="B132" s="1">
        <v>5</v>
      </c>
      <c r="C132" s="1">
        <v>11</v>
      </c>
      <c r="D132" s="4">
        <f t="shared" si="6"/>
        <v>16</v>
      </c>
      <c r="E132" s="1">
        <v>1</v>
      </c>
      <c r="F132" s="1">
        <v>6</v>
      </c>
      <c r="G132" s="1">
        <v>1</v>
      </c>
      <c r="H132" s="1">
        <v>6</v>
      </c>
      <c r="K132" s="2">
        <f t="shared" si="7"/>
        <v>16</v>
      </c>
      <c r="L132" s="2">
        <f t="shared" si="8"/>
        <v>0</v>
      </c>
      <c r="M132" s="1" t="s">
        <v>30</v>
      </c>
      <c r="N132" s="1" t="s">
        <v>31</v>
      </c>
      <c r="O132" s="1">
        <v>1930</v>
      </c>
      <c r="P132" s="1">
        <v>173</v>
      </c>
      <c r="Q132" s="1">
        <v>4176</v>
      </c>
      <c r="S132" s="1" t="s">
        <v>109</v>
      </c>
    </row>
    <row r="133" spans="1:19">
      <c r="A133" s="1">
        <v>1930</v>
      </c>
      <c r="B133" s="1">
        <v>5</v>
      </c>
      <c r="C133" s="1">
        <v>12</v>
      </c>
      <c r="D133" s="4">
        <f t="shared" si="6"/>
        <v>29</v>
      </c>
      <c r="E133" s="1">
        <v>2</v>
      </c>
      <c r="F133" s="1">
        <v>9</v>
      </c>
      <c r="G133" s="1">
        <v>2</v>
      </c>
      <c r="H133" s="1">
        <f>6+3</f>
        <v>9</v>
      </c>
      <c r="K133" s="2">
        <f t="shared" si="7"/>
        <v>29</v>
      </c>
      <c r="L133" s="2">
        <f t="shared" si="8"/>
        <v>0</v>
      </c>
      <c r="M133" s="1" t="s">
        <v>30</v>
      </c>
      <c r="N133" s="1" t="s">
        <v>31</v>
      </c>
      <c r="O133" s="1">
        <v>1930</v>
      </c>
      <c r="P133" s="1">
        <v>173</v>
      </c>
      <c r="Q133" s="1">
        <v>4176</v>
      </c>
      <c r="S133" s="1" t="s">
        <v>109</v>
      </c>
    </row>
    <row r="134" spans="1:19">
      <c r="A134" s="1">
        <v>1930</v>
      </c>
      <c r="B134" s="1">
        <v>5</v>
      </c>
      <c r="C134" s="1">
        <v>13</v>
      </c>
      <c r="D134" s="4">
        <f t="shared" si="6"/>
        <v>30</v>
      </c>
      <c r="E134" s="1">
        <v>2</v>
      </c>
      <c r="F134" s="1">
        <v>10</v>
      </c>
      <c r="G134" s="1">
        <v>2</v>
      </c>
      <c r="H134" s="1">
        <f>9+1</f>
        <v>10</v>
      </c>
      <c r="K134" s="2">
        <f t="shared" si="7"/>
        <v>30</v>
      </c>
      <c r="L134" s="2">
        <f t="shared" si="8"/>
        <v>0</v>
      </c>
      <c r="M134" s="1" t="s">
        <v>30</v>
      </c>
      <c r="N134" s="1" t="s">
        <v>31</v>
      </c>
      <c r="O134" s="1">
        <v>1930</v>
      </c>
      <c r="P134" s="1">
        <v>173</v>
      </c>
      <c r="Q134" s="1">
        <v>4176</v>
      </c>
      <c r="S134" s="1" t="s">
        <v>109</v>
      </c>
    </row>
    <row r="135" spans="1:19">
      <c r="A135" s="1">
        <v>1930</v>
      </c>
      <c r="B135" s="1">
        <v>5</v>
      </c>
      <c r="C135" s="1">
        <v>14</v>
      </c>
      <c r="D135" s="4">
        <f t="shared" si="6"/>
        <v>31</v>
      </c>
      <c r="E135" s="1">
        <v>2</v>
      </c>
      <c r="F135" s="1">
        <v>11</v>
      </c>
      <c r="G135" s="1">
        <v>2</v>
      </c>
      <c r="H135" s="1">
        <f>9+2</f>
        <v>11</v>
      </c>
      <c r="K135" s="2">
        <f t="shared" si="7"/>
        <v>31</v>
      </c>
      <c r="L135" s="2">
        <f t="shared" si="8"/>
        <v>0</v>
      </c>
      <c r="M135" s="1" t="s">
        <v>30</v>
      </c>
      <c r="N135" s="1" t="s">
        <v>31</v>
      </c>
      <c r="O135" s="1">
        <v>1930</v>
      </c>
      <c r="P135" s="1">
        <v>173</v>
      </c>
      <c r="Q135" s="1">
        <v>4176</v>
      </c>
      <c r="S135" s="1" t="s">
        <v>109</v>
      </c>
    </row>
    <row r="136" spans="1:19">
      <c r="A136" s="1">
        <v>1930</v>
      </c>
      <c r="B136" s="1">
        <v>5</v>
      </c>
      <c r="C136" s="1">
        <v>15</v>
      </c>
      <c r="D136" s="4">
        <f t="shared" si="6"/>
        <v>40</v>
      </c>
      <c r="E136" s="1">
        <v>3</v>
      </c>
      <c r="F136" s="1">
        <v>10</v>
      </c>
      <c r="G136" s="1">
        <v>2</v>
      </c>
      <c r="H136" s="1">
        <f>5+1</f>
        <v>6</v>
      </c>
      <c r="I136" s="1">
        <v>1</v>
      </c>
      <c r="J136" s="1">
        <v>4</v>
      </c>
      <c r="K136" s="2">
        <f t="shared" si="7"/>
        <v>26</v>
      </c>
      <c r="L136" s="2">
        <f t="shared" si="8"/>
        <v>14</v>
      </c>
      <c r="M136" s="1" t="s">
        <v>30</v>
      </c>
      <c r="N136" s="1" t="s">
        <v>31</v>
      </c>
      <c r="O136" s="1">
        <v>1930</v>
      </c>
      <c r="P136" s="1">
        <v>173</v>
      </c>
      <c r="Q136" s="1">
        <v>4176</v>
      </c>
      <c r="S136" s="1" t="s">
        <v>109</v>
      </c>
    </row>
    <row r="137" spans="1:19">
      <c r="A137" s="1">
        <v>1930</v>
      </c>
      <c r="B137" s="1">
        <v>5</v>
      </c>
      <c r="C137" s="1">
        <v>16</v>
      </c>
      <c r="D137" s="4">
        <f t="shared" si="6"/>
        <v>49</v>
      </c>
      <c r="E137" s="1">
        <v>3</v>
      </c>
      <c r="F137" s="1">
        <v>19</v>
      </c>
      <c r="G137" s="1">
        <v>2</v>
      </c>
      <c r="H137" s="1">
        <f>5+3</f>
        <v>8</v>
      </c>
      <c r="I137" s="1">
        <v>1</v>
      </c>
      <c r="J137" s="1">
        <v>11</v>
      </c>
      <c r="K137" s="2">
        <f t="shared" si="7"/>
        <v>28</v>
      </c>
      <c r="L137" s="2">
        <f t="shared" si="8"/>
        <v>21</v>
      </c>
      <c r="M137" s="1" t="s">
        <v>30</v>
      </c>
      <c r="N137" s="1" t="s">
        <v>31</v>
      </c>
      <c r="O137" s="1">
        <v>1930</v>
      </c>
      <c r="P137" s="1">
        <v>173</v>
      </c>
      <c r="Q137" s="1">
        <v>4176</v>
      </c>
      <c r="S137" s="1" t="s">
        <v>109</v>
      </c>
    </row>
    <row r="138" spans="1:19">
      <c r="A138" s="1">
        <v>1930</v>
      </c>
      <c r="B138" s="1">
        <v>5</v>
      </c>
      <c r="C138" s="1">
        <v>17</v>
      </c>
      <c r="D138" s="4">
        <f t="shared" si="6"/>
        <v>52</v>
      </c>
      <c r="E138" s="1">
        <v>4</v>
      </c>
      <c r="F138" s="1">
        <v>12</v>
      </c>
      <c r="G138" s="1">
        <v>2</v>
      </c>
      <c r="H138" s="1">
        <f>3+1</f>
        <v>4</v>
      </c>
      <c r="I138" s="1">
        <v>2</v>
      </c>
      <c r="J138" s="1">
        <f>6+2</f>
        <v>8</v>
      </c>
      <c r="K138" s="2">
        <f t="shared" si="7"/>
        <v>24</v>
      </c>
      <c r="L138" s="2">
        <f t="shared" si="8"/>
        <v>28</v>
      </c>
      <c r="M138" s="1" t="s">
        <v>30</v>
      </c>
      <c r="N138" s="1" t="s">
        <v>31</v>
      </c>
      <c r="O138" s="1">
        <v>1930</v>
      </c>
      <c r="P138" s="1">
        <v>173</v>
      </c>
      <c r="Q138" s="1">
        <v>4176</v>
      </c>
      <c r="S138" s="1" t="s">
        <v>109</v>
      </c>
    </row>
    <row r="139" spans="1:19">
      <c r="A139" s="1">
        <v>1930</v>
      </c>
      <c r="B139" s="1">
        <v>5</v>
      </c>
      <c r="C139" s="1">
        <v>18</v>
      </c>
      <c r="D139" s="4">
        <f t="shared" si="6"/>
        <v>27</v>
      </c>
      <c r="E139" s="1">
        <v>2</v>
      </c>
      <c r="F139" s="1">
        <v>7</v>
      </c>
      <c r="I139" s="1">
        <v>2</v>
      </c>
      <c r="J139" s="1">
        <f>1+6</f>
        <v>7</v>
      </c>
      <c r="K139" s="2">
        <f t="shared" si="7"/>
        <v>0</v>
      </c>
      <c r="L139" s="2">
        <f t="shared" si="8"/>
        <v>27</v>
      </c>
      <c r="M139" s="1" t="s">
        <v>30</v>
      </c>
      <c r="N139" s="1" t="s">
        <v>31</v>
      </c>
      <c r="O139" s="1">
        <v>1930</v>
      </c>
      <c r="P139" s="1">
        <v>173</v>
      </c>
      <c r="Q139" s="1">
        <v>4176</v>
      </c>
      <c r="S139" s="1" t="s">
        <v>109</v>
      </c>
    </row>
    <row r="140" spans="1:19">
      <c r="A140" s="1">
        <v>1930</v>
      </c>
      <c r="B140" s="1">
        <v>5</v>
      </c>
      <c r="C140" s="1">
        <v>19</v>
      </c>
      <c r="D140" s="4" t="str">
        <f t="shared" si="6"/>
        <v/>
      </c>
      <c r="K140" s="2" t="str">
        <f t="shared" si="7"/>
        <v/>
      </c>
      <c r="L140" s="2" t="str">
        <f t="shared" si="8"/>
        <v/>
      </c>
      <c r="N140" s="1" t="s">
        <v>31</v>
      </c>
      <c r="O140" s="1">
        <v>1930</v>
      </c>
      <c r="P140" s="1">
        <v>173</v>
      </c>
      <c r="Q140" s="1">
        <v>4176</v>
      </c>
      <c r="S140" s="1" t="s">
        <v>109</v>
      </c>
    </row>
    <row r="141" spans="1:19">
      <c r="A141" s="1">
        <v>1930</v>
      </c>
      <c r="B141" s="1">
        <v>5</v>
      </c>
      <c r="C141" s="1">
        <v>20</v>
      </c>
      <c r="D141" s="4">
        <f t="shared" si="6"/>
        <v>34</v>
      </c>
      <c r="E141" s="1">
        <v>2</v>
      </c>
      <c r="F141" s="1">
        <v>14</v>
      </c>
      <c r="I141" s="1">
        <v>2</v>
      </c>
      <c r="J141" s="1">
        <f>1+13</f>
        <v>14</v>
      </c>
      <c r="K141" s="2">
        <f t="shared" si="7"/>
        <v>0</v>
      </c>
      <c r="L141" s="2">
        <f t="shared" si="8"/>
        <v>34</v>
      </c>
      <c r="M141" s="1" t="s">
        <v>30</v>
      </c>
      <c r="N141" s="1" t="s">
        <v>31</v>
      </c>
      <c r="O141" s="1">
        <v>1930</v>
      </c>
      <c r="P141" s="1">
        <v>173</v>
      </c>
      <c r="Q141" s="1">
        <v>4176</v>
      </c>
      <c r="S141" s="1" t="s">
        <v>109</v>
      </c>
    </row>
    <row r="142" spans="1:19">
      <c r="A142" s="1">
        <v>1930</v>
      </c>
      <c r="B142" s="1">
        <v>5</v>
      </c>
      <c r="C142" s="1">
        <v>21</v>
      </c>
      <c r="D142" s="4">
        <f t="shared" si="6"/>
        <v>32</v>
      </c>
      <c r="E142" s="1">
        <v>2</v>
      </c>
      <c r="F142" s="1">
        <v>12</v>
      </c>
      <c r="I142" s="1">
        <v>2</v>
      </c>
      <c r="J142" s="1">
        <f>1+11</f>
        <v>12</v>
      </c>
      <c r="K142" s="2">
        <f t="shared" si="7"/>
        <v>0</v>
      </c>
      <c r="L142" s="2">
        <f t="shared" si="8"/>
        <v>32</v>
      </c>
      <c r="M142" s="1" t="s">
        <v>30</v>
      </c>
      <c r="N142" s="1" t="s">
        <v>31</v>
      </c>
      <c r="O142" s="1">
        <v>1930</v>
      </c>
      <c r="P142" s="1">
        <v>173</v>
      </c>
      <c r="Q142" s="1">
        <v>4176</v>
      </c>
      <c r="S142" s="1" t="s">
        <v>109</v>
      </c>
    </row>
    <row r="143" spans="1:19">
      <c r="A143" s="1">
        <v>1930</v>
      </c>
      <c r="B143" s="1">
        <v>5</v>
      </c>
      <c r="C143" s="1">
        <v>22</v>
      </c>
      <c r="D143" s="4">
        <f t="shared" si="6"/>
        <v>35</v>
      </c>
      <c r="E143" s="1">
        <v>2</v>
      </c>
      <c r="F143" s="1">
        <v>15</v>
      </c>
      <c r="I143" s="1">
        <v>2</v>
      </c>
      <c r="J143" s="1">
        <f>2+13</f>
        <v>15</v>
      </c>
      <c r="K143" s="2">
        <f t="shared" si="7"/>
        <v>0</v>
      </c>
      <c r="L143" s="2">
        <f t="shared" si="8"/>
        <v>35</v>
      </c>
      <c r="M143" s="1" t="s">
        <v>30</v>
      </c>
      <c r="N143" s="1" t="s">
        <v>31</v>
      </c>
      <c r="O143" s="1">
        <v>1930</v>
      </c>
      <c r="P143" s="1">
        <v>173</v>
      </c>
      <c r="Q143" s="1">
        <v>4176</v>
      </c>
      <c r="S143" s="1" t="s">
        <v>109</v>
      </c>
    </row>
    <row r="144" spans="1:19">
      <c r="A144" s="1">
        <v>1930</v>
      </c>
      <c r="B144" s="1">
        <v>5</v>
      </c>
      <c r="C144" s="1">
        <v>23</v>
      </c>
      <c r="D144" s="4">
        <f t="shared" si="6"/>
        <v>62</v>
      </c>
      <c r="E144" s="1">
        <v>4</v>
      </c>
      <c r="F144" s="1">
        <v>22</v>
      </c>
      <c r="G144" s="1">
        <v>2</v>
      </c>
      <c r="H144" s="1">
        <f>4+1</f>
        <v>5</v>
      </c>
      <c r="I144" s="1">
        <v>2</v>
      </c>
      <c r="J144" s="1">
        <f>2+15</f>
        <v>17</v>
      </c>
      <c r="K144" s="2">
        <f t="shared" si="7"/>
        <v>25</v>
      </c>
      <c r="L144" s="2">
        <f t="shared" si="8"/>
        <v>37</v>
      </c>
      <c r="M144" s="1" t="s">
        <v>30</v>
      </c>
      <c r="N144" s="1" t="s">
        <v>31</v>
      </c>
      <c r="O144" s="1">
        <v>1930</v>
      </c>
      <c r="P144" s="1">
        <v>173</v>
      </c>
      <c r="Q144" s="1">
        <v>4176</v>
      </c>
      <c r="S144" s="1" t="s">
        <v>109</v>
      </c>
    </row>
    <row r="145" spans="1:19">
      <c r="A145" s="1">
        <v>1930</v>
      </c>
      <c r="B145" s="1">
        <v>5</v>
      </c>
      <c r="C145" s="1">
        <v>24</v>
      </c>
      <c r="D145" s="4">
        <f t="shared" si="6"/>
        <v>71</v>
      </c>
      <c r="E145" s="1">
        <v>5</v>
      </c>
      <c r="F145" s="1">
        <v>21</v>
      </c>
      <c r="G145" s="1">
        <v>2</v>
      </c>
      <c r="H145" s="1">
        <f>5+3</f>
        <v>8</v>
      </c>
      <c r="I145" s="1">
        <v>3</v>
      </c>
      <c r="J145" s="1">
        <f>1+10+2</f>
        <v>13</v>
      </c>
      <c r="K145" s="2">
        <f t="shared" si="7"/>
        <v>28</v>
      </c>
      <c r="L145" s="2">
        <f t="shared" si="8"/>
        <v>43</v>
      </c>
      <c r="M145" s="1" t="s">
        <v>30</v>
      </c>
      <c r="N145" s="1" t="s">
        <v>31</v>
      </c>
      <c r="O145" s="1">
        <v>1930</v>
      </c>
      <c r="P145" s="1">
        <v>173</v>
      </c>
      <c r="Q145" s="1">
        <v>4176</v>
      </c>
      <c r="S145" s="1" t="s">
        <v>109</v>
      </c>
    </row>
    <row r="146" spans="1:19">
      <c r="A146" s="1">
        <v>1930</v>
      </c>
      <c r="B146" s="1">
        <v>5</v>
      </c>
      <c r="C146" s="1">
        <v>25</v>
      </c>
      <c r="D146" s="4">
        <f t="shared" si="6"/>
        <v>53</v>
      </c>
      <c r="E146" s="1">
        <v>4</v>
      </c>
      <c r="F146" s="1">
        <v>13</v>
      </c>
      <c r="G146" s="1">
        <v>1</v>
      </c>
      <c r="H146" s="1">
        <v>5</v>
      </c>
      <c r="I146" s="1">
        <v>3</v>
      </c>
      <c r="J146" s="1">
        <f>1+5+2</f>
        <v>8</v>
      </c>
      <c r="K146" s="2">
        <f t="shared" si="7"/>
        <v>15</v>
      </c>
      <c r="L146" s="2">
        <f t="shared" si="8"/>
        <v>38</v>
      </c>
      <c r="M146" s="1" t="s">
        <v>38</v>
      </c>
      <c r="N146" s="1" t="s">
        <v>31</v>
      </c>
      <c r="O146" s="1">
        <v>1930</v>
      </c>
      <c r="P146" s="1">
        <v>173</v>
      </c>
      <c r="Q146" s="1">
        <v>4176</v>
      </c>
      <c r="S146" s="1" t="s">
        <v>109</v>
      </c>
    </row>
    <row r="147" spans="1:19">
      <c r="A147" s="1">
        <v>1930</v>
      </c>
      <c r="B147" s="1">
        <v>5</v>
      </c>
      <c r="C147" s="1">
        <v>26</v>
      </c>
      <c r="D147" s="4">
        <f t="shared" si="6"/>
        <v>72</v>
      </c>
      <c r="E147" s="1">
        <v>5</v>
      </c>
      <c r="F147" s="1">
        <v>22</v>
      </c>
      <c r="G147" s="1">
        <v>3</v>
      </c>
      <c r="H147" s="1">
        <f>3+5+9</f>
        <v>17</v>
      </c>
      <c r="I147" s="1">
        <v>2</v>
      </c>
      <c r="J147" s="1">
        <f>1+4</f>
        <v>5</v>
      </c>
      <c r="K147" s="2">
        <f t="shared" si="7"/>
        <v>47</v>
      </c>
      <c r="L147" s="2">
        <f t="shared" si="8"/>
        <v>25</v>
      </c>
      <c r="M147" s="1" t="s">
        <v>30</v>
      </c>
      <c r="N147" s="1" t="s">
        <v>31</v>
      </c>
      <c r="O147" s="1">
        <v>1930</v>
      </c>
      <c r="P147" s="1">
        <v>173</v>
      </c>
      <c r="Q147" s="1">
        <v>4176</v>
      </c>
      <c r="S147" s="1" t="s">
        <v>109</v>
      </c>
    </row>
    <row r="148" spans="1:19">
      <c r="A148" s="1">
        <v>1930</v>
      </c>
      <c r="B148" s="1">
        <v>5</v>
      </c>
      <c r="C148" s="1">
        <v>27</v>
      </c>
      <c r="D148" s="4" t="str">
        <f t="shared" si="6"/>
        <v/>
      </c>
      <c r="K148" s="2" t="str">
        <f t="shared" si="7"/>
        <v/>
      </c>
      <c r="L148" s="2" t="str">
        <f t="shared" si="8"/>
        <v/>
      </c>
      <c r="N148" s="1" t="s">
        <v>31</v>
      </c>
      <c r="O148" s="1">
        <v>1930</v>
      </c>
      <c r="P148" s="1">
        <v>173</v>
      </c>
      <c r="Q148" s="1">
        <v>4176</v>
      </c>
      <c r="S148" s="1" t="s">
        <v>109</v>
      </c>
    </row>
    <row r="149" spans="1:19">
      <c r="A149" s="1">
        <v>1930</v>
      </c>
      <c r="B149" s="1">
        <v>5</v>
      </c>
      <c r="C149" s="1">
        <v>28</v>
      </c>
      <c r="D149" s="4">
        <f t="shared" si="6"/>
        <v>51</v>
      </c>
      <c r="E149" s="1">
        <v>4</v>
      </c>
      <c r="F149" s="1">
        <v>11</v>
      </c>
      <c r="G149" s="1">
        <v>3</v>
      </c>
      <c r="H149" s="1">
        <f>1+2+7</f>
        <v>10</v>
      </c>
      <c r="I149" s="1">
        <v>1</v>
      </c>
      <c r="J149" s="1">
        <v>1</v>
      </c>
      <c r="K149" s="2">
        <f t="shared" si="7"/>
        <v>40</v>
      </c>
      <c r="L149" s="2">
        <f t="shared" si="8"/>
        <v>11</v>
      </c>
      <c r="M149" s="1" t="s">
        <v>30</v>
      </c>
      <c r="N149" s="1" t="s">
        <v>31</v>
      </c>
      <c r="O149" s="1">
        <v>1930</v>
      </c>
      <c r="P149" s="1">
        <v>173</v>
      </c>
      <c r="Q149" s="1">
        <v>4176</v>
      </c>
      <c r="S149" s="1" t="s">
        <v>109</v>
      </c>
    </row>
    <row r="150" spans="1:19">
      <c r="A150" s="1">
        <v>1930</v>
      </c>
      <c r="B150" s="1">
        <v>5</v>
      </c>
      <c r="C150" s="1">
        <v>29</v>
      </c>
      <c r="D150" s="4">
        <f t="shared" si="6"/>
        <v>68</v>
      </c>
      <c r="E150" s="1">
        <v>4</v>
      </c>
      <c r="F150" s="1">
        <v>28</v>
      </c>
      <c r="G150" s="1">
        <v>3</v>
      </c>
      <c r="H150" s="1">
        <f>1+12+11</f>
        <v>24</v>
      </c>
      <c r="I150" s="1">
        <v>1</v>
      </c>
      <c r="J150" s="1">
        <v>4</v>
      </c>
      <c r="K150" s="2">
        <f t="shared" si="7"/>
        <v>54</v>
      </c>
      <c r="L150" s="2">
        <f t="shared" si="8"/>
        <v>14</v>
      </c>
      <c r="M150" s="1" t="s">
        <v>30</v>
      </c>
      <c r="N150" s="1" t="s">
        <v>31</v>
      </c>
      <c r="O150" s="1">
        <v>1930</v>
      </c>
      <c r="P150" s="1">
        <v>173</v>
      </c>
      <c r="Q150" s="1">
        <v>4176</v>
      </c>
      <c r="S150" s="1" t="s">
        <v>109</v>
      </c>
    </row>
    <row r="151" spans="1:19">
      <c r="A151" s="1">
        <v>1930</v>
      </c>
      <c r="B151" s="1">
        <v>5</v>
      </c>
      <c r="C151" s="1">
        <v>30</v>
      </c>
      <c r="D151" s="4">
        <f t="shared" si="6"/>
        <v>68</v>
      </c>
      <c r="E151" s="1">
        <v>5</v>
      </c>
      <c r="F151" s="1">
        <v>18</v>
      </c>
      <c r="G151" s="1">
        <v>3</v>
      </c>
      <c r="H151" s="1">
        <f>1+8+5</f>
        <v>14</v>
      </c>
      <c r="I151" s="1">
        <v>2</v>
      </c>
      <c r="J151" s="1">
        <f>1+3</f>
        <v>4</v>
      </c>
      <c r="K151" s="2">
        <f t="shared" si="7"/>
        <v>44</v>
      </c>
      <c r="L151" s="2">
        <f t="shared" si="8"/>
        <v>24</v>
      </c>
      <c r="M151" s="1" t="s">
        <v>30</v>
      </c>
      <c r="N151" s="1" t="s">
        <v>31</v>
      </c>
      <c r="O151" s="1">
        <v>1930</v>
      </c>
      <c r="P151" s="1">
        <v>173</v>
      </c>
      <c r="Q151" s="1">
        <v>4176</v>
      </c>
      <c r="S151" s="1" t="s">
        <v>109</v>
      </c>
    </row>
    <row r="152" spans="1:19">
      <c r="A152" s="1">
        <v>1930</v>
      </c>
      <c r="B152" s="1">
        <v>5</v>
      </c>
      <c r="C152" s="1">
        <v>31</v>
      </c>
      <c r="D152" s="4">
        <f t="shared" si="6"/>
        <v>57</v>
      </c>
      <c r="E152" s="1">
        <v>4</v>
      </c>
      <c r="F152" s="1">
        <v>17</v>
      </c>
      <c r="G152" s="1">
        <v>3</v>
      </c>
      <c r="H152" s="1">
        <f>1+7+5</f>
        <v>13</v>
      </c>
      <c r="I152" s="1">
        <v>1</v>
      </c>
      <c r="J152" s="1">
        <v>4</v>
      </c>
      <c r="K152" s="2">
        <f t="shared" si="7"/>
        <v>43</v>
      </c>
      <c r="L152" s="2">
        <f t="shared" si="8"/>
        <v>14</v>
      </c>
      <c r="M152" s="1" t="s">
        <v>30</v>
      </c>
      <c r="N152" s="1" t="s">
        <v>31</v>
      </c>
      <c r="O152" s="1">
        <v>1930</v>
      </c>
      <c r="P152" s="1">
        <v>173</v>
      </c>
      <c r="Q152" s="1">
        <v>4176</v>
      </c>
      <c r="S152" s="1" t="s">
        <v>109</v>
      </c>
    </row>
    <row r="153" spans="1:19">
      <c r="A153" s="1">
        <v>1930</v>
      </c>
      <c r="B153" s="1">
        <v>6</v>
      </c>
      <c r="C153" s="1">
        <v>1</v>
      </c>
      <c r="D153" s="4">
        <f t="shared" si="6"/>
        <v>28</v>
      </c>
      <c r="E153" s="1">
        <v>2</v>
      </c>
      <c r="F153" s="1">
        <v>8</v>
      </c>
      <c r="G153" s="1">
        <v>2</v>
      </c>
      <c r="H153" s="1">
        <f>7+1</f>
        <v>8</v>
      </c>
      <c r="K153" s="2">
        <f t="shared" si="7"/>
        <v>28</v>
      </c>
      <c r="L153" s="2">
        <f t="shared" si="8"/>
        <v>0</v>
      </c>
      <c r="M153" s="1" t="s">
        <v>38</v>
      </c>
      <c r="N153" s="1" t="s">
        <v>31</v>
      </c>
      <c r="O153" s="1">
        <v>1930</v>
      </c>
      <c r="P153" s="1">
        <v>175</v>
      </c>
      <c r="Q153" s="1">
        <v>4177</v>
      </c>
      <c r="S153" s="1" t="s">
        <v>110</v>
      </c>
    </row>
    <row r="154" spans="1:19">
      <c r="A154" s="1">
        <v>1930</v>
      </c>
      <c r="B154" s="1">
        <v>6</v>
      </c>
      <c r="C154" s="1">
        <v>2</v>
      </c>
      <c r="D154" s="4" t="str">
        <f t="shared" si="6"/>
        <v/>
      </c>
      <c r="K154" s="2" t="str">
        <f t="shared" si="7"/>
        <v/>
      </c>
      <c r="L154" s="2" t="str">
        <f t="shared" si="8"/>
        <v/>
      </c>
      <c r="N154" s="1" t="s">
        <v>31</v>
      </c>
      <c r="O154" s="1">
        <v>1930</v>
      </c>
      <c r="P154" s="1">
        <v>175</v>
      </c>
      <c r="Q154" s="1">
        <v>4177</v>
      </c>
      <c r="S154" s="1" t="s">
        <v>110</v>
      </c>
    </row>
    <row r="155" spans="1:19">
      <c r="A155" s="1">
        <v>1930</v>
      </c>
      <c r="B155" s="1">
        <v>6</v>
      </c>
      <c r="C155" s="1">
        <v>3</v>
      </c>
      <c r="D155" s="4">
        <f t="shared" si="6"/>
        <v>28</v>
      </c>
      <c r="E155" s="1">
        <v>2</v>
      </c>
      <c r="F155" s="1">
        <v>8</v>
      </c>
      <c r="G155" s="1">
        <v>2</v>
      </c>
      <c r="H155" s="1">
        <f>1+7</f>
        <v>8</v>
      </c>
      <c r="K155" s="2">
        <f t="shared" si="7"/>
        <v>28</v>
      </c>
      <c r="L155" s="2">
        <f t="shared" si="8"/>
        <v>0</v>
      </c>
      <c r="M155" s="1" t="s">
        <v>30</v>
      </c>
      <c r="N155" s="1" t="s">
        <v>31</v>
      </c>
      <c r="O155" s="1">
        <v>1930</v>
      </c>
      <c r="P155" s="1">
        <v>175</v>
      </c>
      <c r="Q155" s="1">
        <v>4177</v>
      </c>
      <c r="S155" s="1" t="s">
        <v>110</v>
      </c>
    </row>
    <row r="156" spans="1:19">
      <c r="A156" s="1">
        <v>1930</v>
      </c>
      <c r="B156" s="1">
        <v>6</v>
      </c>
      <c r="C156" s="1">
        <v>4</v>
      </c>
      <c r="D156" s="4">
        <f t="shared" si="6"/>
        <v>36</v>
      </c>
      <c r="E156" s="1">
        <v>3</v>
      </c>
      <c r="F156" s="1">
        <v>6</v>
      </c>
      <c r="G156" s="1">
        <v>3</v>
      </c>
      <c r="H156" s="1">
        <f>2+1+3</f>
        <v>6</v>
      </c>
      <c r="K156" s="2">
        <f t="shared" si="7"/>
        <v>36</v>
      </c>
      <c r="L156" s="2">
        <f t="shared" si="8"/>
        <v>0</v>
      </c>
      <c r="M156" s="1" t="s">
        <v>30</v>
      </c>
      <c r="N156" s="1" t="s">
        <v>31</v>
      </c>
      <c r="O156" s="1">
        <v>1930</v>
      </c>
      <c r="P156" s="1">
        <v>175</v>
      </c>
      <c r="Q156" s="1">
        <v>4177</v>
      </c>
      <c r="S156" s="1" t="s">
        <v>110</v>
      </c>
    </row>
    <row r="157" spans="1:19">
      <c r="A157" s="1">
        <v>1930</v>
      </c>
      <c r="B157" s="1">
        <v>6</v>
      </c>
      <c r="C157" s="1">
        <v>5</v>
      </c>
      <c r="D157" s="4">
        <f t="shared" si="6"/>
        <v>49</v>
      </c>
      <c r="E157" s="1">
        <v>4</v>
      </c>
      <c r="F157" s="1">
        <v>9</v>
      </c>
      <c r="G157" s="1">
        <v>3</v>
      </c>
      <c r="H157" s="1">
        <f>4+2+1</f>
        <v>7</v>
      </c>
      <c r="I157" s="1">
        <v>1</v>
      </c>
      <c r="J157" s="1">
        <v>2</v>
      </c>
      <c r="K157" s="2">
        <f t="shared" si="7"/>
        <v>37</v>
      </c>
      <c r="L157" s="2">
        <f t="shared" si="8"/>
        <v>12</v>
      </c>
      <c r="M157" s="1" t="s">
        <v>30</v>
      </c>
      <c r="N157" s="1" t="s">
        <v>31</v>
      </c>
      <c r="O157" s="1">
        <v>1930</v>
      </c>
      <c r="P157" s="1">
        <v>175</v>
      </c>
      <c r="Q157" s="1">
        <v>4177</v>
      </c>
      <c r="S157" s="1" t="s">
        <v>110</v>
      </c>
    </row>
    <row r="158" spans="1:19">
      <c r="A158" s="1">
        <v>1930</v>
      </c>
      <c r="B158" s="1">
        <v>6</v>
      </c>
      <c r="C158" s="1">
        <v>6</v>
      </c>
      <c r="D158" s="4">
        <f t="shared" si="6"/>
        <v>38</v>
      </c>
      <c r="E158" s="1">
        <v>3</v>
      </c>
      <c r="F158" s="1">
        <v>8</v>
      </c>
      <c r="G158" s="1">
        <v>2</v>
      </c>
      <c r="H158" s="1">
        <f>3+1</f>
        <v>4</v>
      </c>
      <c r="I158" s="1">
        <v>1</v>
      </c>
      <c r="J158" s="1">
        <v>4</v>
      </c>
      <c r="K158" s="2">
        <f t="shared" si="7"/>
        <v>24</v>
      </c>
      <c r="L158" s="2">
        <f t="shared" si="8"/>
        <v>14</v>
      </c>
      <c r="M158" s="1" t="s">
        <v>30</v>
      </c>
      <c r="N158" s="1" t="s">
        <v>31</v>
      </c>
      <c r="O158" s="1">
        <v>1930</v>
      </c>
      <c r="P158" s="1">
        <v>175</v>
      </c>
      <c r="Q158" s="1">
        <v>4177</v>
      </c>
      <c r="S158" s="1" t="s">
        <v>110</v>
      </c>
    </row>
    <row r="159" spans="1:19">
      <c r="A159" s="1">
        <v>1930</v>
      </c>
      <c r="B159" s="1">
        <v>6</v>
      </c>
      <c r="C159" s="1">
        <v>7</v>
      </c>
      <c r="D159" s="4">
        <f t="shared" si="6"/>
        <v>64</v>
      </c>
      <c r="E159" s="1">
        <v>4</v>
      </c>
      <c r="F159" s="1">
        <v>24</v>
      </c>
      <c r="G159" s="1">
        <v>3</v>
      </c>
      <c r="H159" s="1">
        <f>11+1+1</f>
        <v>13</v>
      </c>
      <c r="I159" s="1">
        <v>1</v>
      </c>
      <c r="J159" s="1">
        <v>11</v>
      </c>
      <c r="K159" s="2">
        <f t="shared" si="7"/>
        <v>43</v>
      </c>
      <c r="L159" s="2">
        <f t="shared" si="8"/>
        <v>21</v>
      </c>
      <c r="M159" s="1" t="s">
        <v>30</v>
      </c>
      <c r="N159" s="1" t="s">
        <v>31</v>
      </c>
      <c r="O159" s="1">
        <v>1930</v>
      </c>
      <c r="P159" s="1">
        <v>175</v>
      </c>
      <c r="Q159" s="1">
        <v>4177</v>
      </c>
      <c r="S159" s="1" t="s">
        <v>110</v>
      </c>
    </row>
    <row r="160" spans="1:19">
      <c r="A160" s="1">
        <v>1930</v>
      </c>
      <c r="B160" s="1">
        <v>6</v>
      </c>
      <c r="C160" s="1">
        <v>8</v>
      </c>
      <c r="D160" s="4">
        <f t="shared" si="6"/>
        <v>76</v>
      </c>
      <c r="E160" s="1">
        <v>5</v>
      </c>
      <c r="F160" s="1">
        <v>26</v>
      </c>
      <c r="G160" s="1">
        <v>3</v>
      </c>
      <c r="H160" s="1">
        <f>6+1+1</f>
        <v>8</v>
      </c>
      <c r="I160" s="1">
        <v>2</v>
      </c>
      <c r="J160" s="1">
        <f>13+5</f>
        <v>18</v>
      </c>
      <c r="K160" s="2">
        <f t="shared" si="7"/>
        <v>38</v>
      </c>
      <c r="L160" s="2">
        <f t="shared" si="8"/>
        <v>38</v>
      </c>
      <c r="M160" s="1" t="s">
        <v>30</v>
      </c>
      <c r="N160" s="1" t="s">
        <v>31</v>
      </c>
      <c r="O160" s="1">
        <v>1930</v>
      </c>
      <c r="P160" s="1">
        <v>175</v>
      </c>
      <c r="Q160" s="1">
        <v>4177</v>
      </c>
      <c r="S160" s="1" t="s">
        <v>110</v>
      </c>
    </row>
    <row r="161" spans="1:19">
      <c r="A161" s="1">
        <v>1930</v>
      </c>
      <c r="B161" s="1">
        <v>6</v>
      </c>
      <c r="C161" s="1">
        <v>9</v>
      </c>
      <c r="D161" s="4">
        <f t="shared" si="6"/>
        <v>73</v>
      </c>
      <c r="E161" s="1">
        <v>5</v>
      </c>
      <c r="F161" s="1">
        <v>23</v>
      </c>
      <c r="G161" s="1">
        <v>3</v>
      </c>
      <c r="H161" s="1">
        <f>5+1+4</f>
        <v>10</v>
      </c>
      <c r="I161" s="1">
        <v>2</v>
      </c>
      <c r="J161" s="1">
        <f>6+7</f>
        <v>13</v>
      </c>
      <c r="K161" s="2">
        <f t="shared" si="7"/>
        <v>40</v>
      </c>
      <c r="L161" s="2">
        <f t="shared" si="8"/>
        <v>33</v>
      </c>
      <c r="M161" s="1" t="s">
        <v>38</v>
      </c>
      <c r="N161" s="1" t="s">
        <v>31</v>
      </c>
      <c r="O161" s="1">
        <v>1930</v>
      </c>
      <c r="P161" s="1">
        <v>175</v>
      </c>
      <c r="Q161" s="1">
        <v>4177</v>
      </c>
      <c r="S161" s="1" t="s">
        <v>110</v>
      </c>
    </row>
    <row r="162" spans="1:19">
      <c r="A162" s="1">
        <v>1930</v>
      </c>
      <c r="B162" s="1">
        <v>6</v>
      </c>
      <c r="C162" s="1">
        <v>10</v>
      </c>
      <c r="D162" s="4">
        <f t="shared" si="6"/>
        <v>62</v>
      </c>
      <c r="E162" s="1">
        <v>4</v>
      </c>
      <c r="F162" s="1">
        <v>22</v>
      </c>
      <c r="G162" s="1">
        <v>2</v>
      </c>
      <c r="H162" s="1">
        <f>3+6</f>
        <v>9</v>
      </c>
      <c r="I162" s="1">
        <v>2</v>
      </c>
      <c r="J162" s="1">
        <f>3+10</f>
        <v>13</v>
      </c>
      <c r="K162" s="2">
        <f t="shared" si="7"/>
        <v>29</v>
      </c>
      <c r="L162" s="2">
        <f t="shared" si="8"/>
        <v>33</v>
      </c>
      <c r="M162" s="1" t="s">
        <v>30</v>
      </c>
      <c r="N162" s="1" t="s">
        <v>31</v>
      </c>
      <c r="O162" s="1">
        <v>1930</v>
      </c>
      <c r="P162" s="1">
        <v>175</v>
      </c>
      <c r="Q162" s="1">
        <v>4177</v>
      </c>
      <c r="S162" s="1" t="s">
        <v>110</v>
      </c>
    </row>
    <row r="163" spans="1:19">
      <c r="A163" s="1">
        <v>1930</v>
      </c>
      <c r="B163" s="1">
        <v>6</v>
      </c>
      <c r="C163" s="1">
        <v>11</v>
      </c>
      <c r="D163" s="4">
        <f t="shared" si="6"/>
        <v>66</v>
      </c>
      <c r="E163" s="1">
        <v>4</v>
      </c>
      <c r="F163" s="1">
        <v>26</v>
      </c>
      <c r="G163" s="1">
        <v>2</v>
      </c>
      <c r="H163" s="1">
        <f>1+15</f>
        <v>16</v>
      </c>
      <c r="I163" s="1">
        <v>2</v>
      </c>
      <c r="J163" s="1">
        <f>6+4</f>
        <v>10</v>
      </c>
      <c r="K163" s="2">
        <f t="shared" si="7"/>
        <v>36</v>
      </c>
      <c r="L163" s="2">
        <f t="shared" si="8"/>
        <v>30</v>
      </c>
      <c r="M163" s="1" t="s">
        <v>30</v>
      </c>
      <c r="N163" s="1" t="s">
        <v>31</v>
      </c>
      <c r="O163" s="1">
        <v>1930</v>
      </c>
      <c r="P163" s="1">
        <v>175</v>
      </c>
      <c r="Q163" s="1">
        <v>4177</v>
      </c>
      <c r="S163" s="1" t="s">
        <v>110</v>
      </c>
    </row>
    <row r="164" spans="1:19">
      <c r="A164" s="1">
        <v>1930</v>
      </c>
      <c r="B164" s="1">
        <v>6</v>
      </c>
      <c r="C164" s="1">
        <v>12</v>
      </c>
      <c r="D164" s="4">
        <f t="shared" si="6"/>
        <v>68</v>
      </c>
      <c r="E164" s="1">
        <v>4</v>
      </c>
      <c r="F164" s="1">
        <v>28</v>
      </c>
      <c r="G164" s="1">
        <v>2</v>
      </c>
      <c r="H164" s="1">
        <f>1+19</f>
        <v>20</v>
      </c>
      <c r="I164" s="1">
        <v>2</v>
      </c>
      <c r="J164" s="1">
        <f>6+2</f>
        <v>8</v>
      </c>
      <c r="K164" s="2">
        <f t="shared" si="7"/>
        <v>40</v>
      </c>
      <c r="L164" s="2">
        <f t="shared" si="8"/>
        <v>28</v>
      </c>
      <c r="M164" s="1" t="s">
        <v>30</v>
      </c>
      <c r="N164" s="1" t="s">
        <v>31</v>
      </c>
      <c r="O164" s="1">
        <v>1930</v>
      </c>
      <c r="P164" s="1">
        <v>175</v>
      </c>
      <c r="Q164" s="1">
        <v>4177</v>
      </c>
      <c r="S164" s="1" t="s">
        <v>110</v>
      </c>
    </row>
    <row r="165" spans="1:19">
      <c r="A165" s="1">
        <v>1930</v>
      </c>
      <c r="B165" s="1">
        <v>6</v>
      </c>
      <c r="C165" s="1">
        <v>13</v>
      </c>
      <c r="D165" s="4">
        <f t="shared" si="6"/>
        <v>72</v>
      </c>
      <c r="E165" s="1">
        <v>4</v>
      </c>
      <c r="F165" s="1">
        <v>32</v>
      </c>
      <c r="G165" s="1">
        <v>2</v>
      </c>
      <c r="H165" s="1">
        <f>3+19</f>
        <v>22</v>
      </c>
      <c r="I165" s="1">
        <v>2</v>
      </c>
      <c r="J165" s="1">
        <f>8+2</f>
        <v>10</v>
      </c>
      <c r="K165" s="2">
        <f t="shared" si="7"/>
        <v>42</v>
      </c>
      <c r="L165" s="2">
        <f t="shared" si="8"/>
        <v>30</v>
      </c>
      <c r="M165" s="1" t="s">
        <v>30</v>
      </c>
      <c r="N165" s="1" t="s">
        <v>31</v>
      </c>
      <c r="O165" s="1">
        <v>1930</v>
      </c>
      <c r="P165" s="1">
        <v>175</v>
      </c>
      <c r="Q165" s="1">
        <v>4177</v>
      </c>
      <c r="S165" s="1" t="s">
        <v>110</v>
      </c>
    </row>
    <row r="166" spans="1:19">
      <c r="A166" s="1">
        <v>1930</v>
      </c>
      <c r="B166" s="1">
        <v>6</v>
      </c>
      <c r="C166" s="1">
        <v>14</v>
      </c>
      <c r="D166" s="4">
        <f t="shared" si="6"/>
        <v>53</v>
      </c>
      <c r="E166" s="1">
        <v>4</v>
      </c>
      <c r="F166" s="1">
        <v>13</v>
      </c>
      <c r="G166" s="1">
        <v>2</v>
      </c>
      <c r="H166" s="1">
        <f>1+9</f>
        <v>10</v>
      </c>
      <c r="I166" s="1">
        <v>2</v>
      </c>
      <c r="J166" s="1">
        <f>2+1</f>
        <v>3</v>
      </c>
      <c r="K166" s="2">
        <f t="shared" si="7"/>
        <v>30</v>
      </c>
      <c r="L166" s="2">
        <f t="shared" si="8"/>
        <v>23</v>
      </c>
      <c r="M166" s="1" t="s">
        <v>30</v>
      </c>
      <c r="N166" s="1" t="s">
        <v>31</v>
      </c>
      <c r="O166" s="1">
        <v>1930</v>
      </c>
      <c r="P166" s="1">
        <v>175</v>
      </c>
      <c r="Q166" s="1">
        <v>4177</v>
      </c>
      <c r="S166" s="1" t="s">
        <v>110</v>
      </c>
    </row>
    <row r="167" spans="1:19">
      <c r="A167" s="1">
        <v>1930</v>
      </c>
      <c r="B167" s="1">
        <v>6</v>
      </c>
      <c r="C167" s="1">
        <v>15</v>
      </c>
      <c r="D167" s="4" t="str">
        <f t="shared" si="6"/>
        <v/>
      </c>
      <c r="K167" s="2" t="str">
        <f t="shared" si="7"/>
        <v/>
      </c>
      <c r="L167" s="2" t="str">
        <f t="shared" si="8"/>
        <v/>
      </c>
      <c r="N167" s="1" t="s">
        <v>31</v>
      </c>
      <c r="O167" s="1">
        <v>1930</v>
      </c>
      <c r="P167" s="1">
        <v>175</v>
      </c>
      <c r="Q167" s="1">
        <v>4177</v>
      </c>
      <c r="S167" s="1" t="s">
        <v>110</v>
      </c>
    </row>
    <row r="168" spans="1:19">
      <c r="A168" s="1">
        <v>1930</v>
      </c>
      <c r="B168" s="1">
        <v>6</v>
      </c>
      <c r="C168" s="1">
        <v>16</v>
      </c>
      <c r="D168" s="4" t="str">
        <f t="shared" si="6"/>
        <v/>
      </c>
      <c r="K168" s="2" t="str">
        <f t="shared" si="7"/>
        <v/>
      </c>
      <c r="L168" s="2" t="str">
        <f t="shared" si="8"/>
        <v/>
      </c>
      <c r="N168" s="1" t="s">
        <v>31</v>
      </c>
      <c r="O168" s="1">
        <v>1930</v>
      </c>
      <c r="P168" s="1">
        <v>175</v>
      </c>
      <c r="Q168" s="1">
        <v>4177</v>
      </c>
      <c r="S168" s="1" t="s">
        <v>110</v>
      </c>
    </row>
    <row r="169" spans="1:19">
      <c r="A169" s="1">
        <v>1930</v>
      </c>
      <c r="B169" s="1">
        <v>6</v>
      </c>
      <c r="C169" s="1">
        <v>17</v>
      </c>
      <c r="D169" s="4">
        <f t="shared" si="6"/>
        <v>39</v>
      </c>
      <c r="E169" s="1">
        <v>3</v>
      </c>
      <c r="F169" s="1">
        <v>9</v>
      </c>
      <c r="G169" s="1">
        <v>2</v>
      </c>
      <c r="H169" s="1">
        <f>3+3</f>
        <v>6</v>
      </c>
      <c r="I169" s="1">
        <v>1</v>
      </c>
      <c r="J169" s="1">
        <v>3</v>
      </c>
      <c r="K169" s="2">
        <f t="shared" si="7"/>
        <v>26</v>
      </c>
      <c r="L169" s="2">
        <f t="shared" si="8"/>
        <v>13</v>
      </c>
      <c r="M169" s="1" t="s">
        <v>30</v>
      </c>
      <c r="N169" s="1" t="s">
        <v>31</v>
      </c>
      <c r="O169" s="1">
        <v>1930</v>
      </c>
      <c r="P169" s="1">
        <v>175</v>
      </c>
      <c r="Q169" s="1">
        <v>4177</v>
      </c>
      <c r="S169" s="1" t="s">
        <v>110</v>
      </c>
    </row>
    <row r="170" spans="1:19">
      <c r="A170" s="1">
        <v>1930</v>
      </c>
      <c r="B170" s="1">
        <v>6</v>
      </c>
      <c r="C170" s="1">
        <v>18</v>
      </c>
      <c r="D170" s="4">
        <f t="shared" si="6"/>
        <v>11</v>
      </c>
      <c r="E170" s="1">
        <v>1</v>
      </c>
      <c r="F170" s="1">
        <v>1</v>
      </c>
      <c r="G170" s="1">
        <v>1</v>
      </c>
      <c r="H170" s="1">
        <v>1</v>
      </c>
      <c r="K170" s="2">
        <f t="shared" si="7"/>
        <v>11</v>
      </c>
      <c r="L170" s="2">
        <f t="shared" si="8"/>
        <v>0</v>
      </c>
      <c r="M170" s="1" t="s">
        <v>30</v>
      </c>
      <c r="N170" s="1" t="s">
        <v>31</v>
      </c>
      <c r="O170" s="1">
        <v>1930</v>
      </c>
      <c r="P170" s="1">
        <v>175</v>
      </c>
      <c r="Q170" s="1">
        <v>4177</v>
      </c>
      <c r="S170" s="1" t="s">
        <v>110</v>
      </c>
    </row>
    <row r="171" spans="1:19">
      <c r="A171" s="1">
        <v>1930</v>
      </c>
      <c r="B171" s="1">
        <v>6</v>
      </c>
      <c r="C171" s="1">
        <v>19</v>
      </c>
      <c r="D171" s="4">
        <f t="shared" si="6"/>
        <v>13</v>
      </c>
      <c r="E171" s="1">
        <v>1</v>
      </c>
      <c r="F171" s="1">
        <v>3</v>
      </c>
      <c r="G171" s="1">
        <v>1</v>
      </c>
      <c r="H171" s="1">
        <v>3</v>
      </c>
      <c r="K171" s="2">
        <f t="shared" si="7"/>
        <v>13</v>
      </c>
      <c r="L171" s="2">
        <f t="shared" si="8"/>
        <v>0</v>
      </c>
      <c r="M171" s="1" t="s">
        <v>30</v>
      </c>
      <c r="N171" s="1" t="s">
        <v>31</v>
      </c>
      <c r="O171" s="1">
        <v>1930</v>
      </c>
      <c r="P171" s="1">
        <v>175</v>
      </c>
      <c r="Q171" s="1">
        <v>4177</v>
      </c>
      <c r="S171" s="1" t="s">
        <v>110</v>
      </c>
    </row>
    <row r="172" spans="1:19">
      <c r="A172" s="1">
        <v>1930</v>
      </c>
      <c r="B172" s="1">
        <v>6</v>
      </c>
      <c r="C172" s="1">
        <v>20</v>
      </c>
      <c r="D172" s="4">
        <f t="shared" si="6"/>
        <v>45</v>
      </c>
      <c r="E172" s="1">
        <v>4</v>
      </c>
      <c r="F172" s="1">
        <v>5</v>
      </c>
      <c r="G172" s="1">
        <v>2</v>
      </c>
      <c r="H172" s="1">
        <f>2+1</f>
        <v>3</v>
      </c>
      <c r="I172" s="1">
        <v>2</v>
      </c>
      <c r="J172" s="1">
        <f>1+1</f>
        <v>2</v>
      </c>
      <c r="K172" s="2">
        <f t="shared" si="7"/>
        <v>23</v>
      </c>
      <c r="L172" s="2">
        <f t="shared" si="8"/>
        <v>22</v>
      </c>
      <c r="M172" s="1" t="s">
        <v>30</v>
      </c>
      <c r="N172" s="1" t="s">
        <v>31</v>
      </c>
      <c r="O172" s="1">
        <v>1930</v>
      </c>
      <c r="P172" s="1">
        <v>175</v>
      </c>
      <c r="Q172" s="1">
        <v>4177</v>
      </c>
      <c r="S172" s="1" t="s">
        <v>110</v>
      </c>
    </row>
    <row r="173" spans="1:19">
      <c r="A173" s="1">
        <v>1930</v>
      </c>
      <c r="B173" s="1">
        <v>6</v>
      </c>
      <c r="C173" s="1">
        <v>21</v>
      </c>
      <c r="D173" s="4">
        <f t="shared" si="6"/>
        <v>26</v>
      </c>
      <c r="E173" s="1">
        <v>2</v>
      </c>
      <c r="F173" s="1">
        <v>6</v>
      </c>
      <c r="I173" s="1">
        <v>2</v>
      </c>
      <c r="J173" s="1">
        <f>2+4</f>
        <v>6</v>
      </c>
      <c r="K173" s="2">
        <f t="shared" si="7"/>
        <v>0</v>
      </c>
      <c r="L173" s="2">
        <f t="shared" si="8"/>
        <v>26</v>
      </c>
      <c r="M173" s="1" t="s">
        <v>30</v>
      </c>
      <c r="N173" s="1" t="s">
        <v>31</v>
      </c>
      <c r="O173" s="1">
        <v>1930</v>
      </c>
      <c r="P173" s="1">
        <v>175</v>
      </c>
      <c r="Q173" s="1">
        <v>4177</v>
      </c>
      <c r="S173" s="1" t="s">
        <v>110</v>
      </c>
    </row>
    <row r="174" spans="1:19">
      <c r="A174" s="1">
        <v>1930</v>
      </c>
      <c r="B174" s="1">
        <v>6</v>
      </c>
      <c r="C174" s="1">
        <v>22</v>
      </c>
      <c r="D174" s="4">
        <f t="shared" si="6"/>
        <v>13</v>
      </c>
      <c r="E174" s="1">
        <v>1</v>
      </c>
      <c r="F174" s="1">
        <v>3</v>
      </c>
      <c r="I174" s="1">
        <v>1</v>
      </c>
      <c r="J174" s="1">
        <v>3</v>
      </c>
      <c r="K174" s="2">
        <f t="shared" si="7"/>
        <v>0</v>
      </c>
      <c r="L174" s="2">
        <f t="shared" si="8"/>
        <v>13</v>
      </c>
      <c r="M174" s="1" t="s">
        <v>30</v>
      </c>
      <c r="N174" s="1" t="s">
        <v>31</v>
      </c>
      <c r="O174" s="1">
        <v>1930</v>
      </c>
      <c r="P174" s="1">
        <v>175</v>
      </c>
      <c r="Q174" s="1">
        <v>4177</v>
      </c>
      <c r="S174" s="1" t="s">
        <v>110</v>
      </c>
    </row>
    <row r="175" spans="1:19">
      <c r="A175" s="1">
        <v>1930</v>
      </c>
      <c r="B175" s="1">
        <v>6</v>
      </c>
      <c r="C175" s="1">
        <v>23</v>
      </c>
      <c r="D175" s="4">
        <f t="shared" si="6"/>
        <v>23</v>
      </c>
      <c r="E175" s="1">
        <v>2</v>
      </c>
      <c r="F175" s="1">
        <v>3</v>
      </c>
      <c r="G175" s="1">
        <v>1</v>
      </c>
      <c r="H175" s="1">
        <v>1</v>
      </c>
      <c r="I175" s="1">
        <v>1</v>
      </c>
      <c r="J175" s="1">
        <v>2</v>
      </c>
      <c r="K175" s="2">
        <f t="shared" si="7"/>
        <v>11</v>
      </c>
      <c r="L175" s="2">
        <f t="shared" si="8"/>
        <v>12</v>
      </c>
      <c r="M175" s="1" t="s">
        <v>30</v>
      </c>
      <c r="N175" s="1" t="s">
        <v>31</v>
      </c>
      <c r="O175" s="1">
        <v>1930</v>
      </c>
      <c r="P175" s="1">
        <v>175</v>
      </c>
      <c r="Q175" s="1">
        <v>4177</v>
      </c>
      <c r="S175" s="1" t="s">
        <v>110</v>
      </c>
    </row>
    <row r="176" spans="1:19">
      <c r="A176" s="1">
        <v>1930</v>
      </c>
      <c r="B176" s="1">
        <v>6</v>
      </c>
      <c r="C176" s="1">
        <v>24</v>
      </c>
      <c r="D176" s="4">
        <f t="shared" si="6"/>
        <v>16</v>
      </c>
      <c r="E176" s="1">
        <v>1</v>
      </c>
      <c r="F176" s="1">
        <v>6</v>
      </c>
      <c r="G176" s="1">
        <v>1</v>
      </c>
      <c r="H176" s="1">
        <v>6</v>
      </c>
      <c r="K176" s="2">
        <f t="shared" si="7"/>
        <v>16</v>
      </c>
      <c r="L176" s="2">
        <f t="shared" si="8"/>
        <v>0</v>
      </c>
      <c r="M176" s="1" t="s">
        <v>30</v>
      </c>
      <c r="N176" s="1" t="s">
        <v>31</v>
      </c>
      <c r="O176" s="1">
        <v>1930</v>
      </c>
      <c r="P176" s="1">
        <v>175</v>
      </c>
      <c r="Q176" s="1">
        <v>4177</v>
      </c>
      <c r="S176" s="1" t="s">
        <v>110</v>
      </c>
    </row>
    <row r="177" spans="1:19">
      <c r="A177" s="1">
        <v>1930</v>
      </c>
      <c r="B177" s="1">
        <v>6</v>
      </c>
      <c r="C177" s="1">
        <v>25</v>
      </c>
      <c r="D177" s="4">
        <f t="shared" si="6"/>
        <v>15</v>
      </c>
      <c r="E177" s="1">
        <v>1</v>
      </c>
      <c r="F177" s="1">
        <v>5</v>
      </c>
      <c r="G177" s="1">
        <v>1</v>
      </c>
      <c r="H177" s="1">
        <v>5</v>
      </c>
      <c r="K177" s="2">
        <f t="shared" si="7"/>
        <v>15</v>
      </c>
      <c r="L177" s="2">
        <f t="shared" si="8"/>
        <v>0</v>
      </c>
      <c r="M177" s="1" t="s">
        <v>30</v>
      </c>
      <c r="N177" s="1" t="s">
        <v>31</v>
      </c>
      <c r="O177" s="1">
        <v>1930</v>
      </c>
      <c r="P177" s="1">
        <v>175</v>
      </c>
      <c r="Q177" s="1">
        <v>4177</v>
      </c>
      <c r="S177" s="1" t="s">
        <v>110</v>
      </c>
    </row>
    <row r="178" spans="1:19">
      <c r="A178" s="1">
        <v>1930</v>
      </c>
      <c r="B178" s="1">
        <v>6</v>
      </c>
      <c r="C178" s="1">
        <v>26</v>
      </c>
      <c r="D178" s="4" t="str">
        <f t="shared" si="6"/>
        <v/>
      </c>
      <c r="K178" s="2" t="str">
        <f t="shared" si="7"/>
        <v/>
      </c>
      <c r="L178" s="2" t="str">
        <f t="shared" si="8"/>
        <v/>
      </c>
      <c r="N178" s="1" t="s">
        <v>31</v>
      </c>
      <c r="O178" s="1">
        <v>1930</v>
      </c>
      <c r="P178" s="1">
        <v>175</v>
      </c>
      <c r="Q178" s="1">
        <v>4177</v>
      </c>
      <c r="S178" s="1" t="s">
        <v>110</v>
      </c>
    </row>
    <row r="179" spans="1:19">
      <c r="A179" s="1">
        <v>1930</v>
      </c>
      <c r="B179" s="1">
        <v>6</v>
      </c>
      <c r="C179" s="1">
        <v>27</v>
      </c>
      <c r="D179" s="4">
        <f t="shared" si="6"/>
        <v>24</v>
      </c>
      <c r="E179" s="1">
        <v>2</v>
      </c>
      <c r="F179" s="1">
        <v>4</v>
      </c>
      <c r="G179" s="1">
        <v>2</v>
      </c>
      <c r="H179" s="1">
        <f>1+3</f>
        <v>4</v>
      </c>
      <c r="K179" s="2">
        <f t="shared" si="7"/>
        <v>24</v>
      </c>
      <c r="L179" s="2">
        <f t="shared" si="8"/>
        <v>0</v>
      </c>
      <c r="M179" s="1" t="s">
        <v>30</v>
      </c>
      <c r="N179" s="1" t="s">
        <v>31</v>
      </c>
      <c r="O179" s="1">
        <v>1930</v>
      </c>
      <c r="P179" s="1">
        <v>175</v>
      </c>
      <c r="Q179" s="1">
        <v>4177</v>
      </c>
      <c r="S179" s="1" t="s">
        <v>110</v>
      </c>
    </row>
    <row r="180" spans="1:19">
      <c r="A180" s="1">
        <v>1930</v>
      </c>
      <c r="B180" s="1">
        <v>6</v>
      </c>
      <c r="C180" s="1">
        <v>28</v>
      </c>
      <c r="D180" s="4">
        <f t="shared" si="6"/>
        <v>38</v>
      </c>
      <c r="E180" s="1">
        <v>3</v>
      </c>
      <c r="F180" s="1">
        <v>8</v>
      </c>
      <c r="G180" s="1">
        <v>3</v>
      </c>
      <c r="H180" s="1">
        <f>1+5+2</f>
        <v>8</v>
      </c>
      <c r="K180" s="2">
        <f t="shared" si="7"/>
        <v>38</v>
      </c>
      <c r="L180" s="2">
        <f t="shared" si="8"/>
        <v>0</v>
      </c>
      <c r="M180" s="1" t="s">
        <v>30</v>
      </c>
      <c r="N180" s="1" t="s">
        <v>31</v>
      </c>
      <c r="O180" s="1">
        <v>1930</v>
      </c>
      <c r="P180" s="1">
        <v>175</v>
      </c>
      <c r="Q180" s="1">
        <v>4177</v>
      </c>
      <c r="S180" s="1" t="s">
        <v>110</v>
      </c>
    </row>
    <row r="181" spans="1:19">
      <c r="A181" s="1">
        <v>1930</v>
      </c>
      <c r="B181" s="1">
        <v>6</v>
      </c>
      <c r="C181" s="1">
        <v>29</v>
      </c>
      <c r="D181" s="4" t="str">
        <f t="shared" si="6"/>
        <v/>
      </c>
      <c r="K181" s="2" t="str">
        <f t="shared" si="7"/>
        <v/>
      </c>
      <c r="L181" s="2" t="str">
        <f t="shared" si="8"/>
        <v/>
      </c>
      <c r="N181" s="1" t="s">
        <v>31</v>
      </c>
      <c r="O181" s="1">
        <v>1930</v>
      </c>
      <c r="P181" s="1">
        <v>175</v>
      </c>
      <c r="Q181" s="1">
        <v>4177</v>
      </c>
      <c r="S181" s="1" t="s">
        <v>110</v>
      </c>
    </row>
    <row r="182" spans="1:19">
      <c r="A182" s="1">
        <v>1930</v>
      </c>
      <c r="B182" s="1">
        <v>6</v>
      </c>
      <c r="C182" s="1">
        <v>30</v>
      </c>
      <c r="D182" s="4" t="str">
        <f t="shared" si="6"/>
        <v/>
      </c>
      <c r="K182" s="2" t="str">
        <f t="shared" si="7"/>
        <v/>
      </c>
      <c r="L182" s="2" t="str">
        <f t="shared" si="8"/>
        <v/>
      </c>
      <c r="N182" s="1" t="s">
        <v>31</v>
      </c>
      <c r="O182" s="1">
        <v>1930</v>
      </c>
      <c r="P182" s="1">
        <v>175</v>
      </c>
      <c r="Q182" s="1">
        <v>4177</v>
      </c>
      <c r="S182" s="1" t="s">
        <v>110</v>
      </c>
    </row>
    <row r="183" spans="1:19">
      <c r="A183" s="1">
        <v>1930</v>
      </c>
      <c r="B183" s="1">
        <v>7</v>
      </c>
      <c r="C183" s="1">
        <v>1</v>
      </c>
      <c r="D183" s="4">
        <f t="shared" si="6"/>
        <v>30</v>
      </c>
      <c r="E183" s="1">
        <v>2</v>
      </c>
      <c r="F183" s="1">
        <v>10</v>
      </c>
      <c r="G183" s="1">
        <v>2</v>
      </c>
      <c r="H183" s="1">
        <f>8+2</f>
        <v>10</v>
      </c>
      <c r="K183" s="2">
        <f t="shared" si="7"/>
        <v>30</v>
      </c>
      <c r="L183" s="2">
        <f t="shared" si="8"/>
        <v>0</v>
      </c>
      <c r="M183" s="1" t="s">
        <v>30</v>
      </c>
      <c r="N183" s="1" t="s">
        <v>31</v>
      </c>
      <c r="O183" s="1">
        <v>1930</v>
      </c>
      <c r="P183" s="1">
        <v>176</v>
      </c>
      <c r="Q183" s="1">
        <v>4178</v>
      </c>
      <c r="S183" s="1" t="s">
        <v>111</v>
      </c>
    </row>
    <row r="184" spans="1:19">
      <c r="A184" s="1">
        <v>1930</v>
      </c>
      <c r="B184" s="1">
        <v>7</v>
      </c>
      <c r="C184" s="1">
        <v>2</v>
      </c>
      <c r="D184" s="4">
        <f t="shared" si="6"/>
        <v>39</v>
      </c>
      <c r="E184" s="1">
        <v>3</v>
      </c>
      <c r="F184" s="1">
        <v>9</v>
      </c>
      <c r="G184" s="1">
        <v>2</v>
      </c>
      <c r="H184" s="1">
        <f>5+1</f>
        <v>6</v>
      </c>
      <c r="I184" s="1">
        <v>1</v>
      </c>
      <c r="J184" s="1">
        <v>3</v>
      </c>
      <c r="K184" s="2">
        <f t="shared" si="7"/>
        <v>26</v>
      </c>
      <c r="L184" s="2">
        <f t="shared" si="8"/>
        <v>13</v>
      </c>
      <c r="M184" s="1" t="s">
        <v>30</v>
      </c>
      <c r="N184" s="1" t="s">
        <v>31</v>
      </c>
      <c r="O184" s="1">
        <v>1930</v>
      </c>
      <c r="P184" s="1">
        <v>176</v>
      </c>
      <c r="Q184" s="1">
        <v>4178</v>
      </c>
      <c r="S184" s="1" t="s">
        <v>111</v>
      </c>
    </row>
    <row r="185" spans="1:19">
      <c r="A185" s="1">
        <v>1930</v>
      </c>
      <c r="B185" s="1">
        <v>7</v>
      </c>
      <c r="C185" s="1">
        <v>3</v>
      </c>
      <c r="D185" s="4" t="str">
        <f t="shared" si="6"/>
        <v/>
      </c>
      <c r="K185" s="2" t="str">
        <f t="shared" si="7"/>
        <v/>
      </c>
      <c r="L185" s="2" t="str">
        <f t="shared" si="8"/>
        <v/>
      </c>
      <c r="N185" s="1" t="s">
        <v>31</v>
      </c>
      <c r="O185" s="1">
        <v>1930</v>
      </c>
      <c r="P185" s="1">
        <v>176</v>
      </c>
      <c r="Q185" s="1">
        <v>4178</v>
      </c>
      <c r="S185" s="1" t="s">
        <v>111</v>
      </c>
    </row>
    <row r="186" spans="1:19">
      <c r="A186" s="1">
        <v>1930</v>
      </c>
      <c r="B186" s="1">
        <v>7</v>
      </c>
      <c r="C186" s="1">
        <v>4</v>
      </c>
      <c r="D186" s="4">
        <f t="shared" si="6"/>
        <v>39</v>
      </c>
      <c r="E186" s="1">
        <v>3</v>
      </c>
      <c r="F186" s="1">
        <v>9</v>
      </c>
      <c r="G186" s="1">
        <v>2</v>
      </c>
      <c r="H186" s="1">
        <f>6+1</f>
        <v>7</v>
      </c>
      <c r="I186" s="1">
        <v>1</v>
      </c>
      <c r="J186" s="1">
        <v>2</v>
      </c>
      <c r="K186" s="2">
        <f t="shared" si="7"/>
        <v>27</v>
      </c>
      <c r="L186" s="2">
        <f t="shared" si="8"/>
        <v>12</v>
      </c>
      <c r="M186" s="1" t="s">
        <v>30</v>
      </c>
      <c r="N186" s="1" t="s">
        <v>31</v>
      </c>
      <c r="O186" s="1">
        <v>1930</v>
      </c>
      <c r="P186" s="1">
        <v>176</v>
      </c>
      <c r="Q186" s="1">
        <v>4178</v>
      </c>
      <c r="S186" s="1" t="s">
        <v>111</v>
      </c>
    </row>
    <row r="187" spans="1:19">
      <c r="A187" s="1">
        <v>1930</v>
      </c>
      <c r="B187" s="1">
        <v>7</v>
      </c>
      <c r="C187" s="1">
        <v>5</v>
      </c>
      <c r="D187" s="4" t="str">
        <f t="shared" si="6"/>
        <v/>
      </c>
      <c r="K187" s="2" t="str">
        <f t="shared" si="7"/>
        <v/>
      </c>
      <c r="L187" s="2" t="str">
        <f t="shared" si="8"/>
        <v/>
      </c>
      <c r="N187" s="1" t="s">
        <v>31</v>
      </c>
      <c r="O187" s="1">
        <v>1930</v>
      </c>
      <c r="P187" s="1">
        <v>176</v>
      </c>
      <c r="Q187" s="1">
        <v>4178</v>
      </c>
      <c r="S187" s="1" t="s">
        <v>111</v>
      </c>
    </row>
    <row r="188" spans="1:19">
      <c r="A188" s="1">
        <v>1930</v>
      </c>
      <c r="B188" s="1">
        <v>7</v>
      </c>
      <c r="C188" s="1">
        <v>6</v>
      </c>
      <c r="D188" s="4">
        <f t="shared" si="6"/>
        <v>41</v>
      </c>
      <c r="E188" s="1">
        <v>3</v>
      </c>
      <c r="F188" s="1">
        <v>11</v>
      </c>
      <c r="G188" s="1">
        <v>2</v>
      </c>
      <c r="H188" s="1">
        <f>4+3</f>
        <v>7</v>
      </c>
      <c r="I188" s="1">
        <v>1</v>
      </c>
      <c r="J188" s="1">
        <v>4</v>
      </c>
      <c r="K188" s="2">
        <f t="shared" si="7"/>
        <v>27</v>
      </c>
      <c r="L188" s="2">
        <f t="shared" si="8"/>
        <v>14</v>
      </c>
      <c r="M188" s="1" t="s">
        <v>38</v>
      </c>
      <c r="N188" s="1" t="s">
        <v>31</v>
      </c>
      <c r="O188" s="1">
        <v>1930</v>
      </c>
      <c r="P188" s="1">
        <v>176</v>
      </c>
      <c r="Q188" s="1">
        <v>4178</v>
      </c>
      <c r="S188" s="1" t="s">
        <v>111</v>
      </c>
    </row>
    <row r="189" spans="1:19">
      <c r="A189" s="1">
        <v>1930</v>
      </c>
      <c r="B189" s="1">
        <v>7</v>
      </c>
      <c r="C189" s="1">
        <v>7</v>
      </c>
      <c r="D189" s="4">
        <f t="shared" si="6"/>
        <v>31</v>
      </c>
      <c r="E189" s="1">
        <v>2</v>
      </c>
      <c r="F189" s="1">
        <v>11</v>
      </c>
      <c r="G189" s="1">
        <v>1</v>
      </c>
      <c r="H189" s="1">
        <v>6</v>
      </c>
      <c r="I189" s="1">
        <v>1</v>
      </c>
      <c r="J189" s="1">
        <v>5</v>
      </c>
      <c r="K189" s="2">
        <f t="shared" si="7"/>
        <v>16</v>
      </c>
      <c r="L189" s="2">
        <f t="shared" si="8"/>
        <v>15</v>
      </c>
      <c r="M189" s="1" t="s">
        <v>30</v>
      </c>
      <c r="N189" s="1" t="s">
        <v>31</v>
      </c>
      <c r="O189" s="1">
        <v>1930</v>
      </c>
      <c r="P189" s="1">
        <v>176</v>
      </c>
      <c r="Q189" s="1">
        <v>4178</v>
      </c>
      <c r="S189" s="1" t="s">
        <v>111</v>
      </c>
    </row>
    <row r="190" spans="1:19">
      <c r="A190" s="1">
        <v>1930</v>
      </c>
      <c r="B190" s="1">
        <v>7</v>
      </c>
      <c r="C190" s="1">
        <v>8</v>
      </c>
      <c r="D190" s="4">
        <f t="shared" si="6"/>
        <v>12</v>
      </c>
      <c r="E190" s="1">
        <v>1</v>
      </c>
      <c r="F190" s="1">
        <v>2</v>
      </c>
      <c r="I190" s="1">
        <v>1</v>
      </c>
      <c r="J190" s="1">
        <v>2</v>
      </c>
      <c r="K190" s="2">
        <f t="shared" si="7"/>
        <v>0</v>
      </c>
      <c r="L190" s="2">
        <f t="shared" si="8"/>
        <v>12</v>
      </c>
      <c r="M190" s="1" t="s">
        <v>30</v>
      </c>
      <c r="N190" s="1" t="s">
        <v>31</v>
      </c>
      <c r="O190" s="1">
        <v>1930</v>
      </c>
      <c r="P190" s="1">
        <v>176</v>
      </c>
      <c r="Q190" s="1">
        <v>4178</v>
      </c>
      <c r="S190" s="1" t="s">
        <v>111</v>
      </c>
    </row>
    <row r="191" spans="1:19">
      <c r="A191" s="1">
        <v>1930</v>
      </c>
      <c r="B191" s="1">
        <v>7</v>
      </c>
      <c r="C191" s="1">
        <v>9</v>
      </c>
      <c r="D191" s="4" t="str">
        <f t="shared" si="6"/>
        <v/>
      </c>
      <c r="K191" s="2" t="str">
        <f t="shared" si="7"/>
        <v/>
      </c>
      <c r="L191" s="2" t="str">
        <f t="shared" si="8"/>
        <v/>
      </c>
      <c r="N191" s="1" t="s">
        <v>31</v>
      </c>
      <c r="O191" s="1">
        <v>1930</v>
      </c>
      <c r="P191" s="1">
        <v>176</v>
      </c>
      <c r="Q191" s="1">
        <v>4178</v>
      </c>
      <c r="S191" s="1" t="s">
        <v>111</v>
      </c>
    </row>
    <row r="192" spans="1:19">
      <c r="A192" s="1">
        <v>1930</v>
      </c>
      <c r="B192" s="1">
        <v>7</v>
      </c>
      <c r="C192" s="1">
        <v>10</v>
      </c>
      <c r="D192" s="4" t="str">
        <f t="shared" si="6"/>
        <v/>
      </c>
      <c r="K192" s="2" t="str">
        <f t="shared" si="7"/>
        <v/>
      </c>
      <c r="L192" s="2" t="str">
        <f t="shared" si="8"/>
        <v/>
      </c>
      <c r="N192" s="1" t="s">
        <v>31</v>
      </c>
      <c r="O192" s="1">
        <v>1930</v>
      </c>
      <c r="P192" s="1">
        <v>176</v>
      </c>
      <c r="Q192" s="1">
        <v>4178</v>
      </c>
      <c r="S192" s="1" t="s">
        <v>111</v>
      </c>
    </row>
    <row r="193" spans="1:19">
      <c r="A193" s="1">
        <v>1930</v>
      </c>
      <c r="B193" s="1">
        <v>7</v>
      </c>
      <c r="C193" s="1">
        <v>11</v>
      </c>
      <c r="D193" s="4">
        <f t="shared" si="6"/>
        <v>12</v>
      </c>
      <c r="E193" s="1">
        <v>1</v>
      </c>
      <c r="F193" s="1">
        <v>2</v>
      </c>
      <c r="I193" s="1">
        <v>1</v>
      </c>
      <c r="J193" s="1">
        <v>2</v>
      </c>
      <c r="K193" s="2">
        <f t="shared" si="7"/>
        <v>0</v>
      </c>
      <c r="L193" s="2">
        <f t="shared" si="8"/>
        <v>12</v>
      </c>
      <c r="M193" s="1" t="s">
        <v>30</v>
      </c>
      <c r="N193" s="1" t="s">
        <v>31</v>
      </c>
      <c r="O193" s="1">
        <v>1930</v>
      </c>
      <c r="P193" s="1">
        <v>176</v>
      </c>
      <c r="Q193" s="1">
        <v>4178</v>
      </c>
      <c r="S193" s="1" t="s">
        <v>111</v>
      </c>
    </row>
    <row r="194" spans="1:19">
      <c r="A194" s="1">
        <v>1930</v>
      </c>
      <c r="B194" s="1">
        <v>7</v>
      </c>
      <c r="C194" s="1">
        <v>12</v>
      </c>
      <c r="D194" s="4">
        <f t="shared" si="6"/>
        <v>25</v>
      </c>
      <c r="E194" s="1">
        <v>2</v>
      </c>
      <c r="F194" s="1">
        <v>5</v>
      </c>
      <c r="I194" s="1">
        <v>2</v>
      </c>
      <c r="J194" s="1">
        <f>2+3</f>
        <v>5</v>
      </c>
      <c r="K194" s="2">
        <f t="shared" si="7"/>
        <v>0</v>
      </c>
      <c r="L194" s="2">
        <f t="shared" si="8"/>
        <v>25</v>
      </c>
      <c r="M194" s="1" t="s">
        <v>30</v>
      </c>
      <c r="N194" s="1" t="s">
        <v>31</v>
      </c>
      <c r="O194" s="1">
        <v>1930</v>
      </c>
      <c r="P194" s="1">
        <v>176</v>
      </c>
      <c r="Q194" s="1">
        <v>4178</v>
      </c>
      <c r="S194" s="1" t="s">
        <v>111</v>
      </c>
    </row>
    <row r="195" spans="1:19">
      <c r="A195" s="1">
        <v>1930</v>
      </c>
      <c r="B195" s="1">
        <v>7</v>
      </c>
      <c r="C195" s="1">
        <v>13</v>
      </c>
      <c r="D195" s="4">
        <f t="shared" ref="D195:D258" si="9">IF(E195="","",E195*10+F195)</f>
        <v>17</v>
      </c>
      <c r="E195" s="1">
        <v>1</v>
      </c>
      <c r="F195" s="1">
        <v>7</v>
      </c>
      <c r="I195" s="1">
        <v>1</v>
      </c>
      <c r="J195" s="1">
        <v>7</v>
      </c>
      <c r="K195" s="2">
        <f t="shared" ref="K195:K258" si="10">IF(D195="","",G195*10+H195)</f>
        <v>0</v>
      </c>
      <c r="L195" s="2">
        <f t="shared" ref="L195:L258" si="11">IF(D195="","",I195*10+J195)</f>
        <v>17</v>
      </c>
      <c r="M195" s="1" t="s">
        <v>30</v>
      </c>
      <c r="N195" s="1" t="s">
        <v>31</v>
      </c>
      <c r="O195" s="1">
        <v>1930</v>
      </c>
      <c r="P195" s="1">
        <v>176</v>
      </c>
      <c r="Q195" s="1">
        <v>4178</v>
      </c>
      <c r="S195" s="1" t="s">
        <v>111</v>
      </c>
    </row>
    <row r="196" spans="1:19">
      <c r="A196" s="1">
        <v>1930</v>
      </c>
      <c r="B196" s="1">
        <v>7</v>
      </c>
      <c r="C196" s="1">
        <v>14</v>
      </c>
      <c r="D196" s="4">
        <f t="shared" si="9"/>
        <v>35</v>
      </c>
      <c r="E196" s="1">
        <v>2</v>
      </c>
      <c r="F196" s="1">
        <v>15</v>
      </c>
      <c r="I196" s="1">
        <v>2</v>
      </c>
      <c r="J196" s="1">
        <f>3+12</f>
        <v>15</v>
      </c>
      <c r="K196" s="2">
        <f t="shared" si="10"/>
        <v>0</v>
      </c>
      <c r="L196" s="2">
        <f t="shared" si="11"/>
        <v>35</v>
      </c>
      <c r="M196" s="1" t="s">
        <v>30</v>
      </c>
      <c r="N196" s="1" t="s">
        <v>31</v>
      </c>
      <c r="O196" s="1">
        <v>1930</v>
      </c>
      <c r="P196" s="1">
        <v>176</v>
      </c>
      <c r="Q196" s="1">
        <v>4178</v>
      </c>
      <c r="S196" s="1" t="s">
        <v>111</v>
      </c>
    </row>
    <row r="197" spans="1:19">
      <c r="A197" s="1">
        <v>1930</v>
      </c>
      <c r="B197" s="1">
        <v>7</v>
      </c>
      <c r="C197" s="1">
        <v>15</v>
      </c>
      <c r="D197" s="4">
        <f t="shared" si="9"/>
        <v>49</v>
      </c>
      <c r="E197" s="1">
        <v>3</v>
      </c>
      <c r="F197" s="1">
        <v>19</v>
      </c>
      <c r="G197" s="1">
        <v>1</v>
      </c>
      <c r="H197" s="1">
        <v>3</v>
      </c>
      <c r="I197" s="1">
        <v>2</v>
      </c>
      <c r="J197" s="1">
        <f>1+15</f>
        <v>16</v>
      </c>
      <c r="K197" s="2">
        <f t="shared" si="10"/>
        <v>13</v>
      </c>
      <c r="L197" s="2">
        <f t="shared" si="11"/>
        <v>36</v>
      </c>
      <c r="M197" s="1" t="s">
        <v>30</v>
      </c>
      <c r="N197" s="1" t="s">
        <v>31</v>
      </c>
      <c r="O197" s="1">
        <v>1930</v>
      </c>
      <c r="P197" s="1">
        <v>176</v>
      </c>
      <c r="Q197" s="1">
        <v>4178</v>
      </c>
      <c r="S197" s="1" t="s">
        <v>111</v>
      </c>
    </row>
    <row r="198" spans="1:19">
      <c r="A198" s="1">
        <v>1930</v>
      </c>
      <c r="B198" s="1">
        <v>7</v>
      </c>
      <c r="C198" s="1">
        <v>16</v>
      </c>
      <c r="D198" s="4">
        <f t="shared" si="9"/>
        <v>40</v>
      </c>
      <c r="E198" s="1">
        <v>2</v>
      </c>
      <c r="F198" s="1">
        <v>20</v>
      </c>
      <c r="G198" s="1">
        <v>1</v>
      </c>
      <c r="H198" s="1">
        <v>5</v>
      </c>
      <c r="I198" s="1">
        <v>1</v>
      </c>
      <c r="J198" s="1">
        <v>15</v>
      </c>
      <c r="K198" s="2">
        <f t="shared" si="10"/>
        <v>15</v>
      </c>
      <c r="L198" s="2">
        <f t="shared" si="11"/>
        <v>25</v>
      </c>
      <c r="M198" s="1" t="s">
        <v>30</v>
      </c>
      <c r="N198" s="1" t="s">
        <v>31</v>
      </c>
      <c r="O198" s="1">
        <v>1930</v>
      </c>
      <c r="P198" s="1">
        <v>176</v>
      </c>
      <c r="Q198" s="1">
        <v>4178</v>
      </c>
      <c r="S198" s="1" t="s">
        <v>111</v>
      </c>
    </row>
    <row r="199" spans="1:19">
      <c r="A199" s="1">
        <v>1930</v>
      </c>
      <c r="B199" s="1">
        <v>7</v>
      </c>
      <c r="C199" s="1">
        <v>17</v>
      </c>
      <c r="D199" s="4">
        <f t="shared" si="9"/>
        <v>31</v>
      </c>
      <c r="E199" s="1">
        <v>2</v>
      </c>
      <c r="F199" s="1">
        <v>11</v>
      </c>
      <c r="G199" s="1">
        <v>1</v>
      </c>
      <c r="H199" s="1">
        <v>2</v>
      </c>
      <c r="I199" s="1">
        <v>1</v>
      </c>
      <c r="J199" s="1">
        <v>9</v>
      </c>
      <c r="K199" s="2">
        <f t="shared" si="10"/>
        <v>12</v>
      </c>
      <c r="L199" s="2">
        <f t="shared" si="11"/>
        <v>19</v>
      </c>
      <c r="M199" s="1" t="s">
        <v>30</v>
      </c>
      <c r="N199" s="1" t="s">
        <v>31</v>
      </c>
      <c r="O199" s="1">
        <v>1930</v>
      </c>
      <c r="P199" s="1">
        <v>176</v>
      </c>
      <c r="Q199" s="1">
        <v>4178</v>
      </c>
      <c r="S199" s="1" t="s">
        <v>111</v>
      </c>
    </row>
    <row r="200" spans="1:19">
      <c r="A200" s="1">
        <v>1930</v>
      </c>
      <c r="B200" s="1">
        <v>7</v>
      </c>
      <c r="C200" s="1">
        <v>18</v>
      </c>
      <c r="D200" s="4">
        <f t="shared" si="9"/>
        <v>14</v>
      </c>
      <c r="E200" s="1">
        <v>1</v>
      </c>
      <c r="F200" s="1">
        <v>4</v>
      </c>
      <c r="I200" s="1">
        <v>1</v>
      </c>
      <c r="J200" s="1">
        <v>4</v>
      </c>
      <c r="K200" s="2">
        <f t="shared" si="10"/>
        <v>0</v>
      </c>
      <c r="L200" s="2">
        <f t="shared" si="11"/>
        <v>14</v>
      </c>
      <c r="M200" s="1" t="s">
        <v>30</v>
      </c>
      <c r="N200" s="1" t="s">
        <v>31</v>
      </c>
      <c r="O200" s="1">
        <v>1930</v>
      </c>
      <c r="P200" s="1">
        <v>176</v>
      </c>
      <c r="Q200" s="1">
        <v>4178</v>
      </c>
      <c r="S200" s="1" t="s">
        <v>111</v>
      </c>
    </row>
    <row r="201" spans="1:19">
      <c r="A201" s="1">
        <v>1930</v>
      </c>
      <c r="B201" s="1">
        <v>7</v>
      </c>
      <c r="C201" s="1">
        <v>19</v>
      </c>
      <c r="D201" s="4" t="str">
        <f t="shared" si="9"/>
        <v/>
      </c>
      <c r="K201" s="2" t="str">
        <f t="shared" si="10"/>
        <v/>
      </c>
      <c r="L201" s="2" t="str">
        <f t="shared" si="11"/>
        <v/>
      </c>
      <c r="N201" s="1" t="s">
        <v>31</v>
      </c>
      <c r="O201" s="1">
        <v>1930</v>
      </c>
      <c r="P201" s="1">
        <v>176</v>
      </c>
      <c r="Q201" s="1">
        <v>4178</v>
      </c>
      <c r="S201" s="1" t="s">
        <v>111</v>
      </c>
    </row>
    <row r="202" spans="1:19">
      <c r="A202" s="1">
        <v>1930</v>
      </c>
      <c r="B202" s="1">
        <v>7</v>
      </c>
      <c r="C202" s="1">
        <v>20</v>
      </c>
      <c r="D202" s="4">
        <f t="shared" si="9"/>
        <v>12</v>
      </c>
      <c r="E202" s="1">
        <v>1</v>
      </c>
      <c r="F202" s="1">
        <v>2</v>
      </c>
      <c r="I202" s="1">
        <v>1</v>
      </c>
      <c r="J202" s="1">
        <v>2</v>
      </c>
      <c r="K202" s="2">
        <f t="shared" si="10"/>
        <v>0</v>
      </c>
      <c r="L202" s="2">
        <f t="shared" si="11"/>
        <v>12</v>
      </c>
      <c r="M202" s="1" t="s">
        <v>30</v>
      </c>
      <c r="N202" s="1" t="s">
        <v>31</v>
      </c>
      <c r="O202" s="1">
        <v>1930</v>
      </c>
      <c r="P202" s="1">
        <v>176</v>
      </c>
      <c r="Q202" s="1">
        <v>4178</v>
      </c>
      <c r="S202" s="1" t="s">
        <v>111</v>
      </c>
    </row>
    <row r="203" spans="1:19">
      <c r="A203" s="1">
        <v>1930</v>
      </c>
      <c r="B203" s="1">
        <v>7</v>
      </c>
      <c r="C203" s="1">
        <v>21</v>
      </c>
      <c r="D203" s="4">
        <f t="shared" si="9"/>
        <v>25</v>
      </c>
      <c r="E203" s="1">
        <v>2</v>
      </c>
      <c r="F203" s="1">
        <v>5</v>
      </c>
      <c r="I203" s="1">
        <v>2</v>
      </c>
      <c r="J203" s="1">
        <f>1+4</f>
        <v>5</v>
      </c>
      <c r="K203" s="2">
        <f t="shared" si="10"/>
        <v>0</v>
      </c>
      <c r="L203" s="2">
        <f t="shared" si="11"/>
        <v>25</v>
      </c>
      <c r="M203" s="1" t="s">
        <v>30</v>
      </c>
      <c r="N203" s="1" t="s">
        <v>31</v>
      </c>
      <c r="O203" s="1">
        <v>1930</v>
      </c>
      <c r="P203" s="1">
        <v>176</v>
      </c>
      <c r="Q203" s="1">
        <v>4178</v>
      </c>
      <c r="S203" s="1" t="s">
        <v>111</v>
      </c>
    </row>
    <row r="204" spans="1:19">
      <c r="A204" s="1">
        <v>1930</v>
      </c>
      <c r="B204" s="1">
        <v>7</v>
      </c>
      <c r="C204" s="1">
        <v>22</v>
      </c>
      <c r="D204" s="4">
        <f t="shared" si="9"/>
        <v>22</v>
      </c>
      <c r="E204" s="1">
        <v>2</v>
      </c>
      <c r="F204" s="1">
        <v>2</v>
      </c>
      <c r="G204" s="1">
        <v>1</v>
      </c>
      <c r="H204" s="1">
        <v>1</v>
      </c>
      <c r="I204" s="1">
        <v>1</v>
      </c>
      <c r="J204" s="1">
        <v>1</v>
      </c>
      <c r="K204" s="2">
        <f t="shared" si="10"/>
        <v>11</v>
      </c>
      <c r="L204" s="2">
        <f t="shared" si="11"/>
        <v>11</v>
      </c>
      <c r="M204" s="1" t="s">
        <v>30</v>
      </c>
      <c r="N204" s="1" t="s">
        <v>31</v>
      </c>
      <c r="O204" s="1">
        <v>1930</v>
      </c>
      <c r="P204" s="1">
        <v>176</v>
      </c>
      <c r="Q204" s="1">
        <v>4178</v>
      </c>
      <c r="S204" s="1" t="s">
        <v>111</v>
      </c>
    </row>
    <row r="205" spans="1:19">
      <c r="A205" s="1">
        <v>1930</v>
      </c>
      <c r="B205" s="1">
        <v>7</v>
      </c>
      <c r="C205" s="1">
        <v>23</v>
      </c>
      <c r="D205" s="4">
        <f t="shared" si="9"/>
        <v>33</v>
      </c>
      <c r="E205" s="1">
        <v>3</v>
      </c>
      <c r="F205" s="1">
        <v>3</v>
      </c>
      <c r="G205" s="1">
        <v>1</v>
      </c>
      <c r="H205" s="1">
        <v>1</v>
      </c>
      <c r="I205" s="1">
        <v>2</v>
      </c>
      <c r="J205" s="1">
        <f>1+1</f>
        <v>2</v>
      </c>
      <c r="K205" s="2">
        <f t="shared" si="10"/>
        <v>11</v>
      </c>
      <c r="L205" s="2">
        <f t="shared" si="11"/>
        <v>22</v>
      </c>
      <c r="M205" s="1" t="s">
        <v>38</v>
      </c>
      <c r="N205" s="1" t="s">
        <v>31</v>
      </c>
      <c r="O205" s="1">
        <v>1930</v>
      </c>
      <c r="P205" s="1">
        <v>176</v>
      </c>
      <c r="Q205" s="1">
        <v>4178</v>
      </c>
      <c r="S205" s="1" t="s">
        <v>111</v>
      </c>
    </row>
    <row r="206" spans="1:19">
      <c r="A206" s="1">
        <v>1930</v>
      </c>
      <c r="B206" s="1">
        <v>7</v>
      </c>
      <c r="C206" s="1">
        <v>24</v>
      </c>
      <c r="D206" s="4">
        <f t="shared" si="9"/>
        <v>11</v>
      </c>
      <c r="E206" s="1">
        <v>1</v>
      </c>
      <c r="F206" s="1">
        <v>1</v>
      </c>
      <c r="G206" s="1">
        <v>1</v>
      </c>
      <c r="H206" s="1">
        <v>1</v>
      </c>
      <c r="K206" s="2">
        <f t="shared" si="10"/>
        <v>11</v>
      </c>
      <c r="L206" s="2">
        <f t="shared" si="11"/>
        <v>0</v>
      </c>
      <c r="M206" s="1" t="s">
        <v>30</v>
      </c>
      <c r="N206" s="1" t="s">
        <v>31</v>
      </c>
      <c r="O206" s="1">
        <v>1930</v>
      </c>
      <c r="P206" s="1">
        <v>176</v>
      </c>
      <c r="Q206" s="1">
        <v>4178</v>
      </c>
      <c r="S206" s="1" t="s">
        <v>111</v>
      </c>
    </row>
    <row r="207" spans="1:19">
      <c r="A207" s="1">
        <v>1930</v>
      </c>
      <c r="B207" s="1">
        <v>7</v>
      </c>
      <c r="C207" s="1">
        <v>25</v>
      </c>
      <c r="D207" s="4">
        <f t="shared" si="9"/>
        <v>22</v>
      </c>
      <c r="E207" s="1">
        <v>2</v>
      </c>
      <c r="F207" s="1">
        <v>2</v>
      </c>
      <c r="G207" s="1">
        <v>2</v>
      </c>
      <c r="H207" s="1">
        <f>1+1</f>
        <v>2</v>
      </c>
      <c r="K207" s="2">
        <f t="shared" si="10"/>
        <v>22</v>
      </c>
      <c r="L207" s="2">
        <f t="shared" si="11"/>
        <v>0</v>
      </c>
      <c r="M207" s="1" t="s">
        <v>30</v>
      </c>
      <c r="N207" s="1" t="s">
        <v>31</v>
      </c>
      <c r="O207" s="1">
        <v>1930</v>
      </c>
      <c r="P207" s="1">
        <v>176</v>
      </c>
      <c r="Q207" s="1">
        <v>4178</v>
      </c>
      <c r="S207" s="1" t="s">
        <v>111</v>
      </c>
    </row>
    <row r="208" spans="1:19">
      <c r="A208" s="1">
        <v>1930</v>
      </c>
      <c r="B208" s="1">
        <v>7</v>
      </c>
      <c r="C208" s="1">
        <v>26</v>
      </c>
      <c r="D208" s="4">
        <f t="shared" si="9"/>
        <v>25</v>
      </c>
      <c r="E208" s="1">
        <v>2</v>
      </c>
      <c r="F208" s="1">
        <v>5</v>
      </c>
      <c r="G208" s="1">
        <v>2</v>
      </c>
      <c r="H208" s="1">
        <f>3+2</f>
        <v>5</v>
      </c>
      <c r="K208" s="2">
        <f t="shared" si="10"/>
        <v>25</v>
      </c>
      <c r="L208" s="2">
        <f t="shared" si="11"/>
        <v>0</v>
      </c>
      <c r="M208" s="1" t="s">
        <v>30</v>
      </c>
      <c r="N208" s="1" t="s">
        <v>31</v>
      </c>
      <c r="O208" s="1">
        <v>1930</v>
      </c>
      <c r="P208" s="1">
        <v>176</v>
      </c>
      <c r="Q208" s="1">
        <v>4178</v>
      </c>
      <c r="S208" s="1" t="s">
        <v>111</v>
      </c>
    </row>
    <row r="209" spans="1:19">
      <c r="A209" s="1">
        <v>1930</v>
      </c>
      <c r="B209" s="1">
        <v>7</v>
      </c>
      <c r="C209" s="1">
        <v>27</v>
      </c>
      <c r="D209" s="4">
        <f t="shared" si="9"/>
        <v>23</v>
      </c>
      <c r="E209" s="1">
        <v>2</v>
      </c>
      <c r="F209" s="1">
        <v>3</v>
      </c>
      <c r="G209" s="1">
        <v>2</v>
      </c>
      <c r="H209" s="1">
        <f>1+2</f>
        <v>3</v>
      </c>
      <c r="K209" s="2">
        <f t="shared" si="10"/>
        <v>23</v>
      </c>
      <c r="L209" s="2">
        <f t="shared" si="11"/>
        <v>0</v>
      </c>
      <c r="M209" s="1" t="s">
        <v>30</v>
      </c>
      <c r="N209" s="1" t="s">
        <v>31</v>
      </c>
      <c r="O209" s="1">
        <v>1930</v>
      </c>
      <c r="P209" s="1">
        <v>176</v>
      </c>
      <c r="Q209" s="1">
        <v>4178</v>
      </c>
      <c r="S209" s="1" t="s">
        <v>111</v>
      </c>
    </row>
    <row r="210" spans="1:19">
      <c r="A210" s="1">
        <v>1930</v>
      </c>
      <c r="B210" s="1">
        <v>7</v>
      </c>
      <c r="C210" s="1">
        <v>28</v>
      </c>
      <c r="D210" s="4">
        <f t="shared" si="9"/>
        <v>26</v>
      </c>
      <c r="E210" s="1">
        <v>2</v>
      </c>
      <c r="F210" s="1">
        <v>6</v>
      </c>
      <c r="G210" s="1">
        <v>2</v>
      </c>
      <c r="H210" s="1">
        <f>1+5</f>
        <v>6</v>
      </c>
      <c r="K210" s="2">
        <f t="shared" si="10"/>
        <v>26</v>
      </c>
      <c r="L210" s="2">
        <f t="shared" si="11"/>
        <v>0</v>
      </c>
      <c r="M210" s="1" t="s">
        <v>30</v>
      </c>
      <c r="N210" s="1" t="s">
        <v>31</v>
      </c>
      <c r="O210" s="1">
        <v>1930</v>
      </c>
      <c r="P210" s="1">
        <v>176</v>
      </c>
      <c r="Q210" s="1">
        <v>4178</v>
      </c>
      <c r="S210" s="1" t="s">
        <v>111</v>
      </c>
    </row>
    <row r="211" spans="1:19">
      <c r="A211" s="1">
        <v>1930</v>
      </c>
      <c r="B211" s="1">
        <v>7</v>
      </c>
      <c r="C211" s="1">
        <v>29</v>
      </c>
      <c r="D211" s="4">
        <f t="shared" si="9"/>
        <v>36</v>
      </c>
      <c r="E211" s="1">
        <v>3</v>
      </c>
      <c r="F211" s="1">
        <v>6</v>
      </c>
      <c r="G211" s="1">
        <v>3</v>
      </c>
      <c r="H211" s="1">
        <f>1+4+1</f>
        <v>6</v>
      </c>
      <c r="K211" s="2">
        <f t="shared" si="10"/>
        <v>36</v>
      </c>
      <c r="L211" s="2">
        <f t="shared" si="11"/>
        <v>0</v>
      </c>
      <c r="M211" s="1" t="s">
        <v>30</v>
      </c>
      <c r="N211" s="1" t="s">
        <v>31</v>
      </c>
      <c r="O211" s="1">
        <v>1930</v>
      </c>
      <c r="P211" s="1">
        <v>176</v>
      </c>
      <c r="Q211" s="1">
        <v>4178</v>
      </c>
      <c r="S211" s="1" t="s">
        <v>111</v>
      </c>
    </row>
    <row r="212" spans="1:19">
      <c r="A212" s="1">
        <v>1930</v>
      </c>
      <c r="B212" s="1">
        <v>7</v>
      </c>
      <c r="C212" s="1">
        <v>30</v>
      </c>
      <c r="D212" s="4">
        <f t="shared" si="9"/>
        <v>28</v>
      </c>
      <c r="E212" s="1">
        <v>2</v>
      </c>
      <c r="F212" s="1">
        <v>8</v>
      </c>
      <c r="G212" s="1">
        <v>2</v>
      </c>
      <c r="H212" s="1">
        <f>7+1</f>
        <v>8</v>
      </c>
      <c r="K212" s="2">
        <f t="shared" si="10"/>
        <v>28</v>
      </c>
      <c r="L212" s="2">
        <f t="shared" si="11"/>
        <v>0</v>
      </c>
      <c r="M212" s="1" t="s">
        <v>30</v>
      </c>
      <c r="N212" s="1" t="s">
        <v>31</v>
      </c>
      <c r="O212" s="1">
        <v>1930</v>
      </c>
      <c r="P212" s="1">
        <v>176</v>
      </c>
      <c r="Q212" s="1">
        <v>4178</v>
      </c>
      <c r="S212" s="1" t="s">
        <v>111</v>
      </c>
    </row>
    <row r="213" spans="1:19">
      <c r="A213" s="1">
        <v>1930</v>
      </c>
      <c r="B213" s="1">
        <v>7</v>
      </c>
      <c r="C213" s="1">
        <v>31</v>
      </c>
      <c r="D213" s="4">
        <f t="shared" si="9"/>
        <v>15</v>
      </c>
      <c r="E213" s="1">
        <v>1</v>
      </c>
      <c r="F213" s="1">
        <v>5</v>
      </c>
      <c r="G213" s="1">
        <v>1</v>
      </c>
      <c r="H213" s="1">
        <v>5</v>
      </c>
      <c r="K213" s="2">
        <f t="shared" si="10"/>
        <v>15</v>
      </c>
      <c r="L213" s="2">
        <f t="shared" si="11"/>
        <v>0</v>
      </c>
      <c r="M213" s="1" t="s">
        <v>30</v>
      </c>
      <c r="N213" s="1" t="s">
        <v>31</v>
      </c>
      <c r="O213" s="1">
        <v>1930</v>
      </c>
      <c r="P213" s="1">
        <v>176</v>
      </c>
      <c r="Q213" s="1">
        <v>4178</v>
      </c>
      <c r="S213" s="1" t="s">
        <v>111</v>
      </c>
    </row>
    <row r="214" spans="1:19">
      <c r="A214" s="1">
        <v>1930</v>
      </c>
      <c r="B214" s="1">
        <v>8</v>
      </c>
      <c r="C214" s="1">
        <v>1</v>
      </c>
      <c r="D214" s="4" t="str">
        <f t="shared" si="9"/>
        <v/>
      </c>
      <c r="K214" s="2" t="str">
        <f t="shared" si="10"/>
        <v/>
      </c>
      <c r="L214" s="2" t="str">
        <f t="shared" si="11"/>
        <v/>
      </c>
      <c r="N214" s="1" t="s">
        <v>31</v>
      </c>
      <c r="O214" s="1">
        <v>1930</v>
      </c>
      <c r="P214" s="1">
        <v>177</v>
      </c>
      <c r="Q214" s="1">
        <v>3929</v>
      </c>
      <c r="S214" s="1" t="s">
        <v>112</v>
      </c>
    </row>
    <row r="215" spans="1:19">
      <c r="A215" s="1">
        <v>1930</v>
      </c>
      <c r="B215" s="1">
        <v>8</v>
      </c>
      <c r="C215" s="1">
        <v>2</v>
      </c>
      <c r="D215" s="4">
        <f t="shared" si="9"/>
        <v>22</v>
      </c>
      <c r="E215" s="1">
        <v>2</v>
      </c>
      <c r="F215" s="1">
        <v>2</v>
      </c>
      <c r="G215" s="1">
        <v>1</v>
      </c>
      <c r="H215" s="1">
        <v>1</v>
      </c>
      <c r="I215" s="1">
        <v>1</v>
      </c>
      <c r="J215" s="1">
        <v>1</v>
      </c>
      <c r="K215" s="2">
        <f t="shared" si="10"/>
        <v>11</v>
      </c>
      <c r="L215" s="2">
        <f t="shared" si="11"/>
        <v>11</v>
      </c>
      <c r="M215" s="1" t="s">
        <v>30</v>
      </c>
      <c r="N215" s="1" t="s">
        <v>31</v>
      </c>
      <c r="O215" s="1">
        <v>1930</v>
      </c>
      <c r="P215" s="1">
        <v>177</v>
      </c>
      <c r="Q215" s="1">
        <v>3929</v>
      </c>
      <c r="S215" s="1" t="s">
        <v>112</v>
      </c>
    </row>
    <row r="216" spans="1:19">
      <c r="A216" s="1">
        <v>1930</v>
      </c>
      <c r="B216" s="1">
        <v>8</v>
      </c>
      <c r="C216" s="1">
        <v>3</v>
      </c>
      <c r="D216" s="4">
        <f t="shared" si="9"/>
        <v>11</v>
      </c>
      <c r="E216" s="1">
        <v>1</v>
      </c>
      <c r="F216" s="1">
        <v>1</v>
      </c>
      <c r="I216" s="1">
        <v>1</v>
      </c>
      <c r="J216" s="1">
        <v>1</v>
      </c>
      <c r="K216" s="2">
        <f t="shared" si="10"/>
        <v>0</v>
      </c>
      <c r="L216" s="2">
        <f t="shared" si="11"/>
        <v>11</v>
      </c>
      <c r="M216" s="1" t="s">
        <v>30</v>
      </c>
      <c r="N216" s="1" t="s">
        <v>31</v>
      </c>
      <c r="O216" s="1">
        <v>1930</v>
      </c>
      <c r="P216" s="1">
        <v>177</v>
      </c>
      <c r="Q216" s="1">
        <v>3929</v>
      </c>
      <c r="S216" s="1" t="s">
        <v>112</v>
      </c>
    </row>
    <row r="217" spans="1:19">
      <c r="A217" s="1">
        <v>1930</v>
      </c>
      <c r="B217" s="1">
        <v>8</v>
      </c>
      <c r="C217" s="1">
        <v>4</v>
      </c>
      <c r="D217" s="4">
        <f t="shared" si="9"/>
        <v>11</v>
      </c>
      <c r="E217" s="1">
        <v>1</v>
      </c>
      <c r="F217" s="1">
        <v>1</v>
      </c>
      <c r="I217" s="1">
        <v>1</v>
      </c>
      <c r="J217" s="1">
        <v>1</v>
      </c>
      <c r="K217" s="2">
        <f t="shared" si="10"/>
        <v>0</v>
      </c>
      <c r="L217" s="2">
        <f t="shared" si="11"/>
        <v>11</v>
      </c>
      <c r="M217" s="1" t="s">
        <v>30</v>
      </c>
      <c r="N217" s="1" t="s">
        <v>31</v>
      </c>
      <c r="O217" s="1">
        <v>1930</v>
      </c>
      <c r="P217" s="1">
        <v>177</v>
      </c>
      <c r="Q217" s="1">
        <v>3929</v>
      </c>
      <c r="S217" s="1" t="s">
        <v>112</v>
      </c>
    </row>
    <row r="218" spans="1:19">
      <c r="A218" s="1">
        <v>1930</v>
      </c>
      <c r="B218" s="1">
        <v>8</v>
      </c>
      <c r="C218" s="1">
        <v>5</v>
      </c>
      <c r="D218" s="4">
        <f t="shared" si="9"/>
        <v>0</v>
      </c>
      <c r="E218" s="1">
        <v>0</v>
      </c>
      <c r="F218" s="1">
        <v>0</v>
      </c>
      <c r="K218" s="2">
        <f t="shared" si="10"/>
        <v>0</v>
      </c>
      <c r="L218" s="2">
        <f t="shared" si="11"/>
        <v>0</v>
      </c>
      <c r="M218" s="1" t="s">
        <v>30</v>
      </c>
      <c r="N218" s="1" t="s">
        <v>31</v>
      </c>
      <c r="O218" s="1">
        <v>1930</v>
      </c>
      <c r="P218" s="1">
        <v>177</v>
      </c>
      <c r="Q218" s="1">
        <v>3929</v>
      </c>
      <c r="S218" s="1" t="s">
        <v>112</v>
      </c>
    </row>
    <row r="219" spans="1:19">
      <c r="A219" s="1">
        <v>1930</v>
      </c>
      <c r="B219" s="1">
        <v>8</v>
      </c>
      <c r="C219" s="1">
        <v>6</v>
      </c>
      <c r="D219" s="4">
        <f t="shared" si="9"/>
        <v>23</v>
      </c>
      <c r="E219" s="1">
        <v>2</v>
      </c>
      <c r="F219" s="1">
        <v>3</v>
      </c>
      <c r="G219" s="1">
        <v>1</v>
      </c>
      <c r="H219" s="1">
        <v>2</v>
      </c>
      <c r="I219" s="1">
        <v>1</v>
      </c>
      <c r="J219" s="1">
        <v>1</v>
      </c>
      <c r="K219" s="2">
        <f t="shared" si="10"/>
        <v>12</v>
      </c>
      <c r="L219" s="2">
        <f t="shared" si="11"/>
        <v>11</v>
      </c>
      <c r="M219" s="1" t="s">
        <v>38</v>
      </c>
      <c r="N219" s="1" t="s">
        <v>31</v>
      </c>
      <c r="O219" s="1">
        <v>1930</v>
      </c>
      <c r="P219" s="1">
        <v>177</v>
      </c>
      <c r="Q219" s="1">
        <v>3929</v>
      </c>
      <c r="S219" s="1" t="s">
        <v>112</v>
      </c>
    </row>
    <row r="220" spans="1:19">
      <c r="A220" s="1">
        <v>1930</v>
      </c>
      <c r="B220" s="1">
        <v>8</v>
      </c>
      <c r="C220" s="1">
        <v>7</v>
      </c>
      <c r="D220" s="4">
        <f t="shared" si="9"/>
        <v>25</v>
      </c>
      <c r="E220" s="1">
        <v>2</v>
      </c>
      <c r="F220" s="1">
        <v>5</v>
      </c>
      <c r="G220" s="1">
        <v>1</v>
      </c>
      <c r="H220" s="1">
        <v>4</v>
      </c>
      <c r="I220" s="1">
        <v>1</v>
      </c>
      <c r="J220" s="1">
        <v>1</v>
      </c>
      <c r="K220" s="2">
        <f t="shared" si="10"/>
        <v>14</v>
      </c>
      <c r="L220" s="2">
        <f t="shared" si="11"/>
        <v>11</v>
      </c>
      <c r="M220" s="1" t="s">
        <v>30</v>
      </c>
      <c r="N220" s="1" t="s">
        <v>31</v>
      </c>
      <c r="O220" s="1">
        <v>1930</v>
      </c>
      <c r="P220" s="1">
        <v>177</v>
      </c>
      <c r="Q220" s="1">
        <v>3929</v>
      </c>
      <c r="S220" s="1" t="s">
        <v>112</v>
      </c>
    </row>
    <row r="221" spans="1:19">
      <c r="A221" s="1">
        <v>1930</v>
      </c>
      <c r="B221" s="1">
        <v>8</v>
      </c>
      <c r="C221" s="1">
        <v>8</v>
      </c>
      <c r="D221" s="4">
        <f t="shared" si="9"/>
        <v>23</v>
      </c>
      <c r="E221" s="1">
        <v>2</v>
      </c>
      <c r="F221" s="1">
        <v>3</v>
      </c>
      <c r="G221" s="1">
        <v>1</v>
      </c>
      <c r="H221" s="1">
        <v>2</v>
      </c>
      <c r="I221" s="1">
        <v>1</v>
      </c>
      <c r="J221" s="1">
        <v>1</v>
      </c>
      <c r="K221" s="2">
        <f t="shared" si="10"/>
        <v>12</v>
      </c>
      <c r="L221" s="2">
        <f t="shared" si="11"/>
        <v>11</v>
      </c>
      <c r="M221" s="1" t="s">
        <v>30</v>
      </c>
      <c r="N221" s="1" t="s">
        <v>31</v>
      </c>
      <c r="O221" s="1">
        <v>1930</v>
      </c>
      <c r="P221" s="1">
        <v>177</v>
      </c>
      <c r="Q221" s="1">
        <v>3929</v>
      </c>
      <c r="S221" s="1" t="s">
        <v>112</v>
      </c>
    </row>
    <row r="222" spans="1:19">
      <c r="A222" s="1">
        <v>1930</v>
      </c>
      <c r="B222" s="1">
        <v>8</v>
      </c>
      <c r="C222" s="1">
        <v>9</v>
      </c>
      <c r="D222" s="4">
        <f t="shared" si="9"/>
        <v>22</v>
      </c>
      <c r="E222" s="1">
        <v>2</v>
      </c>
      <c r="F222" s="1">
        <v>2</v>
      </c>
      <c r="G222" s="1">
        <v>1</v>
      </c>
      <c r="H222" s="1">
        <v>1</v>
      </c>
      <c r="I222" s="1">
        <v>1</v>
      </c>
      <c r="J222" s="1">
        <v>1</v>
      </c>
      <c r="K222" s="2">
        <f t="shared" si="10"/>
        <v>11</v>
      </c>
      <c r="L222" s="2">
        <f t="shared" si="11"/>
        <v>11</v>
      </c>
      <c r="M222" s="1" t="s">
        <v>30</v>
      </c>
      <c r="N222" s="1" t="s">
        <v>31</v>
      </c>
      <c r="O222" s="1">
        <v>1930</v>
      </c>
      <c r="P222" s="1">
        <v>177</v>
      </c>
      <c r="Q222" s="1">
        <v>3929</v>
      </c>
      <c r="S222" s="1" t="s">
        <v>112</v>
      </c>
    </row>
    <row r="223" spans="1:19">
      <c r="A223" s="1">
        <v>1930</v>
      </c>
      <c r="B223" s="1">
        <v>8</v>
      </c>
      <c r="C223" s="1">
        <v>10</v>
      </c>
      <c r="D223" s="4">
        <f t="shared" si="9"/>
        <v>29</v>
      </c>
      <c r="E223" s="1">
        <v>2</v>
      </c>
      <c r="F223" s="1">
        <v>9</v>
      </c>
      <c r="G223" s="1">
        <v>1</v>
      </c>
      <c r="H223" s="1">
        <v>6</v>
      </c>
      <c r="I223" s="1">
        <v>1</v>
      </c>
      <c r="J223" s="1">
        <v>3</v>
      </c>
      <c r="K223" s="2">
        <f t="shared" si="10"/>
        <v>16</v>
      </c>
      <c r="L223" s="2">
        <f t="shared" si="11"/>
        <v>13</v>
      </c>
      <c r="M223" s="1" t="s">
        <v>30</v>
      </c>
      <c r="N223" s="1" t="s">
        <v>31</v>
      </c>
      <c r="O223" s="1">
        <v>1930</v>
      </c>
      <c r="P223" s="1">
        <v>177</v>
      </c>
      <c r="Q223" s="1">
        <v>3929</v>
      </c>
      <c r="S223" s="1" t="s">
        <v>112</v>
      </c>
    </row>
    <row r="224" spans="1:19">
      <c r="A224" s="1">
        <v>1930</v>
      </c>
      <c r="B224" s="1">
        <v>8</v>
      </c>
      <c r="C224" s="1">
        <v>11</v>
      </c>
      <c r="D224" s="4">
        <f t="shared" si="9"/>
        <v>33</v>
      </c>
      <c r="E224" s="1">
        <v>2</v>
      </c>
      <c r="F224" s="1">
        <v>13</v>
      </c>
      <c r="G224" s="1">
        <v>1</v>
      </c>
      <c r="H224" s="1">
        <v>4</v>
      </c>
      <c r="I224" s="1">
        <v>1</v>
      </c>
      <c r="J224" s="1">
        <v>9</v>
      </c>
      <c r="K224" s="2">
        <f t="shared" si="10"/>
        <v>14</v>
      </c>
      <c r="L224" s="2">
        <f t="shared" si="11"/>
        <v>19</v>
      </c>
      <c r="M224" s="1" t="s">
        <v>30</v>
      </c>
      <c r="N224" s="1" t="s">
        <v>31</v>
      </c>
      <c r="O224" s="1">
        <v>1930</v>
      </c>
      <c r="P224" s="1">
        <v>177</v>
      </c>
      <c r="Q224" s="1">
        <v>3929</v>
      </c>
      <c r="S224" s="1" t="s">
        <v>112</v>
      </c>
    </row>
    <row r="225" spans="1:19">
      <c r="A225" s="1">
        <v>1930</v>
      </c>
      <c r="B225" s="1">
        <v>8</v>
      </c>
      <c r="C225" s="1">
        <v>12</v>
      </c>
      <c r="D225" s="4">
        <f t="shared" si="9"/>
        <v>30</v>
      </c>
      <c r="E225" s="1">
        <v>2</v>
      </c>
      <c r="F225" s="1">
        <v>10</v>
      </c>
      <c r="G225" s="1">
        <v>1</v>
      </c>
      <c r="H225" s="1">
        <v>3</v>
      </c>
      <c r="I225" s="1">
        <v>1</v>
      </c>
      <c r="J225" s="1">
        <v>7</v>
      </c>
      <c r="K225" s="2">
        <f t="shared" si="10"/>
        <v>13</v>
      </c>
      <c r="L225" s="2">
        <f t="shared" si="11"/>
        <v>17</v>
      </c>
      <c r="M225" s="1" t="s">
        <v>30</v>
      </c>
      <c r="N225" s="1" t="s">
        <v>31</v>
      </c>
      <c r="O225" s="1">
        <v>1930</v>
      </c>
      <c r="P225" s="1">
        <v>177</v>
      </c>
      <c r="Q225" s="1">
        <v>3929</v>
      </c>
      <c r="S225" s="1" t="s">
        <v>112</v>
      </c>
    </row>
    <row r="226" spans="1:19">
      <c r="A226" s="1">
        <v>1930</v>
      </c>
      <c r="B226" s="1">
        <v>8</v>
      </c>
      <c r="C226" s="1">
        <v>13</v>
      </c>
      <c r="D226" s="4">
        <f t="shared" si="9"/>
        <v>12</v>
      </c>
      <c r="E226" s="1">
        <v>1</v>
      </c>
      <c r="F226" s="1">
        <v>2</v>
      </c>
      <c r="I226" s="1">
        <v>1</v>
      </c>
      <c r="J226" s="1">
        <v>2</v>
      </c>
      <c r="K226" s="2">
        <f t="shared" si="10"/>
        <v>0</v>
      </c>
      <c r="L226" s="2">
        <f t="shared" si="11"/>
        <v>12</v>
      </c>
      <c r="M226" s="1" t="s">
        <v>30</v>
      </c>
      <c r="N226" s="1" t="s">
        <v>31</v>
      </c>
      <c r="O226" s="1">
        <v>1930</v>
      </c>
      <c r="P226" s="1">
        <v>177</v>
      </c>
      <c r="Q226" s="1">
        <v>3929</v>
      </c>
      <c r="S226" s="1" t="s">
        <v>112</v>
      </c>
    </row>
    <row r="227" spans="1:19">
      <c r="A227" s="1">
        <v>1930</v>
      </c>
      <c r="B227" s="1">
        <v>8</v>
      </c>
      <c r="C227" s="1">
        <v>14</v>
      </c>
      <c r="D227" s="4">
        <f t="shared" si="9"/>
        <v>16</v>
      </c>
      <c r="E227" s="1">
        <v>1</v>
      </c>
      <c r="F227" s="1">
        <v>6</v>
      </c>
      <c r="I227" s="1">
        <v>1</v>
      </c>
      <c r="J227" s="1">
        <v>6</v>
      </c>
      <c r="K227" s="2">
        <f t="shared" si="10"/>
        <v>0</v>
      </c>
      <c r="L227" s="2">
        <f t="shared" si="11"/>
        <v>16</v>
      </c>
      <c r="M227" s="1" t="s">
        <v>30</v>
      </c>
      <c r="N227" s="1" t="s">
        <v>31</v>
      </c>
      <c r="O227" s="1">
        <v>1930</v>
      </c>
      <c r="P227" s="1">
        <v>177</v>
      </c>
      <c r="Q227" s="1">
        <v>3929</v>
      </c>
      <c r="S227" s="1" t="s">
        <v>112</v>
      </c>
    </row>
    <row r="228" spans="1:19">
      <c r="A228" s="1">
        <v>1930</v>
      </c>
      <c r="B228" s="1">
        <v>8</v>
      </c>
      <c r="C228" s="1">
        <v>15</v>
      </c>
      <c r="D228" s="4">
        <f t="shared" si="9"/>
        <v>14</v>
      </c>
      <c r="E228" s="1">
        <v>1</v>
      </c>
      <c r="F228" s="1">
        <v>4</v>
      </c>
      <c r="I228" s="1">
        <v>1</v>
      </c>
      <c r="J228" s="1">
        <v>4</v>
      </c>
      <c r="K228" s="2">
        <f t="shared" si="10"/>
        <v>0</v>
      </c>
      <c r="L228" s="2">
        <f t="shared" si="11"/>
        <v>14</v>
      </c>
      <c r="M228" s="1" t="s">
        <v>30</v>
      </c>
      <c r="N228" s="1" t="s">
        <v>31</v>
      </c>
      <c r="O228" s="1">
        <v>1930</v>
      </c>
      <c r="P228" s="1">
        <v>177</v>
      </c>
      <c r="Q228" s="1">
        <v>3929</v>
      </c>
      <c r="S228" s="1" t="s">
        <v>112</v>
      </c>
    </row>
    <row r="229" spans="1:19">
      <c r="A229" s="1">
        <v>1930</v>
      </c>
      <c r="B229" s="1">
        <v>8</v>
      </c>
      <c r="C229" s="1">
        <v>16</v>
      </c>
      <c r="D229" s="4">
        <f t="shared" si="9"/>
        <v>11</v>
      </c>
      <c r="E229" s="1">
        <v>1</v>
      </c>
      <c r="F229" s="1">
        <v>1</v>
      </c>
      <c r="I229" s="1">
        <v>1</v>
      </c>
      <c r="J229" s="1">
        <v>1</v>
      </c>
      <c r="K229" s="2">
        <f t="shared" si="10"/>
        <v>0</v>
      </c>
      <c r="L229" s="2">
        <f t="shared" si="11"/>
        <v>11</v>
      </c>
      <c r="M229" s="1" t="s">
        <v>30</v>
      </c>
      <c r="N229" s="1" t="s">
        <v>31</v>
      </c>
      <c r="O229" s="1">
        <v>1930</v>
      </c>
      <c r="P229" s="1">
        <v>177</v>
      </c>
      <c r="Q229" s="1">
        <v>3929</v>
      </c>
      <c r="S229" s="1" t="s">
        <v>112</v>
      </c>
    </row>
    <row r="230" spans="1:19">
      <c r="A230" s="1">
        <v>1930</v>
      </c>
      <c r="B230" s="1">
        <v>8</v>
      </c>
      <c r="C230" s="1">
        <v>17</v>
      </c>
      <c r="D230" s="4">
        <f t="shared" si="9"/>
        <v>11</v>
      </c>
      <c r="E230" s="1">
        <v>1</v>
      </c>
      <c r="F230" s="1">
        <v>1</v>
      </c>
      <c r="I230" s="1">
        <v>1</v>
      </c>
      <c r="J230" s="1">
        <v>1</v>
      </c>
      <c r="K230" s="2">
        <f t="shared" si="10"/>
        <v>0</v>
      </c>
      <c r="L230" s="2">
        <f t="shared" si="11"/>
        <v>11</v>
      </c>
      <c r="M230" s="1" t="s">
        <v>38</v>
      </c>
      <c r="N230" s="1" t="s">
        <v>31</v>
      </c>
      <c r="O230" s="1">
        <v>1930</v>
      </c>
      <c r="P230" s="1">
        <v>177</v>
      </c>
      <c r="Q230" s="1">
        <v>3929</v>
      </c>
      <c r="S230" s="1" t="s">
        <v>112</v>
      </c>
    </row>
    <row r="231" spans="1:19">
      <c r="A231" s="1">
        <v>1930</v>
      </c>
      <c r="B231" s="1">
        <v>8</v>
      </c>
      <c r="C231" s="1">
        <v>18</v>
      </c>
      <c r="D231" s="4">
        <f t="shared" si="9"/>
        <v>11</v>
      </c>
      <c r="E231" s="1">
        <v>1</v>
      </c>
      <c r="F231" s="1">
        <v>1</v>
      </c>
      <c r="I231" s="1">
        <v>1</v>
      </c>
      <c r="J231" s="1">
        <v>1</v>
      </c>
      <c r="K231" s="2">
        <f t="shared" si="10"/>
        <v>0</v>
      </c>
      <c r="L231" s="2">
        <f t="shared" si="11"/>
        <v>11</v>
      </c>
      <c r="M231" s="1" t="s">
        <v>38</v>
      </c>
      <c r="N231" s="1" t="s">
        <v>31</v>
      </c>
      <c r="O231" s="1">
        <v>1930</v>
      </c>
      <c r="P231" s="1">
        <v>177</v>
      </c>
      <c r="Q231" s="1">
        <v>3929</v>
      </c>
      <c r="S231" s="1" t="s">
        <v>112</v>
      </c>
    </row>
    <row r="232" spans="1:19">
      <c r="A232" s="1">
        <v>1930</v>
      </c>
      <c r="B232" s="1">
        <v>8</v>
      </c>
      <c r="C232" s="1">
        <v>19</v>
      </c>
      <c r="D232" s="4">
        <f t="shared" si="9"/>
        <v>22</v>
      </c>
      <c r="E232" s="1">
        <v>2</v>
      </c>
      <c r="F232" s="1">
        <v>2</v>
      </c>
      <c r="G232" s="1">
        <v>1</v>
      </c>
      <c r="H232" s="1">
        <v>1</v>
      </c>
      <c r="I232" s="1">
        <v>1</v>
      </c>
      <c r="J232" s="1">
        <v>1</v>
      </c>
      <c r="K232" s="2">
        <f t="shared" si="10"/>
        <v>11</v>
      </c>
      <c r="L232" s="2">
        <f t="shared" si="11"/>
        <v>11</v>
      </c>
      <c r="M232" s="1" t="s">
        <v>30</v>
      </c>
      <c r="N232" s="1" t="s">
        <v>31</v>
      </c>
      <c r="O232" s="1">
        <v>1930</v>
      </c>
      <c r="P232" s="1">
        <v>177</v>
      </c>
      <c r="Q232" s="1">
        <v>3929</v>
      </c>
      <c r="S232" s="1" t="s">
        <v>112</v>
      </c>
    </row>
    <row r="233" spans="1:19">
      <c r="A233" s="1">
        <v>1930</v>
      </c>
      <c r="B233" s="1">
        <v>8</v>
      </c>
      <c r="C233" s="1">
        <v>20</v>
      </c>
      <c r="D233" s="4">
        <f t="shared" si="9"/>
        <v>35</v>
      </c>
      <c r="E233" s="1">
        <v>3</v>
      </c>
      <c r="F233" s="1">
        <v>5</v>
      </c>
      <c r="G233" s="1">
        <v>2</v>
      </c>
      <c r="H233" s="1">
        <f>3+1</f>
        <v>4</v>
      </c>
      <c r="I233" s="1">
        <v>1</v>
      </c>
      <c r="J233" s="1">
        <v>1</v>
      </c>
      <c r="K233" s="2">
        <f t="shared" si="10"/>
        <v>24</v>
      </c>
      <c r="L233" s="2">
        <f t="shared" si="11"/>
        <v>11</v>
      </c>
      <c r="M233" s="1" t="s">
        <v>30</v>
      </c>
      <c r="N233" s="1" t="s">
        <v>31</v>
      </c>
      <c r="O233" s="1">
        <v>1930</v>
      </c>
      <c r="P233" s="1">
        <v>177</v>
      </c>
      <c r="Q233" s="1">
        <v>3929</v>
      </c>
      <c r="S233" s="1" t="s">
        <v>112</v>
      </c>
    </row>
    <row r="234" spans="1:19">
      <c r="A234" s="1">
        <v>1930</v>
      </c>
      <c r="B234" s="1">
        <v>8</v>
      </c>
      <c r="C234" s="1">
        <v>21</v>
      </c>
      <c r="D234" s="4">
        <f t="shared" si="9"/>
        <v>38</v>
      </c>
      <c r="E234" s="1">
        <v>3</v>
      </c>
      <c r="F234" s="1">
        <v>8</v>
      </c>
      <c r="G234" s="1">
        <v>2</v>
      </c>
      <c r="H234" s="1">
        <f>4+3</f>
        <v>7</v>
      </c>
      <c r="I234" s="1">
        <v>1</v>
      </c>
      <c r="J234" s="1">
        <v>1</v>
      </c>
      <c r="K234" s="2">
        <f t="shared" si="10"/>
        <v>27</v>
      </c>
      <c r="L234" s="2">
        <f t="shared" si="11"/>
        <v>11</v>
      </c>
      <c r="M234" s="1" t="s">
        <v>30</v>
      </c>
      <c r="N234" s="1" t="s">
        <v>31</v>
      </c>
      <c r="O234" s="1">
        <v>1930</v>
      </c>
      <c r="P234" s="1">
        <v>177</v>
      </c>
      <c r="Q234" s="1">
        <v>3929</v>
      </c>
      <c r="S234" s="1" t="s">
        <v>112</v>
      </c>
    </row>
    <row r="235" spans="1:19">
      <c r="A235" s="1">
        <v>1930</v>
      </c>
      <c r="B235" s="1">
        <v>8</v>
      </c>
      <c r="C235" s="1">
        <v>22</v>
      </c>
      <c r="D235" s="4">
        <f t="shared" si="9"/>
        <v>47</v>
      </c>
      <c r="E235" s="1">
        <v>3</v>
      </c>
      <c r="F235" s="1">
        <v>17</v>
      </c>
      <c r="G235" s="1">
        <v>2</v>
      </c>
      <c r="H235" s="1">
        <f>9+1</f>
        <v>10</v>
      </c>
      <c r="I235" s="1">
        <v>1</v>
      </c>
      <c r="J235" s="1">
        <v>7</v>
      </c>
      <c r="K235" s="2">
        <f t="shared" si="10"/>
        <v>30</v>
      </c>
      <c r="L235" s="2">
        <f t="shared" si="11"/>
        <v>17</v>
      </c>
      <c r="M235" s="1" t="s">
        <v>30</v>
      </c>
      <c r="N235" s="1" t="s">
        <v>31</v>
      </c>
      <c r="O235" s="1">
        <v>1930</v>
      </c>
      <c r="P235" s="1">
        <v>177</v>
      </c>
      <c r="Q235" s="1">
        <v>3929</v>
      </c>
      <c r="S235" s="1" t="s">
        <v>112</v>
      </c>
    </row>
    <row r="236" spans="1:19">
      <c r="A236" s="1">
        <v>1930</v>
      </c>
      <c r="B236" s="1">
        <v>8</v>
      </c>
      <c r="C236" s="1">
        <v>23</v>
      </c>
      <c r="D236" s="4">
        <f t="shared" si="9"/>
        <v>40</v>
      </c>
      <c r="E236" s="1">
        <v>2</v>
      </c>
      <c r="F236" s="1">
        <v>20</v>
      </c>
      <c r="G236" s="1">
        <v>1</v>
      </c>
      <c r="H236" s="1">
        <v>11</v>
      </c>
      <c r="I236" s="1">
        <v>1</v>
      </c>
      <c r="J236" s="1">
        <v>9</v>
      </c>
      <c r="K236" s="2">
        <f t="shared" si="10"/>
        <v>21</v>
      </c>
      <c r="L236" s="2">
        <f t="shared" si="11"/>
        <v>19</v>
      </c>
      <c r="M236" s="1" t="s">
        <v>30</v>
      </c>
      <c r="N236" s="1" t="s">
        <v>31</v>
      </c>
      <c r="O236" s="1">
        <v>1930</v>
      </c>
      <c r="P236" s="1">
        <v>177</v>
      </c>
      <c r="Q236" s="1">
        <v>3929</v>
      </c>
      <c r="S236" s="1" t="s">
        <v>112</v>
      </c>
    </row>
    <row r="237" spans="1:19">
      <c r="A237" s="1">
        <v>1930</v>
      </c>
      <c r="B237" s="1">
        <v>8</v>
      </c>
      <c r="C237" s="1">
        <v>24</v>
      </c>
      <c r="D237" s="4">
        <f t="shared" si="9"/>
        <v>49</v>
      </c>
      <c r="E237" s="1">
        <v>3</v>
      </c>
      <c r="F237" s="1">
        <v>19</v>
      </c>
      <c r="G237" s="1">
        <v>2</v>
      </c>
      <c r="H237" s="1">
        <f>8+1</f>
        <v>9</v>
      </c>
      <c r="I237" s="1">
        <v>1</v>
      </c>
      <c r="J237" s="1">
        <v>10</v>
      </c>
      <c r="K237" s="2">
        <f t="shared" si="10"/>
        <v>29</v>
      </c>
      <c r="L237" s="2">
        <f t="shared" si="11"/>
        <v>20</v>
      </c>
      <c r="M237" s="1" t="s">
        <v>30</v>
      </c>
      <c r="N237" s="1" t="s">
        <v>31</v>
      </c>
      <c r="O237" s="1">
        <v>1930</v>
      </c>
      <c r="P237" s="1">
        <v>177</v>
      </c>
      <c r="Q237" s="1">
        <v>3929</v>
      </c>
      <c r="S237" s="1" t="s">
        <v>112</v>
      </c>
    </row>
    <row r="238" spans="1:19">
      <c r="A238" s="1">
        <v>1930</v>
      </c>
      <c r="B238" s="1">
        <v>8</v>
      </c>
      <c r="C238" s="1">
        <v>25</v>
      </c>
      <c r="D238" s="4">
        <f t="shared" si="9"/>
        <v>66</v>
      </c>
      <c r="E238" s="1">
        <v>4</v>
      </c>
      <c r="F238" s="1">
        <v>26</v>
      </c>
      <c r="G238" s="1">
        <v>2</v>
      </c>
      <c r="H238" s="1">
        <f>11+4</f>
        <v>15</v>
      </c>
      <c r="I238" s="1">
        <v>2</v>
      </c>
      <c r="J238" s="1">
        <f>7+4</f>
        <v>11</v>
      </c>
      <c r="K238" s="2">
        <f t="shared" si="10"/>
        <v>35</v>
      </c>
      <c r="L238" s="2">
        <f t="shared" si="11"/>
        <v>31</v>
      </c>
      <c r="M238" s="1" t="s">
        <v>30</v>
      </c>
      <c r="N238" s="1" t="s">
        <v>31</v>
      </c>
      <c r="O238" s="1">
        <v>1930</v>
      </c>
      <c r="P238" s="1">
        <v>177</v>
      </c>
      <c r="Q238" s="1">
        <v>3929</v>
      </c>
      <c r="S238" s="1" t="s">
        <v>112</v>
      </c>
    </row>
    <row r="239" spans="1:19">
      <c r="A239" s="1">
        <v>1930</v>
      </c>
      <c r="B239" s="1">
        <v>8</v>
      </c>
      <c r="C239" s="1">
        <v>26</v>
      </c>
      <c r="D239" s="4">
        <f t="shared" si="9"/>
        <v>55</v>
      </c>
      <c r="E239" s="1">
        <v>4</v>
      </c>
      <c r="F239" s="1">
        <v>15</v>
      </c>
      <c r="G239" s="1">
        <v>2</v>
      </c>
      <c r="H239" s="1">
        <f>3+5</f>
        <v>8</v>
      </c>
      <c r="I239" s="1">
        <v>2</v>
      </c>
      <c r="J239" s="1">
        <f>3+4</f>
        <v>7</v>
      </c>
      <c r="K239" s="2">
        <f t="shared" si="10"/>
        <v>28</v>
      </c>
      <c r="L239" s="2">
        <f t="shared" si="11"/>
        <v>27</v>
      </c>
      <c r="M239" s="1" t="s">
        <v>30</v>
      </c>
      <c r="N239" s="1" t="s">
        <v>31</v>
      </c>
      <c r="O239" s="1">
        <v>1930</v>
      </c>
      <c r="P239" s="1">
        <v>177</v>
      </c>
      <c r="Q239" s="1">
        <v>3929</v>
      </c>
      <c r="S239" s="1" t="s">
        <v>112</v>
      </c>
    </row>
    <row r="240" spans="1:19">
      <c r="A240" s="1">
        <v>1930</v>
      </c>
      <c r="B240" s="1">
        <v>8</v>
      </c>
      <c r="C240" s="1">
        <v>27</v>
      </c>
      <c r="D240" s="4">
        <f t="shared" si="9"/>
        <v>49</v>
      </c>
      <c r="E240" s="1">
        <v>4</v>
      </c>
      <c r="F240" s="1">
        <v>9</v>
      </c>
      <c r="G240" s="1">
        <v>3</v>
      </c>
      <c r="H240" s="1">
        <f>1+1+2</f>
        <v>4</v>
      </c>
      <c r="I240" s="1">
        <v>1</v>
      </c>
      <c r="J240" s="1">
        <v>5</v>
      </c>
      <c r="K240" s="2">
        <f t="shared" si="10"/>
        <v>34</v>
      </c>
      <c r="L240" s="2">
        <f t="shared" si="11"/>
        <v>15</v>
      </c>
      <c r="M240" s="1" t="s">
        <v>30</v>
      </c>
      <c r="N240" s="1" t="s">
        <v>31</v>
      </c>
      <c r="O240" s="1">
        <v>1930</v>
      </c>
      <c r="P240" s="1">
        <v>177</v>
      </c>
      <c r="Q240" s="1">
        <v>3929</v>
      </c>
      <c r="S240" s="1" t="s">
        <v>112</v>
      </c>
    </row>
    <row r="241" spans="1:19">
      <c r="A241" s="1">
        <v>1930</v>
      </c>
      <c r="B241" s="1">
        <v>8</v>
      </c>
      <c r="C241" s="1">
        <v>28</v>
      </c>
      <c r="D241" s="4">
        <f t="shared" si="9"/>
        <v>52</v>
      </c>
      <c r="E241" s="1">
        <v>4</v>
      </c>
      <c r="F241" s="1">
        <v>12</v>
      </c>
      <c r="G241" s="1">
        <v>3</v>
      </c>
      <c r="H241" s="1">
        <f>1+1+5</f>
        <v>7</v>
      </c>
      <c r="I241" s="1">
        <v>1</v>
      </c>
      <c r="J241" s="1">
        <v>5</v>
      </c>
      <c r="K241" s="2">
        <f t="shared" si="10"/>
        <v>37</v>
      </c>
      <c r="L241" s="2">
        <f t="shared" si="11"/>
        <v>15</v>
      </c>
      <c r="M241" s="1" t="s">
        <v>30</v>
      </c>
      <c r="N241" s="1" t="s">
        <v>31</v>
      </c>
      <c r="O241" s="1">
        <v>1930</v>
      </c>
      <c r="P241" s="1">
        <v>177</v>
      </c>
      <c r="Q241" s="1">
        <v>3929</v>
      </c>
      <c r="S241" s="1" t="s">
        <v>112</v>
      </c>
    </row>
    <row r="242" spans="1:19">
      <c r="A242" s="1">
        <v>1930</v>
      </c>
      <c r="B242" s="1">
        <v>8</v>
      </c>
      <c r="C242" s="1">
        <v>29</v>
      </c>
      <c r="D242" s="4">
        <f t="shared" si="9"/>
        <v>57</v>
      </c>
      <c r="E242" s="1">
        <v>4</v>
      </c>
      <c r="F242" s="1">
        <v>17</v>
      </c>
      <c r="G242" s="1">
        <v>3</v>
      </c>
      <c r="H242" s="1">
        <f>1+1+11</f>
        <v>13</v>
      </c>
      <c r="I242" s="1">
        <v>1</v>
      </c>
      <c r="J242" s="1">
        <v>4</v>
      </c>
      <c r="K242" s="2">
        <f t="shared" si="10"/>
        <v>43</v>
      </c>
      <c r="L242" s="2">
        <f t="shared" si="11"/>
        <v>14</v>
      </c>
      <c r="M242" s="1" t="s">
        <v>30</v>
      </c>
      <c r="N242" s="1" t="s">
        <v>31</v>
      </c>
      <c r="O242" s="1">
        <v>1930</v>
      </c>
      <c r="P242" s="1">
        <v>177</v>
      </c>
      <c r="Q242" s="1">
        <v>3929</v>
      </c>
      <c r="S242" s="1" t="s">
        <v>112</v>
      </c>
    </row>
    <row r="243" spans="1:19">
      <c r="A243" s="1">
        <v>1930</v>
      </c>
      <c r="B243" s="1">
        <v>8</v>
      </c>
      <c r="C243" s="1">
        <v>30</v>
      </c>
      <c r="D243" s="4">
        <f t="shared" si="9"/>
        <v>58</v>
      </c>
      <c r="E243" s="1">
        <v>4</v>
      </c>
      <c r="F243" s="1">
        <v>18</v>
      </c>
      <c r="G243" s="1">
        <v>2</v>
      </c>
      <c r="H243" s="1">
        <f>1+10</f>
        <v>11</v>
      </c>
      <c r="I243" s="1">
        <v>2</v>
      </c>
      <c r="J243" s="1">
        <f>3+4</f>
        <v>7</v>
      </c>
      <c r="K243" s="2">
        <f t="shared" si="10"/>
        <v>31</v>
      </c>
      <c r="L243" s="2">
        <f t="shared" si="11"/>
        <v>27</v>
      </c>
      <c r="M243" s="1" t="s">
        <v>30</v>
      </c>
      <c r="N243" s="1" t="s">
        <v>31</v>
      </c>
      <c r="O243" s="1">
        <v>1930</v>
      </c>
      <c r="P243" s="1">
        <v>177</v>
      </c>
      <c r="Q243" s="1">
        <v>3929</v>
      </c>
      <c r="S243" s="1" t="s">
        <v>112</v>
      </c>
    </row>
    <row r="244" spans="1:19">
      <c r="A244" s="1">
        <v>1930</v>
      </c>
      <c r="B244" s="1">
        <v>8</v>
      </c>
      <c r="C244" s="1">
        <v>31</v>
      </c>
      <c r="D244" s="4">
        <f t="shared" si="9"/>
        <v>64</v>
      </c>
      <c r="E244" s="1">
        <v>4</v>
      </c>
      <c r="F244" s="1">
        <v>24</v>
      </c>
      <c r="G244" s="1">
        <v>2</v>
      </c>
      <c r="H244" s="1">
        <f>1+11</f>
        <v>12</v>
      </c>
      <c r="I244" s="1">
        <v>2</v>
      </c>
      <c r="J244" s="1">
        <f>4+8</f>
        <v>12</v>
      </c>
      <c r="K244" s="2">
        <f t="shared" si="10"/>
        <v>32</v>
      </c>
      <c r="L244" s="2">
        <f t="shared" si="11"/>
        <v>32</v>
      </c>
      <c r="M244" s="1" t="s">
        <v>38</v>
      </c>
      <c r="N244" s="1" t="s">
        <v>31</v>
      </c>
      <c r="O244" s="1">
        <v>1930</v>
      </c>
      <c r="P244" s="1">
        <v>177</v>
      </c>
      <c r="Q244" s="1">
        <v>3929</v>
      </c>
      <c r="S244" s="1" t="s">
        <v>112</v>
      </c>
    </row>
    <row r="245" spans="1:19">
      <c r="A245" s="1">
        <v>1930</v>
      </c>
      <c r="B245" s="1">
        <v>9</v>
      </c>
      <c r="C245" s="1">
        <v>1</v>
      </c>
      <c r="D245" s="4" t="str">
        <f t="shared" si="9"/>
        <v/>
      </c>
      <c r="K245" s="2" t="str">
        <f t="shared" si="10"/>
        <v/>
      </c>
      <c r="L245" s="2" t="str">
        <f t="shared" si="11"/>
        <v/>
      </c>
      <c r="N245" s="1" t="s">
        <v>31</v>
      </c>
      <c r="O245" s="1">
        <v>1930</v>
      </c>
      <c r="P245" s="1">
        <v>180</v>
      </c>
      <c r="Q245" s="1">
        <v>4180</v>
      </c>
      <c r="S245" s="1" t="s">
        <v>113</v>
      </c>
    </row>
    <row r="246" spans="1:19">
      <c r="A246" s="1">
        <v>1930</v>
      </c>
      <c r="B246" s="1">
        <v>9</v>
      </c>
      <c r="C246" s="1">
        <v>2</v>
      </c>
      <c r="D246" s="4">
        <f t="shared" si="9"/>
        <v>73</v>
      </c>
      <c r="E246" s="1">
        <v>6</v>
      </c>
      <c r="F246" s="1">
        <v>13</v>
      </c>
      <c r="G246" s="1">
        <v>3</v>
      </c>
      <c r="H246" s="1">
        <f>3+1+2</f>
        <v>6</v>
      </c>
      <c r="I246" s="1">
        <v>3</v>
      </c>
      <c r="J246" s="1">
        <f>5+1+1</f>
        <v>7</v>
      </c>
      <c r="K246" s="2">
        <f t="shared" si="10"/>
        <v>36</v>
      </c>
      <c r="L246" s="2">
        <f t="shared" si="11"/>
        <v>37</v>
      </c>
      <c r="M246" s="1" t="s">
        <v>30</v>
      </c>
      <c r="N246" s="1" t="s">
        <v>31</v>
      </c>
      <c r="O246" s="1">
        <v>1930</v>
      </c>
      <c r="P246" s="1">
        <v>180</v>
      </c>
      <c r="Q246" s="1">
        <v>4180</v>
      </c>
      <c r="S246" s="1" t="s">
        <v>113</v>
      </c>
    </row>
    <row r="247" spans="1:19">
      <c r="A247" s="1">
        <v>1930</v>
      </c>
      <c r="B247" s="1">
        <v>9</v>
      </c>
      <c r="C247" s="1">
        <v>3</v>
      </c>
      <c r="D247" s="4">
        <f t="shared" si="9"/>
        <v>56</v>
      </c>
      <c r="E247" s="1">
        <v>5</v>
      </c>
      <c r="F247" s="1">
        <v>6</v>
      </c>
      <c r="G247" s="1">
        <v>2</v>
      </c>
      <c r="H247" s="1">
        <f>1+1</f>
        <v>2</v>
      </c>
      <c r="I247" s="1">
        <v>3</v>
      </c>
      <c r="J247" s="1">
        <f>2+1+1</f>
        <v>4</v>
      </c>
      <c r="K247" s="2">
        <f t="shared" si="10"/>
        <v>22</v>
      </c>
      <c r="L247" s="2">
        <f t="shared" si="11"/>
        <v>34</v>
      </c>
      <c r="M247" s="1" t="s">
        <v>30</v>
      </c>
      <c r="N247" s="1" t="s">
        <v>31</v>
      </c>
      <c r="O247" s="1">
        <v>1930</v>
      </c>
      <c r="P247" s="1">
        <v>180</v>
      </c>
      <c r="Q247" s="1">
        <v>4180</v>
      </c>
      <c r="S247" s="1" t="s">
        <v>113</v>
      </c>
    </row>
    <row r="248" spans="1:19">
      <c r="A248" s="1">
        <v>1930</v>
      </c>
      <c r="B248" s="1">
        <v>9</v>
      </c>
      <c r="C248" s="1">
        <v>4</v>
      </c>
      <c r="D248" s="4">
        <f t="shared" si="9"/>
        <v>79</v>
      </c>
      <c r="E248" s="1">
        <v>6</v>
      </c>
      <c r="F248" s="1">
        <v>19</v>
      </c>
      <c r="G248" s="1">
        <v>3</v>
      </c>
      <c r="H248" s="1">
        <f>14+1+1</f>
        <v>16</v>
      </c>
      <c r="I248" s="1">
        <v>3</v>
      </c>
      <c r="J248" s="1">
        <f>1+1+1</f>
        <v>3</v>
      </c>
      <c r="K248" s="2">
        <f t="shared" si="10"/>
        <v>46</v>
      </c>
      <c r="L248" s="2">
        <f t="shared" si="11"/>
        <v>33</v>
      </c>
      <c r="M248" s="1" t="s">
        <v>30</v>
      </c>
      <c r="N248" s="1" t="s">
        <v>31</v>
      </c>
      <c r="O248" s="1">
        <v>1930</v>
      </c>
      <c r="P248" s="1">
        <v>180</v>
      </c>
      <c r="Q248" s="1">
        <v>4180</v>
      </c>
      <c r="S248" s="1" t="s">
        <v>113</v>
      </c>
    </row>
    <row r="249" spans="1:19">
      <c r="A249" s="1">
        <v>1930</v>
      </c>
      <c r="B249" s="1">
        <v>9</v>
      </c>
      <c r="C249" s="1">
        <v>5</v>
      </c>
      <c r="D249" s="4">
        <f t="shared" si="9"/>
        <v>80</v>
      </c>
      <c r="E249" s="1">
        <v>6</v>
      </c>
      <c r="F249" s="1">
        <v>20</v>
      </c>
      <c r="G249" s="1">
        <v>4</v>
      </c>
      <c r="H249" s="1">
        <f>13+1+1+1</f>
        <v>16</v>
      </c>
      <c r="I249" s="1">
        <v>2</v>
      </c>
      <c r="J249" s="1">
        <f>3+1</f>
        <v>4</v>
      </c>
      <c r="K249" s="2">
        <f t="shared" si="10"/>
        <v>56</v>
      </c>
      <c r="L249" s="2">
        <f t="shared" si="11"/>
        <v>24</v>
      </c>
      <c r="M249" s="1" t="s">
        <v>30</v>
      </c>
      <c r="N249" s="1" t="s">
        <v>31</v>
      </c>
      <c r="O249" s="1">
        <v>1930</v>
      </c>
      <c r="P249" s="1">
        <v>180</v>
      </c>
      <c r="Q249" s="1">
        <v>4180</v>
      </c>
      <c r="S249" s="1" t="s">
        <v>113</v>
      </c>
    </row>
    <row r="250" spans="1:19">
      <c r="A250" s="1">
        <v>1930</v>
      </c>
      <c r="B250" s="1">
        <v>9</v>
      </c>
      <c r="C250" s="1">
        <v>6</v>
      </c>
      <c r="D250" s="4">
        <f t="shared" si="9"/>
        <v>75</v>
      </c>
      <c r="E250" s="1">
        <v>5</v>
      </c>
      <c r="F250" s="1">
        <v>25</v>
      </c>
      <c r="G250" s="1">
        <v>3</v>
      </c>
      <c r="H250" s="1">
        <f>16+1+1</f>
        <v>18</v>
      </c>
      <c r="I250" s="1">
        <v>2</v>
      </c>
      <c r="J250" s="1">
        <f>6+1</f>
        <v>7</v>
      </c>
      <c r="K250" s="2">
        <f t="shared" si="10"/>
        <v>48</v>
      </c>
      <c r="L250" s="2">
        <f t="shared" si="11"/>
        <v>27</v>
      </c>
      <c r="M250" s="1" t="s">
        <v>38</v>
      </c>
      <c r="N250" s="1" t="s">
        <v>31</v>
      </c>
      <c r="O250" s="1">
        <v>1930</v>
      </c>
      <c r="P250" s="1">
        <v>180</v>
      </c>
      <c r="Q250" s="1">
        <v>4180</v>
      </c>
      <c r="S250" s="1" t="s">
        <v>113</v>
      </c>
    </row>
    <row r="251" spans="1:19">
      <c r="A251" s="1">
        <v>1930</v>
      </c>
      <c r="B251" s="1">
        <v>9</v>
      </c>
      <c r="C251" s="1">
        <v>7</v>
      </c>
      <c r="D251" s="4">
        <f t="shared" si="9"/>
        <v>71</v>
      </c>
      <c r="E251" s="1">
        <v>5</v>
      </c>
      <c r="F251" s="1">
        <v>21</v>
      </c>
      <c r="G251" s="1">
        <v>3</v>
      </c>
      <c r="H251" s="1">
        <f>14+1+3</f>
        <v>18</v>
      </c>
      <c r="I251" s="1">
        <v>2</v>
      </c>
      <c r="J251" s="1">
        <f>2+1</f>
        <v>3</v>
      </c>
      <c r="K251" s="2">
        <f t="shared" si="10"/>
        <v>48</v>
      </c>
      <c r="L251" s="2">
        <f t="shared" si="11"/>
        <v>23</v>
      </c>
      <c r="M251" s="1" t="s">
        <v>30</v>
      </c>
      <c r="N251" s="1" t="s">
        <v>31</v>
      </c>
      <c r="O251" s="1">
        <v>1930</v>
      </c>
      <c r="P251" s="1">
        <v>180</v>
      </c>
      <c r="Q251" s="1">
        <v>4180</v>
      </c>
      <c r="S251" s="1" t="s">
        <v>113</v>
      </c>
    </row>
    <row r="252" spans="1:19">
      <c r="A252" s="1">
        <v>1930</v>
      </c>
      <c r="B252" s="1">
        <v>9</v>
      </c>
      <c r="C252" s="1">
        <v>8</v>
      </c>
      <c r="D252" s="4">
        <f t="shared" si="9"/>
        <v>51</v>
      </c>
      <c r="E252" s="1">
        <v>4</v>
      </c>
      <c r="F252" s="1">
        <v>11</v>
      </c>
      <c r="G252" s="1">
        <v>3</v>
      </c>
      <c r="H252" s="1">
        <f>8+1+1</f>
        <v>10</v>
      </c>
      <c r="I252" s="1">
        <v>1</v>
      </c>
      <c r="J252" s="1">
        <v>1</v>
      </c>
      <c r="K252" s="2">
        <f t="shared" si="10"/>
        <v>40</v>
      </c>
      <c r="L252" s="2">
        <f t="shared" si="11"/>
        <v>11</v>
      </c>
      <c r="M252" s="1" t="s">
        <v>30</v>
      </c>
      <c r="N252" s="1" t="s">
        <v>31</v>
      </c>
      <c r="O252" s="1">
        <v>1930</v>
      </c>
      <c r="P252" s="1">
        <v>180</v>
      </c>
      <c r="Q252" s="1">
        <v>4180</v>
      </c>
      <c r="S252" s="1" t="s">
        <v>113</v>
      </c>
    </row>
    <row r="253" spans="1:19">
      <c r="A253" s="1">
        <v>1930</v>
      </c>
      <c r="B253" s="1">
        <v>9</v>
      </c>
      <c r="C253" s="1">
        <v>9</v>
      </c>
      <c r="D253" s="4">
        <f t="shared" si="9"/>
        <v>45</v>
      </c>
      <c r="E253" s="1">
        <v>3</v>
      </c>
      <c r="F253" s="1">
        <v>15</v>
      </c>
      <c r="G253" s="1">
        <v>2</v>
      </c>
      <c r="H253" s="1">
        <f>4+10</f>
        <v>14</v>
      </c>
      <c r="I253" s="1">
        <v>1</v>
      </c>
      <c r="J253" s="1">
        <v>1</v>
      </c>
      <c r="K253" s="2">
        <f t="shared" si="10"/>
        <v>34</v>
      </c>
      <c r="L253" s="2">
        <f t="shared" si="11"/>
        <v>11</v>
      </c>
      <c r="M253" s="1" t="s">
        <v>30</v>
      </c>
      <c r="N253" s="1" t="s">
        <v>31</v>
      </c>
      <c r="O253" s="1">
        <v>1930</v>
      </c>
      <c r="P253" s="1">
        <v>180</v>
      </c>
      <c r="Q253" s="1">
        <v>4180</v>
      </c>
      <c r="S253" s="1" t="s">
        <v>113</v>
      </c>
    </row>
    <row r="254" spans="1:19">
      <c r="A254" s="1">
        <v>1930</v>
      </c>
      <c r="B254" s="1">
        <v>9</v>
      </c>
      <c r="C254" s="1">
        <v>10</v>
      </c>
      <c r="D254" s="4">
        <f t="shared" si="9"/>
        <v>38</v>
      </c>
      <c r="E254" s="1">
        <v>3</v>
      </c>
      <c r="F254" s="1">
        <v>8</v>
      </c>
      <c r="G254" s="1">
        <v>2</v>
      </c>
      <c r="H254" s="1">
        <f>1+6</f>
        <v>7</v>
      </c>
      <c r="I254" s="1">
        <v>1</v>
      </c>
      <c r="J254" s="1">
        <v>1</v>
      </c>
      <c r="K254" s="2">
        <f t="shared" si="10"/>
        <v>27</v>
      </c>
      <c r="L254" s="2">
        <f t="shared" si="11"/>
        <v>11</v>
      </c>
      <c r="M254" s="1" t="s">
        <v>30</v>
      </c>
      <c r="N254" s="1" t="s">
        <v>31</v>
      </c>
      <c r="O254" s="1">
        <v>1930</v>
      </c>
      <c r="P254" s="1">
        <v>180</v>
      </c>
      <c r="Q254" s="1">
        <v>4180</v>
      </c>
      <c r="S254" s="1" t="s">
        <v>113</v>
      </c>
    </row>
    <row r="255" spans="1:19">
      <c r="A255" s="1">
        <v>1930</v>
      </c>
      <c r="B255" s="1">
        <v>9</v>
      </c>
      <c r="C255" s="1">
        <v>11</v>
      </c>
      <c r="D255" s="4">
        <f t="shared" si="9"/>
        <v>62</v>
      </c>
      <c r="E255" s="1">
        <v>4</v>
      </c>
      <c r="F255" s="1">
        <v>22</v>
      </c>
      <c r="G255" s="1">
        <v>1</v>
      </c>
      <c r="H255" s="1">
        <v>17</v>
      </c>
      <c r="I255" s="1">
        <v>3</v>
      </c>
      <c r="J255" s="1">
        <f>1+3+1</f>
        <v>5</v>
      </c>
      <c r="K255" s="2">
        <f t="shared" si="10"/>
        <v>27</v>
      </c>
      <c r="L255" s="2">
        <f t="shared" si="11"/>
        <v>35</v>
      </c>
      <c r="M255" s="1" t="s">
        <v>30</v>
      </c>
      <c r="N255" s="1" t="s">
        <v>31</v>
      </c>
      <c r="O255" s="1">
        <v>1930</v>
      </c>
      <c r="P255" s="1">
        <v>180</v>
      </c>
      <c r="Q255" s="1">
        <v>4180</v>
      </c>
      <c r="S255" s="1" t="s">
        <v>113</v>
      </c>
    </row>
    <row r="256" spans="1:19">
      <c r="A256" s="1">
        <v>1930</v>
      </c>
      <c r="B256" s="1">
        <v>9</v>
      </c>
      <c r="C256" s="1">
        <v>12</v>
      </c>
      <c r="D256" s="4">
        <f t="shared" si="9"/>
        <v>44</v>
      </c>
      <c r="E256" s="1">
        <v>3</v>
      </c>
      <c r="F256" s="1">
        <v>14</v>
      </c>
      <c r="G256" s="1">
        <v>1</v>
      </c>
      <c r="H256" s="1">
        <v>11</v>
      </c>
      <c r="I256" s="1">
        <v>2</v>
      </c>
      <c r="J256" s="1">
        <f>2+1</f>
        <v>3</v>
      </c>
      <c r="K256" s="2">
        <f t="shared" si="10"/>
        <v>21</v>
      </c>
      <c r="L256" s="2">
        <f t="shared" si="11"/>
        <v>23</v>
      </c>
      <c r="M256" s="1" t="s">
        <v>30</v>
      </c>
      <c r="N256" s="1" t="s">
        <v>31</v>
      </c>
      <c r="O256" s="1">
        <v>1930</v>
      </c>
      <c r="P256" s="1">
        <v>180</v>
      </c>
      <c r="Q256" s="1">
        <v>4180</v>
      </c>
      <c r="S256" s="1" t="s">
        <v>113</v>
      </c>
    </row>
    <row r="257" spans="1:19">
      <c r="A257" s="1">
        <v>1930</v>
      </c>
      <c r="B257" s="1">
        <v>9</v>
      </c>
      <c r="C257" s="1">
        <v>13</v>
      </c>
      <c r="D257" s="4">
        <f t="shared" si="9"/>
        <v>50</v>
      </c>
      <c r="E257" s="1">
        <v>4</v>
      </c>
      <c r="F257" s="1">
        <v>10</v>
      </c>
      <c r="G257" s="1">
        <v>1</v>
      </c>
      <c r="H257" s="1">
        <v>7</v>
      </c>
      <c r="I257" s="1">
        <v>3</v>
      </c>
      <c r="J257" s="1">
        <f>1+1+1</f>
        <v>3</v>
      </c>
      <c r="K257" s="2">
        <f t="shared" si="10"/>
        <v>17</v>
      </c>
      <c r="L257" s="2">
        <f t="shared" si="11"/>
        <v>33</v>
      </c>
      <c r="M257" s="1" t="s">
        <v>30</v>
      </c>
      <c r="N257" s="1" t="s">
        <v>31</v>
      </c>
      <c r="O257" s="1">
        <v>1930</v>
      </c>
      <c r="P257" s="1">
        <v>180</v>
      </c>
      <c r="Q257" s="1">
        <v>4180</v>
      </c>
      <c r="S257" s="1" t="s">
        <v>113</v>
      </c>
    </row>
    <row r="258" spans="1:19">
      <c r="A258" s="1">
        <v>1930</v>
      </c>
      <c r="B258" s="1">
        <v>9</v>
      </c>
      <c r="C258" s="1">
        <v>14</v>
      </c>
      <c r="D258" s="4" t="str">
        <f t="shared" si="9"/>
        <v/>
      </c>
      <c r="K258" s="2" t="str">
        <f t="shared" si="10"/>
        <v/>
      </c>
      <c r="L258" s="2" t="str">
        <f t="shared" si="11"/>
        <v/>
      </c>
      <c r="N258" s="1" t="s">
        <v>31</v>
      </c>
      <c r="O258" s="1">
        <v>1930</v>
      </c>
      <c r="P258" s="1">
        <v>180</v>
      </c>
      <c r="Q258" s="1">
        <v>4180</v>
      </c>
      <c r="S258" s="1" t="s">
        <v>113</v>
      </c>
    </row>
    <row r="259" spans="1:19">
      <c r="A259" s="1">
        <v>1930</v>
      </c>
      <c r="B259" s="1">
        <v>9</v>
      </c>
      <c r="C259" s="1">
        <v>15</v>
      </c>
      <c r="D259" s="4">
        <f t="shared" ref="D259:D322" si="12">IF(E259="","",E259*10+F259)</f>
        <v>30</v>
      </c>
      <c r="E259" s="1">
        <v>2</v>
      </c>
      <c r="F259" s="1">
        <v>10</v>
      </c>
      <c r="G259" s="1">
        <v>1</v>
      </c>
      <c r="H259" s="1">
        <v>7</v>
      </c>
      <c r="I259" s="1">
        <v>1</v>
      </c>
      <c r="J259" s="1">
        <v>3</v>
      </c>
      <c r="K259" s="2">
        <f t="shared" ref="K259:K322" si="13">IF(D259="","",G259*10+H259)</f>
        <v>17</v>
      </c>
      <c r="L259" s="2">
        <f t="shared" ref="L259:L322" si="14">IF(D259="","",I259*10+J259)</f>
        <v>13</v>
      </c>
      <c r="M259" s="1" t="s">
        <v>38</v>
      </c>
      <c r="N259" s="1" t="s">
        <v>31</v>
      </c>
      <c r="O259" s="1">
        <v>1930</v>
      </c>
      <c r="P259" s="1">
        <v>180</v>
      </c>
      <c r="Q259" s="1">
        <v>4180</v>
      </c>
      <c r="S259" s="1" t="s">
        <v>113</v>
      </c>
    </row>
    <row r="260" spans="1:19">
      <c r="A260" s="1">
        <v>1930</v>
      </c>
      <c r="B260" s="1">
        <v>9</v>
      </c>
      <c r="C260" s="1">
        <v>16</v>
      </c>
      <c r="D260" s="4">
        <f t="shared" si="12"/>
        <v>25</v>
      </c>
      <c r="E260" s="1">
        <v>2</v>
      </c>
      <c r="F260" s="1">
        <v>5</v>
      </c>
      <c r="G260" s="1">
        <v>1</v>
      </c>
      <c r="H260" s="1">
        <v>1</v>
      </c>
      <c r="I260" s="1">
        <v>1</v>
      </c>
      <c r="J260" s="1">
        <v>4</v>
      </c>
      <c r="K260" s="2">
        <f t="shared" si="13"/>
        <v>11</v>
      </c>
      <c r="L260" s="2">
        <f t="shared" si="14"/>
        <v>14</v>
      </c>
      <c r="M260" s="1" t="s">
        <v>30</v>
      </c>
      <c r="N260" s="1" t="s">
        <v>31</v>
      </c>
      <c r="O260" s="1">
        <v>1930</v>
      </c>
      <c r="P260" s="1">
        <v>180</v>
      </c>
      <c r="Q260" s="1">
        <v>4180</v>
      </c>
      <c r="S260" s="1" t="s">
        <v>113</v>
      </c>
    </row>
    <row r="261" spans="1:19">
      <c r="A261" s="1">
        <v>1930</v>
      </c>
      <c r="B261" s="1">
        <v>9</v>
      </c>
      <c r="C261" s="1">
        <v>17</v>
      </c>
      <c r="D261" s="4" t="str">
        <f t="shared" si="12"/>
        <v/>
      </c>
      <c r="K261" s="2" t="str">
        <f t="shared" si="13"/>
        <v/>
      </c>
      <c r="L261" s="2" t="str">
        <f t="shared" si="14"/>
        <v/>
      </c>
      <c r="N261" s="1" t="s">
        <v>31</v>
      </c>
      <c r="O261" s="1">
        <v>1930</v>
      </c>
      <c r="P261" s="1">
        <v>180</v>
      </c>
      <c r="Q261" s="1">
        <v>4180</v>
      </c>
      <c r="S261" s="1" t="s">
        <v>113</v>
      </c>
    </row>
    <row r="262" spans="1:19">
      <c r="A262" s="1">
        <v>1930</v>
      </c>
      <c r="B262" s="1">
        <v>9</v>
      </c>
      <c r="C262" s="1">
        <v>18</v>
      </c>
      <c r="D262" s="4" t="str">
        <f t="shared" si="12"/>
        <v/>
      </c>
      <c r="K262" s="2" t="str">
        <f t="shared" si="13"/>
        <v/>
      </c>
      <c r="L262" s="2" t="str">
        <f t="shared" si="14"/>
        <v/>
      </c>
      <c r="N262" s="1" t="s">
        <v>31</v>
      </c>
      <c r="O262" s="1">
        <v>1930</v>
      </c>
      <c r="P262" s="1">
        <v>180</v>
      </c>
      <c r="Q262" s="1">
        <v>4180</v>
      </c>
      <c r="S262" s="1" t="s">
        <v>113</v>
      </c>
    </row>
    <row r="263" spans="1:19">
      <c r="A263" s="1">
        <v>1930</v>
      </c>
      <c r="B263" s="1">
        <v>9</v>
      </c>
      <c r="C263" s="1">
        <v>19</v>
      </c>
      <c r="D263" s="4" t="str">
        <f t="shared" si="12"/>
        <v/>
      </c>
      <c r="K263" s="2" t="str">
        <f t="shared" si="13"/>
        <v/>
      </c>
      <c r="L263" s="2" t="str">
        <f t="shared" si="14"/>
        <v/>
      </c>
      <c r="N263" s="1" t="s">
        <v>31</v>
      </c>
      <c r="O263" s="1">
        <v>1930</v>
      </c>
      <c r="P263" s="1">
        <v>180</v>
      </c>
      <c r="Q263" s="1">
        <v>4180</v>
      </c>
      <c r="S263" s="1" t="s">
        <v>113</v>
      </c>
    </row>
    <row r="264" spans="1:19">
      <c r="A264" s="1">
        <v>1930</v>
      </c>
      <c r="B264" s="1">
        <v>9</v>
      </c>
      <c r="C264" s="1">
        <v>20</v>
      </c>
      <c r="D264" s="4">
        <f t="shared" si="12"/>
        <v>11</v>
      </c>
      <c r="E264" s="1">
        <v>1</v>
      </c>
      <c r="F264" s="1">
        <v>1</v>
      </c>
      <c r="G264" s="1">
        <v>1</v>
      </c>
      <c r="H264" s="1">
        <v>1</v>
      </c>
      <c r="K264" s="2">
        <f t="shared" si="13"/>
        <v>11</v>
      </c>
      <c r="L264" s="2">
        <f t="shared" si="14"/>
        <v>0</v>
      </c>
      <c r="M264" s="1" t="s">
        <v>30</v>
      </c>
      <c r="N264" s="1" t="s">
        <v>31</v>
      </c>
      <c r="O264" s="1">
        <v>1930</v>
      </c>
      <c r="P264" s="1">
        <v>180</v>
      </c>
      <c r="Q264" s="1">
        <v>4180</v>
      </c>
      <c r="S264" s="1" t="s">
        <v>113</v>
      </c>
    </row>
    <row r="265" spans="1:19">
      <c r="A265" s="1">
        <v>1930</v>
      </c>
      <c r="B265" s="1">
        <v>9</v>
      </c>
      <c r="C265" s="1">
        <v>21</v>
      </c>
      <c r="D265" s="4">
        <f t="shared" si="12"/>
        <v>12</v>
      </c>
      <c r="E265" s="1">
        <v>1</v>
      </c>
      <c r="F265" s="1">
        <v>2</v>
      </c>
      <c r="G265" s="1">
        <v>1</v>
      </c>
      <c r="H265" s="1">
        <v>2</v>
      </c>
      <c r="K265" s="2">
        <f t="shared" si="13"/>
        <v>12</v>
      </c>
      <c r="L265" s="2">
        <f t="shared" si="14"/>
        <v>0</v>
      </c>
      <c r="M265" s="1" t="s">
        <v>30</v>
      </c>
      <c r="N265" s="1" t="s">
        <v>31</v>
      </c>
      <c r="O265" s="1">
        <v>1930</v>
      </c>
      <c r="P265" s="1">
        <v>180</v>
      </c>
      <c r="Q265" s="1">
        <v>4180</v>
      </c>
      <c r="S265" s="1" t="s">
        <v>113</v>
      </c>
    </row>
    <row r="266" spans="1:19">
      <c r="A266" s="1">
        <v>1930</v>
      </c>
      <c r="B266" s="1">
        <v>9</v>
      </c>
      <c r="C266" s="1">
        <v>22</v>
      </c>
      <c r="D266" s="4" t="str">
        <f t="shared" si="12"/>
        <v/>
      </c>
      <c r="K266" s="2" t="str">
        <f t="shared" si="13"/>
        <v/>
      </c>
      <c r="L266" s="2" t="str">
        <f t="shared" si="14"/>
        <v/>
      </c>
      <c r="N266" s="1" t="s">
        <v>31</v>
      </c>
      <c r="O266" s="1">
        <v>1930</v>
      </c>
      <c r="P266" s="1">
        <v>180</v>
      </c>
      <c r="Q266" s="1">
        <v>4180</v>
      </c>
      <c r="S266" s="1" t="s">
        <v>113</v>
      </c>
    </row>
    <row r="267" spans="1:19">
      <c r="A267" s="1">
        <v>1930</v>
      </c>
      <c r="B267" s="1">
        <v>9</v>
      </c>
      <c r="C267" s="1">
        <v>23</v>
      </c>
      <c r="D267" s="4">
        <f t="shared" si="12"/>
        <v>15</v>
      </c>
      <c r="E267" s="1">
        <v>1</v>
      </c>
      <c r="F267" s="1">
        <v>5</v>
      </c>
      <c r="G267" s="1">
        <v>1</v>
      </c>
      <c r="H267" s="1">
        <v>5</v>
      </c>
      <c r="K267" s="2">
        <f t="shared" si="13"/>
        <v>15</v>
      </c>
      <c r="L267" s="2">
        <f t="shared" si="14"/>
        <v>0</v>
      </c>
      <c r="M267" s="1" t="s">
        <v>30</v>
      </c>
      <c r="N267" s="1" t="s">
        <v>31</v>
      </c>
      <c r="O267" s="1">
        <v>1930</v>
      </c>
      <c r="P267" s="1">
        <v>180</v>
      </c>
      <c r="Q267" s="1">
        <v>4180</v>
      </c>
      <c r="S267" s="1" t="s">
        <v>113</v>
      </c>
    </row>
    <row r="268" spans="1:19">
      <c r="A268" s="1">
        <v>1930</v>
      </c>
      <c r="B268" s="1">
        <v>9</v>
      </c>
      <c r="C268" s="1">
        <v>24</v>
      </c>
      <c r="D268" s="4">
        <f t="shared" si="12"/>
        <v>17</v>
      </c>
      <c r="E268" s="1">
        <v>1</v>
      </c>
      <c r="F268" s="1">
        <v>7</v>
      </c>
      <c r="G268" s="1">
        <v>1</v>
      </c>
      <c r="H268" s="1">
        <v>7</v>
      </c>
      <c r="K268" s="2">
        <f t="shared" si="13"/>
        <v>17</v>
      </c>
      <c r="L268" s="2">
        <f t="shared" si="14"/>
        <v>0</v>
      </c>
      <c r="M268" s="1" t="s">
        <v>30</v>
      </c>
      <c r="N268" s="1" t="s">
        <v>31</v>
      </c>
      <c r="O268" s="1">
        <v>1930</v>
      </c>
      <c r="P268" s="1">
        <v>180</v>
      </c>
      <c r="Q268" s="1">
        <v>4180</v>
      </c>
      <c r="S268" s="1" t="s">
        <v>113</v>
      </c>
    </row>
    <row r="269" spans="1:19">
      <c r="A269" s="1">
        <v>1930</v>
      </c>
      <c r="B269" s="1">
        <v>9</v>
      </c>
      <c r="C269" s="1">
        <v>25</v>
      </c>
      <c r="D269" s="4">
        <f t="shared" si="12"/>
        <v>26</v>
      </c>
      <c r="E269" s="1">
        <v>2</v>
      </c>
      <c r="F269" s="1">
        <v>6</v>
      </c>
      <c r="G269" s="1">
        <v>2</v>
      </c>
      <c r="H269" s="1">
        <f>5+1</f>
        <v>6</v>
      </c>
      <c r="K269" s="2">
        <f t="shared" si="13"/>
        <v>26</v>
      </c>
      <c r="L269" s="2">
        <f t="shared" si="14"/>
        <v>0</v>
      </c>
      <c r="M269" s="1" t="s">
        <v>30</v>
      </c>
      <c r="N269" s="1" t="s">
        <v>31</v>
      </c>
      <c r="O269" s="1">
        <v>1930</v>
      </c>
      <c r="P269" s="1">
        <v>180</v>
      </c>
      <c r="Q269" s="1">
        <v>4180</v>
      </c>
      <c r="S269" s="1" t="s">
        <v>113</v>
      </c>
    </row>
    <row r="270" spans="1:19">
      <c r="A270" s="1">
        <v>1930</v>
      </c>
      <c r="B270" s="1">
        <v>9</v>
      </c>
      <c r="C270" s="1">
        <v>26</v>
      </c>
      <c r="D270" s="4" t="str">
        <f t="shared" si="12"/>
        <v/>
      </c>
      <c r="K270" s="2" t="str">
        <f t="shared" si="13"/>
        <v/>
      </c>
      <c r="L270" s="2" t="str">
        <f t="shared" si="14"/>
        <v/>
      </c>
      <c r="N270" s="1" t="s">
        <v>31</v>
      </c>
      <c r="O270" s="1">
        <v>1930</v>
      </c>
      <c r="P270" s="1">
        <v>180</v>
      </c>
      <c r="Q270" s="1">
        <v>4180</v>
      </c>
      <c r="S270" s="1" t="s">
        <v>113</v>
      </c>
    </row>
    <row r="271" spans="1:19">
      <c r="A271" s="1">
        <v>1930</v>
      </c>
      <c r="B271" s="1">
        <v>9</v>
      </c>
      <c r="C271" s="1">
        <v>27</v>
      </c>
      <c r="D271" s="4">
        <f t="shared" si="12"/>
        <v>48</v>
      </c>
      <c r="E271" s="1">
        <v>4</v>
      </c>
      <c r="F271" s="1">
        <v>8</v>
      </c>
      <c r="G271" s="1">
        <v>2</v>
      </c>
      <c r="H271" s="1">
        <f>4+1</f>
        <v>5</v>
      </c>
      <c r="I271" s="1">
        <v>2</v>
      </c>
      <c r="J271" s="1">
        <f>2+1</f>
        <v>3</v>
      </c>
      <c r="K271" s="2">
        <f t="shared" si="13"/>
        <v>25</v>
      </c>
      <c r="L271" s="2">
        <f t="shared" si="14"/>
        <v>23</v>
      </c>
      <c r="M271" s="1" t="s">
        <v>30</v>
      </c>
      <c r="N271" s="1" t="s">
        <v>31</v>
      </c>
      <c r="O271" s="1">
        <v>1930</v>
      </c>
      <c r="P271" s="1">
        <v>180</v>
      </c>
      <c r="Q271" s="1">
        <v>4180</v>
      </c>
      <c r="S271" s="1" t="s">
        <v>113</v>
      </c>
    </row>
    <row r="272" spans="1:19">
      <c r="A272" s="1">
        <v>1930</v>
      </c>
      <c r="B272" s="1">
        <v>9</v>
      </c>
      <c r="C272" s="1">
        <v>28</v>
      </c>
      <c r="D272" s="4">
        <f t="shared" si="12"/>
        <v>39</v>
      </c>
      <c r="E272" s="1">
        <v>3</v>
      </c>
      <c r="F272" s="1">
        <v>9</v>
      </c>
      <c r="G272" s="1">
        <v>2</v>
      </c>
      <c r="H272" s="1">
        <f>4+1</f>
        <v>5</v>
      </c>
      <c r="I272" s="1">
        <v>1</v>
      </c>
      <c r="J272" s="1">
        <v>4</v>
      </c>
      <c r="K272" s="2">
        <f t="shared" si="13"/>
        <v>25</v>
      </c>
      <c r="L272" s="2">
        <f t="shared" si="14"/>
        <v>14</v>
      </c>
      <c r="M272" s="1" t="s">
        <v>30</v>
      </c>
      <c r="N272" s="1" t="s">
        <v>31</v>
      </c>
      <c r="O272" s="1">
        <v>1930</v>
      </c>
      <c r="P272" s="1">
        <v>180</v>
      </c>
      <c r="Q272" s="1">
        <v>4180</v>
      </c>
      <c r="S272" s="1" t="s">
        <v>113</v>
      </c>
    </row>
    <row r="273" spans="1:19">
      <c r="A273" s="1">
        <v>1930</v>
      </c>
      <c r="B273" s="1">
        <v>9</v>
      </c>
      <c r="C273" s="1">
        <v>29</v>
      </c>
      <c r="D273" s="4">
        <f t="shared" si="12"/>
        <v>40</v>
      </c>
      <c r="E273" s="1">
        <v>3</v>
      </c>
      <c r="F273" s="1">
        <v>10</v>
      </c>
      <c r="G273" s="1">
        <v>2</v>
      </c>
      <c r="H273" s="1">
        <f>1+1</f>
        <v>2</v>
      </c>
      <c r="I273" s="1">
        <v>1</v>
      </c>
      <c r="J273" s="1">
        <v>8</v>
      </c>
      <c r="K273" s="2">
        <f t="shared" si="13"/>
        <v>22</v>
      </c>
      <c r="L273" s="2">
        <f t="shared" si="14"/>
        <v>18</v>
      </c>
      <c r="M273" s="1" t="s">
        <v>30</v>
      </c>
      <c r="N273" s="1" t="s">
        <v>31</v>
      </c>
      <c r="O273" s="1">
        <v>1930</v>
      </c>
      <c r="P273" s="1">
        <v>180</v>
      </c>
      <c r="Q273" s="1">
        <v>4180</v>
      </c>
      <c r="S273" s="1" t="s">
        <v>113</v>
      </c>
    </row>
    <row r="274" spans="1:19">
      <c r="A274" s="1">
        <v>1930</v>
      </c>
      <c r="B274" s="1">
        <v>9</v>
      </c>
      <c r="C274" s="1">
        <v>30</v>
      </c>
      <c r="D274" s="4">
        <f t="shared" si="12"/>
        <v>29</v>
      </c>
      <c r="E274" s="1">
        <v>2</v>
      </c>
      <c r="F274" s="1">
        <v>9</v>
      </c>
      <c r="G274" s="1">
        <v>1</v>
      </c>
      <c r="H274" s="1">
        <v>2</v>
      </c>
      <c r="I274" s="1">
        <v>1</v>
      </c>
      <c r="J274" s="1">
        <v>7</v>
      </c>
      <c r="K274" s="2">
        <f t="shared" si="13"/>
        <v>12</v>
      </c>
      <c r="L274" s="2">
        <f t="shared" si="14"/>
        <v>17</v>
      </c>
      <c r="M274" s="1" t="s">
        <v>30</v>
      </c>
      <c r="N274" s="1" t="s">
        <v>31</v>
      </c>
      <c r="O274" s="1">
        <v>1930</v>
      </c>
      <c r="P274" s="1">
        <v>180</v>
      </c>
      <c r="Q274" s="1">
        <v>4180</v>
      </c>
      <c r="S274" s="1" t="s">
        <v>113</v>
      </c>
    </row>
    <row r="275" spans="1:19">
      <c r="A275" s="1">
        <v>1930</v>
      </c>
      <c r="B275" s="1">
        <v>10</v>
      </c>
      <c r="C275" s="1">
        <v>1</v>
      </c>
      <c r="D275" s="4">
        <f t="shared" si="12"/>
        <v>28</v>
      </c>
      <c r="E275" s="1">
        <v>2</v>
      </c>
      <c r="F275" s="1">
        <v>8</v>
      </c>
      <c r="G275" s="1">
        <v>1</v>
      </c>
      <c r="H275" s="1">
        <v>1</v>
      </c>
      <c r="I275" s="1">
        <v>1</v>
      </c>
      <c r="J275" s="1">
        <v>7</v>
      </c>
      <c r="K275" s="2">
        <f t="shared" si="13"/>
        <v>11</v>
      </c>
      <c r="L275" s="2">
        <f t="shared" si="14"/>
        <v>17</v>
      </c>
      <c r="M275" s="1" t="s">
        <v>30</v>
      </c>
      <c r="N275" s="1" t="s">
        <v>31</v>
      </c>
      <c r="O275" s="1">
        <v>1930</v>
      </c>
      <c r="P275" s="1">
        <v>182</v>
      </c>
      <c r="Q275" s="1">
        <v>4181</v>
      </c>
      <c r="S275" s="1" t="s">
        <v>114</v>
      </c>
    </row>
    <row r="276" spans="1:19">
      <c r="A276" s="1">
        <v>1930</v>
      </c>
      <c r="B276" s="1">
        <v>10</v>
      </c>
      <c r="C276" s="1">
        <v>2</v>
      </c>
      <c r="D276" s="4" t="str">
        <f t="shared" si="12"/>
        <v/>
      </c>
      <c r="K276" s="2" t="str">
        <f t="shared" si="13"/>
        <v/>
      </c>
      <c r="L276" s="2" t="str">
        <f t="shared" si="14"/>
        <v/>
      </c>
      <c r="M276" s="1" t="s">
        <v>30</v>
      </c>
      <c r="N276" s="1" t="s">
        <v>31</v>
      </c>
      <c r="O276" s="1">
        <v>1930</v>
      </c>
      <c r="P276" s="1">
        <v>182</v>
      </c>
      <c r="Q276" s="1">
        <v>4181</v>
      </c>
      <c r="S276" s="1" t="s">
        <v>114</v>
      </c>
    </row>
    <row r="277" spans="1:19">
      <c r="A277" s="1">
        <v>1930</v>
      </c>
      <c r="B277" s="1">
        <v>10</v>
      </c>
      <c r="C277" s="1">
        <v>3</v>
      </c>
      <c r="D277" s="4">
        <f t="shared" si="12"/>
        <v>39</v>
      </c>
      <c r="E277" s="1">
        <v>2</v>
      </c>
      <c r="F277" s="1">
        <v>19</v>
      </c>
      <c r="G277" s="1">
        <v>1</v>
      </c>
      <c r="H277" s="1">
        <v>5</v>
      </c>
      <c r="I277" s="1">
        <v>1</v>
      </c>
      <c r="J277" s="1">
        <v>14</v>
      </c>
      <c r="K277" s="2">
        <f t="shared" si="13"/>
        <v>15</v>
      </c>
      <c r="L277" s="2">
        <f t="shared" si="14"/>
        <v>24</v>
      </c>
      <c r="M277" s="1" t="s">
        <v>30</v>
      </c>
      <c r="N277" s="1" t="s">
        <v>31</v>
      </c>
      <c r="O277" s="1">
        <v>1930</v>
      </c>
      <c r="P277" s="1">
        <v>182</v>
      </c>
      <c r="Q277" s="1">
        <v>4181</v>
      </c>
      <c r="S277" s="1" t="s">
        <v>114</v>
      </c>
    </row>
    <row r="278" spans="1:19">
      <c r="A278" s="1">
        <v>1930</v>
      </c>
      <c r="B278" s="1">
        <v>10</v>
      </c>
      <c r="C278" s="1">
        <v>4</v>
      </c>
      <c r="D278" s="4">
        <f t="shared" si="12"/>
        <v>33</v>
      </c>
      <c r="E278" s="1">
        <v>2</v>
      </c>
      <c r="F278" s="1">
        <v>13</v>
      </c>
      <c r="G278" s="1">
        <v>1</v>
      </c>
      <c r="H278" s="1">
        <v>5</v>
      </c>
      <c r="I278" s="1">
        <v>1</v>
      </c>
      <c r="J278" s="1">
        <v>8</v>
      </c>
      <c r="K278" s="2">
        <f t="shared" si="13"/>
        <v>15</v>
      </c>
      <c r="L278" s="2">
        <f t="shared" si="14"/>
        <v>18</v>
      </c>
      <c r="M278" s="1" t="s">
        <v>30</v>
      </c>
      <c r="N278" s="1" t="s">
        <v>31</v>
      </c>
      <c r="O278" s="1">
        <v>1930</v>
      </c>
      <c r="P278" s="1">
        <v>182</v>
      </c>
      <c r="Q278" s="1">
        <v>4181</v>
      </c>
      <c r="S278" s="1" t="s">
        <v>114</v>
      </c>
    </row>
    <row r="279" spans="1:19">
      <c r="A279" s="1">
        <v>1930</v>
      </c>
      <c r="B279" s="1">
        <v>10</v>
      </c>
      <c r="C279" s="1">
        <v>5</v>
      </c>
      <c r="D279" s="4">
        <f t="shared" si="12"/>
        <v>42</v>
      </c>
      <c r="E279" s="1">
        <v>3</v>
      </c>
      <c r="F279" s="1">
        <v>12</v>
      </c>
      <c r="G279" s="1">
        <v>2</v>
      </c>
      <c r="H279" s="1">
        <f>3+7</f>
        <v>10</v>
      </c>
      <c r="I279" s="1">
        <v>1</v>
      </c>
      <c r="J279" s="1">
        <v>2</v>
      </c>
      <c r="K279" s="2">
        <f t="shared" si="13"/>
        <v>30</v>
      </c>
      <c r="L279" s="2">
        <f t="shared" si="14"/>
        <v>12</v>
      </c>
      <c r="M279" s="1" t="s">
        <v>38</v>
      </c>
      <c r="N279" s="1" t="s">
        <v>31</v>
      </c>
      <c r="O279" s="1">
        <v>1930</v>
      </c>
      <c r="P279" s="1">
        <v>182</v>
      </c>
      <c r="Q279" s="1">
        <v>4181</v>
      </c>
      <c r="S279" s="1" t="s">
        <v>114</v>
      </c>
    </row>
    <row r="280" spans="1:19">
      <c r="A280" s="1">
        <v>1930</v>
      </c>
      <c r="B280" s="1">
        <v>10</v>
      </c>
      <c r="C280" s="1">
        <v>6</v>
      </c>
      <c r="D280" s="4">
        <f t="shared" si="12"/>
        <v>50</v>
      </c>
      <c r="E280" s="1">
        <v>3</v>
      </c>
      <c r="F280" s="1">
        <v>20</v>
      </c>
      <c r="G280" s="1">
        <v>2</v>
      </c>
      <c r="H280" s="1">
        <f>2+11</f>
        <v>13</v>
      </c>
      <c r="I280" s="1">
        <v>1</v>
      </c>
      <c r="J280" s="1">
        <v>7</v>
      </c>
      <c r="K280" s="2">
        <f t="shared" si="13"/>
        <v>33</v>
      </c>
      <c r="L280" s="2">
        <f t="shared" si="14"/>
        <v>17</v>
      </c>
      <c r="M280" s="1" t="s">
        <v>38</v>
      </c>
      <c r="N280" s="1" t="s">
        <v>31</v>
      </c>
      <c r="O280" s="1">
        <v>1930</v>
      </c>
      <c r="P280" s="1">
        <v>182</v>
      </c>
      <c r="Q280" s="1">
        <v>4181</v>
      </c>
      <c r="S280" s="1" t="s">
        <v>114</v>
      </c>
    </row>
    <row r="281" spans="1:19">
      <c r="A281" s="1">
        <v>1930</v>
      </c>
      <c r="B281" s="1">
        <v>10</v>
      </c>
      <c r="C281" s="1">
        <v>7</v>
      </c>
      <c r="D281" s="4">
        <f t="shared" si="12"/>
        <v>54</v>
      </c>
      <c r="E281" s="1">
        <v>3</v>
      </c>
      <c r="F281" s="1">
        <v>24</v>
      </c>
      <c r="G281" s="1">
        <v>2</v>
      </c>
      <c r="H281" s="1">
        <f>1+17</f>
        <v>18</v>
      </c>
      <c r="I281" s="1">
        <v>1</v>
      </c>
      <c r="J281" s="1">
        <v>6</v>
      </c>
      <c r="K281" s="2">
        <f t="shared" si="13"/>
        <v>38</v>
      </c>
      <c r="L281" s="2">
        <f t="shared" si="14"/>
        <v>16</v>
      </c>
      <c r="M281" s="1" t="s">
        <v>30</v>
      </c>
      <c r="N281" s="1" t="s">
        <v>31</v>
      </c>
      <c r="O281" s="1">
        <v>1930</v>
      </c>
      <c r="P281" s="1">
        <v>182</v>
      </c>
      <c r="Q281" s="1">
        <v>4181</v>
      </c>
      <c r="S281" s="1" t="s">
        <v>114</v>
      </c>
    </row>
    <row r="282" spans="1:19">
      <c r="A282" s="1">
        <v>1930</v>
      </c>
      <c r="B282" s="1">
        <v>10</v>
      </c>
      <c r="C282" s="1">
        <v>8</v>
      </c>
      <c r="D282" s="4">
        <f t="shared" si="12"/>
        <v>42</v>
      </c>
      <c r="E282" s="1">
        <v>2</v>
      </c>
      <c r="F282" s="1">
        <v>22</v>
      </c>
      <c r="G282" s="1">
        <v>1</v>
      </c>
      <c r="H282" s="1">
        <v>21</v>
      </c>
      <c r="I282" s="1">
        <v>1</v>
      </c>
      <c r="J282" s="1">
        <v>1</v>
      </c>
      <c r="K282" s="2">
        <f t="shared" si="13"/>
        <v>31</v>
      </c>
      <c r="L282" s="2">
        <f t="shared" si="14"/>
        <v>11</v>
      </c>
      <c r="M282" s="1" t="s">
        <v>30</v>
      </c>
      <c r="N282" s="1" t="s">
        <v>31</v>
      </c>
      <c r="O282" s="1">
        <v>1930</v>
      </c>
      <c r="P282" s="1">
        <v>182</v>
      </c>
      <c r="Q282" s="1">
        <v>4181</v>
      </c>
      <c r="S282" s="1" t="s">
        <v>114</v>
      </c>
    </row>
    <row r="283" spans="1:19">
      <c r="A283" s="1">
        <v>1930</v>
      </c>
      <c r="B283" s="1">
        <v>10</v>
      </c>
      <c r="C283" s="1">
        <v>9</v>
      </c>
      <c r="D283" s="4">
        <f t="shared" si="12"/>
        <v>44</v>
      </c>
      <c r="E283" s="1">
        <v>1</v>
      </c>
      <c r="F283" s="1">
        <v>34</v>
      </c>
      <c r="G283" s="1">
        <v>1</v>
      </c>
      <c r="H283" s="1">
        <v>34</v>
      </c>
      <c r="K283" s="2">
        <f t="shared" si="13"/>
        <v>44</v>
      </c>
      <c r="L283" s="2">
        <f t="shared" si="14"/>
        <v>0</v>
      </c>
      <c r="M283" s="1" t="s">
        <v>30</v>
      </c>
      <c r="N283" s="1" t="s">
        <v>31</v>
      </c>
      <c r="O283" s="1">
        <v>1930</v>
      </c>
      <c r="P283" s="1">
        <v>182</v>
      </c>
      <c r="Q283" s="1">
        <v>4181</v>
      </c>
      <c r="S283" s="1" t="s">
        <v>114</v>
      </c>
    </row>
    <row r="284" spans="1:19">
      <c r="A284" s="1">
        <v>1930</v>
      </c>
      <c r="B284" s="1">
        <v>10</v>
      </c>
      <c r="C284" s="1">
        <v>10</v>
      </c>
      <c r="D284" s="4">
        <f t="shared" si="12"/>
        <v>64</v>
      </c>
      <c r="E284" s="1">
        <v>2</v>
      </c>
      <c r="F284" s="1">
        <v>44</v>
      </c>
      <c r="G284" s="1">
        <v>2</v>
      </c>
      <c r="H284" s="1">
        <f>2+42</f>
        <v>44</v>
      </c>
      <c r="K284" s="2">
        <f t="shared" si="13"/>
        <v>64</v>
      </c>
      <c r="L284" s="2">
        <f t="shared" si="14"/>
        <v>0</v>
      </c>
      <c r="M284" s="1" t="s">
        <v>30</v>
      </c>
      <c r="N284" s="1" t="s">
        <v>31</v>
      </c>
      <c r="O284" s="1">
        <v>1930</v>
      </c>
      <c r="P284" s="1">
        <v>182</v>
      </c>
      <c r="Q284" s="1">
        <v>4181</v>
      </c>
      <c r="S284" s="1" t="s">
        <v>114</v>
      </c>
    </row>
    <row r="285" spans="1:19">
      <c r="A285" s="1">
        <v>1930</v>
      </c>
      <c r="B285" s="1">
        <v>10</v>
      </c>
      <c r="C285" s="1">
        <v>11</v>
      </c>
      <c r="D285" s="4">
        <f t="shared" si="12"/>
        <v>57</v>
      </c>
      <c r="E285" s="1">
        <v>2</v>
      </c>
      <c r="F285" s="1">
        <v>37</v>
      </c>
      <c r="G285" s="1">
        <v>2</v>
      </c>
      <c r="H285" s="1">
        <f>5+32</f>
        <v>37</v>
      </c>
      <c r="K285" s="2">
        <f t="shared" si="13"/>
        <v>57</v>
      </c>
      <c r="L285" s="2">
        <f t="shared" si="14"/>
        <v>0</v>
      </c>
      <c r="M285" s="1" t="s">
        <v>30</v>
      </c>
      <c r="N285" s="1" t="s">
        <v>31</v>
      </c>
      <c r="O285" s="1">
        <v>1930</v>
      </c>
      <c r="P285" s="1">
        <v>182</v>
      </c>
      <c r="Q285" s="1">
        <v>4181</v>
      </c>
      <c r="S285" s="1" t="s">
        <v>114</v>
      </c>
    </row>
    <row r="286" spans="1:19">
      <c r="A286" s="1">
        <v>1930</v>
      </c>
      <c r="B286" s="1">
        <v>10</v>
      </c>
      <c r="C286" s="1">
        <v>12</v>
      </c>
      <c r="D286" s="4">
        <f t="shared" si="12"/>
        <v>64</v>
      </c>
      <c r="E286" s="1">
        <v>2</v>
      </c>
      <c r="F286" s="1">
        <v>44</v>
      </c>
      <c r="G286" s="1">
        <v>2</v>
      </c>
      <c r="H286" s="1">
        <f>11+33</f>
        <v>44</v>
      </c>
      <c r="K286" s="2">
        <f t="shared" si="13"/>
        <v>64</v>
      </c>
      <c r="L286" s="2">
        <f t="shared" si="14"/>
        <v>0</v>
      </c>
      <c r="M286" s="1" t="s">
        <v>30</v>
      </c>
      <c r="N286" s="1" t="s">
        <v>31</v>
      </c>
      <c r="O286" s="1">
        <v>1930</v>
      </c>
      <c r="P286" s="1">
        <v>182</v>
      </c>
      <c r="Q286" s="1">
        <v>4181</v>
      </c>
      <c r="S286" s="1" t="s">
        <v>114</v>
      </c>
    </row>
    <row r="287" spans="1:19">
      <c r="A287" s="1">
        <v>1930</v>
      </c>
      <c r="B287" s="1">
        <v>10</v>
      </c>
      <c r="C287" s="1">
        <v>13</v>
      </c>
      <c r="D287" s="4">
        <f t="shared" si="12"/>
        <v>49</v>
      </c>
      <c r="E287" s="1">
        <v>2</v>
      </c>
      <c r="F287" s="1">
        <v>29</v>
      </c>
      <c r="G287" s="1">
        <v>2</v>
      </c>
      <c r="H287" s="1">
        <f>10+19</f>
        <v>29</v>
      </c>
      <c r="K287" s="2">
        <f t="shared" si="13"/>
        <v>49</v>
      </c>
      <c r="L287" s="2">
        <f t="shared" si="14"/>
        <v>0</v>
      </c>
      <c r="M287" s="1" t="s">
        <v>30</v>
      </c>
      <c r="N287" s="1" t="s">
        <v>31</v>
      </c>
      <c r="O287" s="1">
        <v>1930</v>
      </c>
      <c r="P287" s="1">
        <v>182</v>
      </c>
      <c r="Q287" s="1">
        <v>4181</v>
      </c>
      <c r="S287" s="1" t="s">
        <v>114</v>
      </c>
    </row>
    <row r="288" spans="1:19">
      <c r="A288" s="1">
        <v>1930</v>
      </c>
      <c r="B288" s="1">
        <v>10</v>
      </c>
      <c r="C288" s="1">
        <v>14</v>
      </c>
      <c r="D288" s="4">
        <f t="shared" si="12"/>
        <v>47</v>
      </c>
      <c r="E288" s="1">
        <v>2</v>
      </c>
      <c r="F288" s="1">
        <v>27</v>
      </c>
      <c r="G288" s="1">
        <v>2</v>
      </c>
      <c r="H288" s="1">
        <f>10+17</f>
        <v>27</v>
      </c>
      <c r="K288" s="2">
        <f t="shared" si="13"/>
        <v>47</v>
      </c>
      <c r="L288" s="2">
        <f t="shared" si="14"/>
        <v>0</v>
      </c>
      <c r="M288" s="1" t="s">
        <v>30</v>
      </c>
      <c r="N288" s="1" t="s">
        <v>31</v>
      </c>
      <c r="O288" s="1">
        <v>1930</v>
      </c>
      <c r="P288" s="1">
        <v>182</v>
      </c>
      <c r="Q288" s="1">
        <v>4181</v>
      </c>
      <c r="S288" s="1" t="s">
        <v>114</v>
      </c>
    </row>
    <row r="289" spans="1:19">
      <c r="A289" s="1">
        <v>1930</v>
      </c>
      <c r="B289" s="1">
        <v>10</v>
      </c>
      <c r="C289" s="1">
        <v>15</v>
      </c>
      <c r="D289" s="4">
        <f t="shared" si="12"/>
        <v>45</v>
      </c>
      <c r="E289" s="1">
        <v>2</v>
      </c>
      <c r="F289" s="1">
        <v>25</v>
      </c>
      <c r="G289" s="1">
        <v>2</v>
      </c>
      <c r="H289" s="1">
        <f>8+17</f>
        <v>25</v>
      </c>
      <c r="K289" s="2">
        <f t="shared" si="13"/>
        <v>45</v>
      </c>
      <c r="L289" s="2">
        <f t="shared" si="14"/>
        <v>0</v>
      </c>
      <c r="M289" s="1" t="s">
        <v>30</v>
      </c>
      <c r="N289" s="1" t="s">
        <v>31</v>
      </c>
      <c r="O289" s="1">
        <v>1930</v>
      </c>
      <c r="P289" s="1">
        <v>182</v>
      </c>
      <c r="Q289" s="1">
        <v>4181</v>
      </c>
      <c r="S289" s="1" t="s">
        <v>114</v>
      </c>
    </row>
    <row r="290" spans="1:19">
      <c r="A290" s="1">
        <v>1930</v>
      </c>
      <c r="B290" s="1">
        <v>10</v>
      </c>
      <c r="C290" s="1">
        <v>16</v>
      </c>
      <c r="D290" s="4">
        <f t="shared" si="12"/>
        <v>50</v>
      </c>
      <c r="E290" s="1">
        <v>2</v>
      </c>
      <c r="F290" s="1">
        <v>30</v>
      </c>
      <c r="G290" s="1">
        <v>2</v>
      </c>
      <c r="H290" s="1">
        <f>19+11</f>
        <v>30</v>
      </c>
      <c r="K290" s="2">
        <f t="shared" si="13"/>
        <v>50</v>
      </c>
      <c r="L290" s="2">
        <f t="shared" si="14"/>
        <v>0</v>
      </c>
      <c r="M290" s="1" t="s">
        <v>30</v>
      </c>
      <c r="N290" s="1" t="s">
        <v>31</v>
      </c>
      <c r="O290" s="1">
        <v>1930</v>
      </c>
      <c r="P290" s="1">
        <v>182</v>
      </c>
      <c r="Q290" s="1">
        <v>4181</v>
      </c>
      <c r="S290" s="1" t="s">
        <v>114</v>
      </c>
    </row>
    <row r="291" spans="1:19">
      <c r="A291" s="1">
        <v>1930</v>
      </c>
      <c r="B291" s="1">
        <v>10</v>
      </c>
      <c r="C291" s="1">
        <v>17</v>
      </c>
      <c r="D291" s="4" t="str">
        <f t="shared" si="12"/>
        <v/>
      </c>
      <c r="K291" s="2" t="str">
        <f t="shared" si="13"/>
        <v/>
      </c>
      <c r="L291" s="2" t="str">
        <f t="shared" si="14"/>
        <v/>
      </c>
      <c r="N291" s="1" t="s">
        <v>31</v>
      </c>
      <c r="O291" s="1">
        <v>1930</v>
      </c>
      <c r="P291" s="1">
        <v>182</v>
      </c>
      <c r="Q291" s="1">
        <v>4181</v>
      </c>
      <c r="S291" s="1" t="s">
        <v>114</v>
      </c>
    </row>
    <row r="292" spans="1:19">
      <c r="A292" s="1">
        <v>1930</v>
      </c>
      <c r="B292" s="1">
        <v>10</v>
      </c>
      <c r="C292" s="1">
        <v>18</v>
      </c>
      <c r="D292" s="4">
        <f t="shared" si="12"/>
        <v>15</v>
      </c>
      <c r="E292" s="1">
        <v>1</v>
      </c>
      <c r="F292" s="1">
        <v>5</v>
      </c>
      <c r="G292" s="1">
        <v>1</v>
      </c>
      <c r="H292" s="1">
        <v>5</v>
      </c>
      <c r="K292" s="2">
        <f t="shared" si="13"/>
        <v>15</v>
      </c>
      <c r="L292" s="2">
        <f t="shared" si="14"/>
        <v>0</v>
      </c>
      <c r="M292" s="1" t="s">
        <v>30</v>
      </c>
      <c r="N292" s="1" t="s">
        <v>31</v>
      </c>
      <c r="O292" s="1">
        <v>1930</v>
      </c>
      <c r="P292" s="1">
        <v>182</v>
      </c>
      <c r="Q292" s="1">
        <v>4181</v>
      </c>
      <c r="S292" s="1" t="s">
        <v>114</v>
      </c>
    </row>
    <row r="293" spans="1:19">
      <c r="A293" s="1">
        <v>1930</v>
      </c>
      <c r="B293" s="1">
        <v>10</v>
      </c>
      <c r="C293" s="1">
        <v>19</v>
      </c>
      <c r="D293" s="4">
        <f t="shared" si="12"/>
        <v>21</v>
      </c>
      <c r="E293" s="1">
        <v>1</v>
      </c>
      <c r="F293" s="1">
        <v>11</v>
      </c>
      <c r="G293" s="1">
        <v>1</v>
      </c>
      <c r="H293" s="1">
        <v>11</v>
      </c>
      <c r="K293" s="2">
        <f t="shared" si="13"/>
        <v>21</v>
      </c>
      <c r="L293" s="2">
        <f t="shared" si="14"/>
        <v>0</v>
      </c>
      <c r="M293" s="1" t="s">
        <v>30</v>
      </c>
      <c r="N293" s="1" t="s">
        <v>31</v>
      </c>
      <c r="O293" s="1">
        <v>1930</v>
      </c>
      <c r="P293" s="1">
        <v>182</v>
      </c>
      <c r="Q293" s="1">
        <v>4181</v>
      </c>
      <c r="S293" s="1" t="s">
        <v>114</v>
      </c>
    </row>
    <row r="294" spans="1:19">
      <c r="A294" s="1">
        <v>1930</v>
      </c>
      <c r="B294" s="1">
        <v>10</v>
      </c>
      <c r="C294" s="1">
        <v>20</v>
      </c>
      <c r="D294" s="4" t="str">
        <f t="shared" si="12"/>
        <v/>
      </c>
      <c r="K294" s="2" t="str">
        <f t="shared" si="13"/>
        <v/>
      </c>
      <c r="L294" s="2" t="str">
        <f t="shared" si="14"/>
        <v/>
      </c>
      <c r="N294" s="1" t="s">
        <v>31</v>
      </c>
      <c r="O294" s="1">
        <v>1930</v>
      </c>
      <c r="P294" s="1">
        <v>182</v>
      </c>
      <c r="Q294" s="1">
        <v>4181</v>
      </c>
      <c r="S294" s="1" t="s">
        <v>114</v>
      </c>
    </row>
    <row r="295" spans="1:19">
      <c r="A295" s="1">
        <v>1930</v>
      </c>
      <c r="B295" s="1">
        <v>10</v>
      </c>
      <c r="C295" s="1">
        <v>21</v>
      </c>
      <c r="D295" s="4">
        <f t="shared" si="12"/>
        <v>14</v>
      </c>
      <c r="E295" s="1">
        <v>1</v>
      </c>
      <c r="F295" s="1">
        <v>4</v>
      </c>
      <c r="G295" s="1">
        <v>1</v>
      </c>
      <c r="H295" s="1">
        <v>4</v>
      </c>
      <c r="K295" s="2">
        <f t="shared" si="13"/>
        <v>14</v>
      </c>
      <c r="L295" s="2">
        <f t="shared" si="14"/>
        <v>0</v>
      </c>
      <c r="M295" s="1" t="s">
        <v>30</v>
      </c>
      <c r="N295" s="1" t="s">
        <v>31</v>
      </c>
      <c r="O295" s="1">
        <v>1930</v>
      </c>
      <c r="P295" s="1">
        <v>182</v>
      </c>
      <c r="Q295" s="1">
        <v>4181</v>
      </c>
      <c r="S295" s="1" t="s">
        <v>114</v>
      </c>
    </row>
    <row r="296" spans="1:19">
      <c r="A296" s="1">
        <v>1930</v>
      </c>
      <c r="B296" s="1">
        <v>10</v>
      </c>
      <c r="C296" s="1">
        <v>22</v>
      </c>
      <c r="D296" s="4">
        <f t="shared" si="12"/>
        <v>11</v>
      </c>
      <c r="E296" s="1">
        <v>1</v>
      </c>
      <c r="F296" s="1">
        <v>1</v>
      </c>
      <c r="I296" s="1">
        <v>1</v>
      </c>
      <c r="J296" s="1">
        <v>1</v>
      </c>
      <c r="K296" s="2">
        <f t="shared" si="13"/>
        <v>0</v>
      </c>
      <c r="L296" s="2">
        <f t="shared" si="14"/>
        <v>11</v>
      </c>
      <c r="M296" s="1" t="s">
        <v>30</v>
      </c>
      <c r="N296" s="1" t="s">
        <v>31</v>
      </c>
      <c r="O296" s="1">
        <v>1930</v>
      </c>
      <c r="P296" s="1">
        <v>182</v>
      </c>
      <c r="Q296" s="1">
        <v>4181</v>
      </c>
      <c r="S296" s="1" t="s">
        <v>114</v>
      </c>
    </row>
    <row r="297" spans="1:19">
      <c r="A297" s="1">
        <v>1930</v>
      </c>
      <c r="B297" s="1">
        <v>10</v>
      </c>
      <c r="C297" s="1">
        <v>23</v>
      </c>
      <c r="D297" s="4">
        <f t="shared" si="12"/>
        <v>34</v>
      </c>
      <c r="E297" s="1">
        <v>3</v>
      </c>
      <c r="F297" s="1">
        <v>4</v>
      </c>
      <c r="I297" s="1">
        <v>3</v>
      </c>
      <c r="J297" s="1">
        <f>1+2+1</f>
        <v>4</v>
      </c>
      <c r="K297" s="2">
        <f t="shared" si="13"/>
        <v>0</v>
      </c>
      <c r="L297" s="2">
        <f t="shared" si="14"/>
        <v>34</v>
      </c>
      <c r="M297" s="1" t="s">
        <v>30</v>
      </c>
      <c r="N297" s="1" t="s">
        <v>31</v>
      </c>
      <c r="O297" s="1">
        <v>1930</v>
      </c>
      <c r="P297" s="1">
        <v>182</v>
      </c>
      <c r="Q297" s="1">
        <v>4181</v>
      </c>
      <c r="S297" s="1" t="s">
        <v>114</v>
      </c>
    </row>
    <row r="298" spans="1:19">
      <c r="A298" s="1">
        <v>1930</v>
      </c>
      <c r="B298" s="1">
        <v>10</v>
      </c>
      <c r="C298" s="1">
        <v>24</v>
      </c>
      <c r="D298" s="4">
        <f t="shared" si="12"/>
        <v>24</v>
      </c>
      <c r="E298" s="1">
        <v>2</v>
      </c>
      <c r="F298" s="1">
        <v>4</v>
      </c>
      <c r="I298" s="1">
        <v>2</v>
      </c>
      <c r="J298" s="1">
        <f>1+3</f>
        <v>4</v>
      </c>
      <c r="K298" s="2">
        <f t="shared" si="13"/>
        <v>0</v>
      </c>
      <c r="L298" s="2">
        <f t="shared" si="14"/>
        <v>24</v>
      </c>
      <c r="M298" s="1" t="s">
        <v>30</v>
      </c>
      <c r="N298" s="1" t="s">
        <v>31</v>
      </c>
      <c r="O298" s="1">
        <v>1930</v>
      </c>
      <c r="P298" s="1">
        <v>182</v>
      </c>
      <c r="Q298" s="1">
        <v>4181</v>
      </c>
      <c r="S298" s="1" t="s">
        <v>114</v>
      </c>
    </row>
    <row r="299" spans="1:19">
      <c r="A299" s="1">
        <v>1930</v>
      </c>
      <c r="B299" s="1">
        <v>10</v>
      </c>
      <c r="C299" s="1">
        <v>25</v>
      </c>
      <c r="D299" s="4" t="str">
        <f t="shared" si="12"/>
        <v/>
      </c>
      <c r="K299" s="2" t="str">
        <f t="shared" si="13"/>
        <v/>
      </c>
      <c r="L299" s="2" t="str">
        <f t="shared" si="14"/>
        <v/>
      </c>
      <c r="N299" s="1" t="s">
        <v>31</v>
      </c>
      <c r="O299" s="1">
        <v>1930</v>
      </c>
      <c r="P299" s="1">
        <v>182</v>
      </c>
      <c r="Q299" s="1">
        <v>4181</v>
      </c>
      <c r="S299" s="1" t="s">
        <v>114</v>
      </c>
    </row>
    <row r="300" spans="1:19">
      <c r="A300" s="1">
        <v>1930</v>
      </c>
      <c r="B300" s="1">
        <v>10</v>
      </c>
      <c r="C300" s="1">
        <v>26</v>
      </c>
      <c r="D300" s="4" t="str">
        <f t="shared" si="12"/>
        <v/>
      </c>
      <c r="K300" s="2" t="str">
        <f t="shared" si="13"/>
        <v/>
      </c>
      <c r="L300" s="2" t="str">
        <f t="shared" si="14"/>
        <v/>
      </c>
      <c r="N300" s="1" t="s">
        <v>31</v>
      </c>
      <c r="O300" s="1">
        <v>1930</v>
      </c>
      <c r="P300" s="1">
        <v>182</v>
      </c>
      <c r="Q300" s="1">
        <v>4181</v>
      </c>
      <c r="S300" s="1" t="s">
        <v>114</v>
      </c>
    </row>
    <row r="301" spans="1:19">
      <c r="A301" s="1">
        <v>1930</v>
      </c>
      <c r="B301" s="1">
        <v>10</v>
      </c>
      <c r="C301" s="1">
        <v>27</v>
      </c>
      <c r="D301" s="4">
        <f t="shared" si="12"/>
        <v>81</v>
      </c>
      <c r="E301" s="1">
        <v>5</v>
      </c>
      <c r="F301" s="1">
        <v>31</v>
      </c>
      <c r="G301" s="1">
        <v>1</v>
      </c>
      <c r="H301" s="1">
        <v>3</v>
      </c>
      <c r="I301" s="1">
        <v>4</v>
      </c>
      <c r="J301" s="1">
        <f>4+7+16+1</f>
        <v>28</v>
      </c>
      <c r="K301" s="2">
        <f t="shared" si="13"/>
        <v>13</v>
      </c>
      <c r="L301" s="2">
        <f t="shared" si="14"/>
        <v>68</v>
      </c>
      <c r="M301" s="1" t="s">
        <v>94</v>
      </c>
      <c r="N301" s="1" t="s">
        <v>31</v>
      </c>
      <c r="O301" s="1">
        <v>1930</v>
      </c>
      <c r="P301" s="1">
        <v>182</v>
      </c>
      <c r="Q301" s="1">
        <v>4181</v>
      </c>
      <c r="S301" s="1" t="s">
        <v>114</v>
      </c>
    </row>
    <row r="302" spans="1:19">
      <c r="A302" s="1">
        <v>1930</v>
      </c>
      <c r="B302" s="1">
        <v>10</v>
      </c>
      <c r="C302" s="1">
        <v>28</v>
      </c>
      <c r="D302" s="4">
        <f t="shared" si="12"/>
        <v>72</v>
      </c>
      <c r="E302" s="1">
        <v>5</v>
      </c>
      <c r="F302" s="1">
        <v>22</v>
      </c>
      <c r="G302" s="1">
        <v>1</v>
      </c>
      <c r="H302" s="1">
        <v>3</v>
      </c>
      <c r="I302" s="1">
        <v>4</v>
      </c>
      <c r="J302" s="1">
        <f>2+4+11+2</f>
        <v>19</v>
      </c>
      <c r="K302" s="2">
        <f t="shared" si="13"/>
        <v>13</v>
      </c>
      <c r="L302" s="2">
        <f t="shared" si="14"/>
        <v>59</v>
      </c>
      <c r="M302" s="1" t="s">
        <v>30</v>
      </c>
      <c r="N302" s="1" t="s">
        <v>31</v>
      </c>
      <c r="O302" s="1">
        <v>1930</v>
      </c>
      <c r="P302" s="1">
        <v>182</v>
      </c>
      <c r="Q302" s="1">
        <v>4181</v>
      </c>
      <c r="S302" s="1" t="s">
        <v>114</v>
      </c>
    </row>
    <row r="303" spans="1:19">
      <c r="A303" s="1">
        <v>1930</v>
      </c>
      <c r="B303" s="1">
        <v>10</v>
      </c>
      <c r="C303" s="1">
        <v>29</v>
      </c>
      <c r="D303" s="4">
        <f t="shared" si="12"/>
        <v>70</v>
      </c>
      <c r="E303" s="1">
        <v>4</v>
      </c>
      <c r="F303" s="1">
        <v>30</v>
      </c>
      <c r="G303" s="1">
        <v>1</v>
      </c>
      <c r="H303" s="1">
        <v>4</v>
      </c>
      <c r="I303" s="1">
        <v>3</v>
      </c>
      <c r="J303" s="1">
        <f>3+11+12</f>
        <v>26</v>
      </c>
      <c r="K303" s="2">
        <f t="shared" si="13"/>
        <v>14</v>
      </c>
      <c r="L303" s="2">
        <f t="shared" si="14"/>
        <v>56</v>
      </c>
      <c r="M303" s="1" t="s">
        <v>30</v>
      </c>
      <c r="N303" s="1" t="s">
        <v>31</v>
      </c>
      <c r="O303" s="1">
        <v>1930</v>
      </c>
      <c r="P303" s="1">
        <v>182</v>
      </c>
      <c r="Q303" s="1">
        <v>4181</v>
      </c>
      <c r="S303" s="1" t="s">
        <v>114</v>
      </c>
    </row>
    <row r="304" spans="1:19">
      <c r="A304" s="1">
        <v>1930</v>
      </c>
      <c r="B304" s="1">
        <v>10</v>
      </c>
      <c r="C304" s="1">
        <v>30</v>
      </c>
      <c r="D304" s="4" t="str">
        <f t="shared" si="12"/>
        <v/>
      </c>
      <c r="K304" s="2" t="str">
        <f t="shared" si="13"/>
        <v/>
      </c>
      <c r="L304" s="2" t="str">
        <f t="shared" si="14"/>
        <v/>
      </c>
      <c r="N304" s="1" t="s">
        <v>31</v>
      </c>
      <c r="O304" s="1">
        <v>1930</v>
      </c>
      <c r="P304" s="1">
        <v>182</v>
      </c>
      <c r="Q304" s="1">
        <v>4181</v>
      </c>
      <c r="S304" s="1" t="s">
        <v>114</v>
      </c>
    </row>
    <row r="305" spans="1:19">
      <c r="A305" s="1">
        <v>1930</v>
      </c>
      <c r="B305" s="1">
        <v>10</v>
      </c>
      <c r="C305" s="1">
        <v>31</v>
      </c>
      <c r="D305" s="4" t="str">
        <f t="shared" si="12"/>
        <v/>
      </c>
      <c r="K305" s="2" t="str">
        <f t="shared" si="13"/>
        <v/>
      </c>
      <c r="L305" s="2" t="str">
        <f t="shared" si="14"/>
        <v/>
      </c>
      <c r="N305" s="1" t="s">
        <v>31</v>
      </c>
      <c r="O305" s="1">
        <v>1930</v>
      </c>
      <c r="P305" s="1">
        <v>182</v>
      </c>
      <c r="Q305" s="1">
        <v>4181</v>
      </c>
      <c r="S305" s="1" t="s">
        <v>114</v>
      </c>
    </row>
    <row r="306" spans="1:19">
      <c r="A306" s="1">
        <v>1930</v>
      </c>
      <c r="B306" s="1">
        <v>11</v>
      </c>
      <c r="C306" s="1">
        <v>1</v>
      </c>
      <c r="D306" s="4">
        <f t="shared" si="12"/>
        <v>61</v>
      </c>
      <c r="E306" s="1">
        <v>3</v>
      </c>
      <c r="F306" s="1">
        <v>31</v>
      </c>
      <c r="I306" s="1">
        <v>3</v>
      </c>
      <c r="J306" s="1">
        <f>12+11+8</f>
        <v>31</v>
      </c>
      <c r="K306" s="2">
        <f t="shared" si="13"/>
        <v>0</v>
      </c>
      <c r="L306" s="2">
        <f t="shared" si="14"/>
        <v>61</v>
      </c>
      <c r="M306" s="1" t="s">
        <v>30</v>
      </c>
      <c r="N306" s="1" t="s">
        <v>31</v>
      </c>
      <c r="O306" s="1">
        <v>1930</v>
      </c>
      <c r="P306" s="1">
        <v>185</v>
      </c>
      <c r="Q306" s="1">
        <v>4182</v>
      </c>
      <c r="S306" s="1" t="s">
        <v>115</v>
      </c>
    </row>
    <row r="307" spans="1:19">
      <c r="A307" s="1">
        <v>1930</v>
      </c>
      <c r="B307" s="1">
        <v>11</v>
      </c>
      <c r="C307" s="1">
        <v>2</v>
      </c>
      <c r="D307" s="4">
        <f t="shared" si="12"/>
        <v>65</v>
      </c>
      <c r="E307" s="1">
        <v>3</v>
      </c>
      <c r="F307" s="1">
        <v>35</v>
      </c>
      <c r="I307" s="1">
        <v>3</v>
      </c>
      <c r="J307" s="1">
        <f>10+6+19</f>
        <v>35</v>
      </c>
      <c r="K307" s="2">
        <f t="shared" si="13"/>
        <v>0</v>
      </c>
      <c r="L307" s="2">
        <f t="shared" si="14"/>
        <v>65</v>
      </c>
      <c r="M307" s="1" t="s">
        <v>30</v>
      </c>
      <c r="N307" s="1" t="s">
        <v>31</v>
      </c>
      <c r="O307" s="1">
        <v>1930</v>
      </c>
      <c r="P307" s="1">
        <v>185</v>
      </c>
      <c r="Q307" s="1">
        <v>4182</v>
      </c>
      <c r="S307" s="1" t="s">
        <v>115</v>
      </c>
    </row>
    <row r="308" spans="1:19">
      <c r="A308" s="1">
        <v>1930</v>
      </c>
      <c r="B308" s="1">
        <v>11</v>
      </c>
      <c r="C308" s="1">
        <v>3</v>
      </c>
      <c r="D308" s="4">
        <f t="shared" si="12"/>
        <v>59</v>
      </c>
      <c r="E308" s="1">
        <v>4</v>
      </c>
      <c r="F308" s="1">
        <v>19</v>
      </c>
      <c r="I308" s="1">
        <v>4</v>
      </c>
      <c r="J308" s="1">
        <f>6+5+7+1</f>
        <v>19</v>
      </c>
      <c r="K308" s="2">
        <f t="shared" si="13"/>
        <v>0</v>
      </c>
      <c r="L308" s="2">
        <f t="shared" si="14"/>
        <v>59</v>
      </c>
      <c r="M308" s="1" t="s">
        <v>30</v>
      </c>
      <c r="N308" s="1" t="s">
        <v>31</v>
      </c>
      <c r="O308" s="1">
        <v>1930</v>
      </c>
      <c r="P308" s="1">
        <v>185</v>
      </c>
      <c r="Q308" s="1">
        <v>4182</v>
      </c>
      <c r="S308" s="1" t="s">
        <v>115</v>
      </c>
    </row>
    <row r="309" spans="1:19">
      <c r="A309" s="1">
        <v>1930</v>
      </c>
      <c r="B309" s="1">
        <v>11</v>
      </c>
      <c r="C309" s="1">
        <v>4</v>
      </c>
      <c r="D309" s="4">
        <f t="shared" si="12"/>
        <v>23</v>
      </c>
      <c r="E309" s="1">
        <v>2</v>
      </c>
      <c r="F309" s="1">
        <v>3</v>
      </c>
      <c r="I309" s="1">
        <v>2</v>
      </c>
      <c r="J309" s="1">
        <f>2+1</f>
        <v>3</v>
      </c>
      <c r="K309" s="2">
        <f t="shared" si="13"/>
        <v>0</v>
      </c>
      <c r="L309" s="2">
        <f t="shared" si="14"/>
        <v>23</v>
      </c>
      <c r="M309" s="1" t="s">
        <v>30</v>
      </c>
      <c r="N309" s="1" t="s">
        <v>31</v>
      </c>
      <c r="O309" s="1">
        <v>1930</v>
      </c>
      <c r="P309" s="1">
        <v>185</v>
      </c>
      <c r="Q309" s="1">
        <v>4182</v>
      </c>
      <c r="S309" s="1" t="s">
        <v>115</v>
      </c>
    </row>
    <row r="310" spans="1:19">
      <c r="A310" s="1">
        <v>1930</v>
      </c>
      <c r="B310" s="1">
        <v>11</v>
      </c>
      <c r="C310" s="1">
        <v>5</v>
      </c>
      <c r="D310" s="4">
        <f t="shared" si="12"/>
        <v>11</v>
      </c>
      <c r="E310" s="1">
        <v>1</v>
      </c>
      <c r="F310" s="1">
        <v>1</v>
      </c>
      <c r="I310" s="1">
        <v>1</v>
      </c>
      <c r="J310" s="1">
        <v>1</v>
      </c>
      <c r="K310" s="2">
        <f t="shared" si="13"/>
        <v>0</v>
      </c>
      <c r="L310" s="2">
        <f t="shared" si="14"/>
        <v>11</v>
      </c>
      <c r="M310" s="1" t="s">
        <v>30</v>
      </c>
      <c r="N310" s="1" t="s">
        <v>31</v>
      </c>
      <c r="O310" s="1">
        <v>1930</v>
      </c>
      <c r="P310" s="1">
        <v>185</v>
      </c>
      <c r="Q310" s="1">
        <v>4182</v>
      </c>
      <c r="S310" s="1" t="s">
        <v>115</v>
      </c>
    </row>
    <row r="311" spans="1:19">
      <c r="A311" s="1">
        <v>1930</v>
      </c>
      <c r="B311" s="1">
        <v>11</v>
      </c>
      <c r="C311" s="1">
        <v>6</v>
      </c>
      <c r="D311" s="4">
        <f t="shared" si="12"/>
        <v>11</v>
      </c>
      <c r="E311" s="1">
        <v>1</v>
      </c>
      <c r="F311" s="1">
        <v>1</v>
      </c>
      <c r="I311" s="1">
        <v>1</v>
      </c>
      <c r="J311" s="1">
        <v>1</v>
      </c>
      <c r="K311" s="2">
        <f t="shared" si="13"/>
        <v>0</v>
      </c>
      <c r="L311" s="2">
        <f t="shared" si="14"/>
        <v>11</v>
      </c>
      <c r="M311" s="1" t="s">
        <v>30</v>
      </c>
      <c r="N311" s="1" t="s">
        <v>31</v>
      </c>
      <c r="O311" s="1">
        <v>1930</v>
      </c>
      <c r="P311" s="1">
        <v>185</v>
      </c>
      <c r="Q311" s="1">
        <v>4182</v>
      </c>
      <c r="S311" s="1" t="s">
        <v>115</v>
      </c>
    </row>
    <row r="312" spans="1:19">
      <c r="A312" s="1">
        <v>1930</v>
      </c>
      <c r="B312" s="1">
        <v>11</v>
      </c>
      <c r="C312" s="1">
        <v>7</v>
      </c>
      <c r="D312" s="4">
        <f t="shared" si="12"/>
        <v>11</v>
      </c>
      <c r="E312" s="1">
        <v>1</v>
      </c>
      <c r="F312" s="1">
        <v>1</v>
      </c>
      <c r="I312" s="1">
        <v>1</v>
      </c>
      <c r="J312" s="1">
        <v>1</v>
      </c>
      <c r="K312" s="2">
        <f t="shared" si="13"/>
        <v>0</v>
      </c>
      <c r="L312" s="2">
        <f t="shared" si="14"/>
        <v>11</v>
      </c>
      <c r="M312" s="1" t="s">
        <v>30</v>
      </c>
      <c r="N312" s="1" t="s">
        <v>31</v>
      </c>
      <c r="O312" s="1">
        <v>1930</v>
      </c>
      <c r="P312" s="1">
        <v>185</v>
      </c>
      <c r="Q312" s="1">
        <v>4182</v>
      </c>
      <c r="S312" s="1" t="s">
        <v>115</v>
      </c>
    </row>
    <row r="313" spans="1:19">
      <c r="A313" s="1">
        <v>1930</v>
      </c>
      <c r="B313" s="1">
        <v>11</v>
      </c>
      <c r="C313" s="1">
        <v>8</v>
      </c>
      <c r="D313" s="4">
        <f t="shared" si="12"/>
        <v>14</v>
      </c>
      <c r="E313" s="1">
        <v>1</v>
      </c>
      <c r="F313" s="1">
        <v>4</v>
      </c>
      <c r="I313" s="1">
        <v>1</v>
      </c>
      <c r="J313" s="1">
        <v>4</v>
      </c>
      <c r="K313" s="2">
        <f t="shared" si="13"/>
        <v>0</v>
      </c>
      <c r="L313" s="2">
        <f t="shared" si="14"/>
        <v>14</v>
      </c>
      <c r="M313" s="1" t="s">
        <v>30</v>
      </c>
      <c r="N313" s="1" t="s">
        <v>31</v>
      </c>
      <c r="O313" s="1">
        <v>1930</v>
      </c>
      <c r="P313" s="1">
        <v>185</v>
      </c>
      <c r="Q313" s="1">
        <v>4182</v>
      </c>
      <c r="S313" s="1" t="s">
        <v>115</v>
      </c>
    </row>
    <row r="314" spans="1:19">
      <c r="A314" s="1">
        <v>1930</v>
      </c>
      <c r="B314" s="1">
        <v>11</v>
      </c>
      <c r="C314" s="1">
        <v>9</v>
      </c>
      <c r="D314" s="4" t="str">
        <f t="shared" si="12"/>
        <v/>
      </c>
      <c r="K314" s="2" t="str">
        <f t="shared" si="13"/>
        <v/>
      </c>
      <c r="L314" s="2" t="str">
        <f t="shared" si="14"/>
        <v/>
      </c>
      <c r="N314" s="1" t="s">
        <v>31</v>
      </c>
      <c r="O314" s="1">
        <v>1930</v>
      </c>
      <c r="P314" s="1">
        <v>185</v>
      </c>
      <c r="Q314" s="1">
        <v>4182</v>
      </c>
      <c r="S314" s="1" t="s">
        <v>115</v>
      </c>
    </row>
    <row r="315" spans="1:19">
      <c r="A315" s="1">
        <v>1930</v>
      </c>
      <c r="B315" s="1">
        <v>11</v>
      </c>
      <c r="C315" s="1">
        <v>10</v>
      </c>
      <c r="D315" s="4" t="str">
        <f t="shared" si="12"/>
        <v/>
      </c>
      <c r="K315" s="2" t="str">
        <f t="shared" si="13"/>
        <v/>
      </c>
      <c r="L315" s="2" t="str">
        <f t="shared" si="14"/>
        <v/>
      </c>
      <c r="N315" s="1" t="s">
        <v>31</v>
      </c>
      <c r="O315" s="1">
        <v>1930</v>
      </c>
      <c r="P315" s="1">
        <v>185</v>
      </c>
      <c r="Q315" s="1">
        <v>4182</v>
      </c>
      <c r="S315" s="1" t="s">
        <v>115</v>
      </c>
    </row>
    <row r="316" spans="1:19">
      <c r="A316" s="1">
        <v>1930</v>
      </c>
      <c r="B316" s="1">
        <v>11</v>
      </c>
      <c r="C316" s="1">
        <v>11</v>
      </c>
      <c r="D316" s="4">
        <f t="shared" si="12"/>
        <v>11</v>
      </c>
      <c r="E316" s="1">
        <v>1</v>
      </c>
      <c r="F316" s="1">
        <v>1</v>
      </c>
      <c r="I316" s="1">
        <v>1</v>
      </c>
      <c r="J316" s="1">
        <v>1</v>
      </c>
      <c r="K316" s="2">
        <f t="shared" si="13"/>
        <v>0</v>
      </c>
      <c r="L316" s="2">
        <f t="shared" si="14"/>
        <v>11</v>
      </c>
      <c r="M316" s="1" t="s">
        <v>30</v>
      </c>
      <c r="N316" s="1" t="s">
        <v>31</v>
      </c>
      <c r="O316" s="1">
        <v>1930</v>
      </c>
      <c r="P316" s="1">
        <v>185</v>
      </c>
      <c r="Q316" s="1">
        <v>4182</v>
      </c>
      <c r="S316" s="1" t="s">
        <v>115</v>
      </c>
    </row>
    <row r="317" spans="1:19">
      <c r="A317" s="1">
        <v>1930</v>
      </c>
      <c r="B317" s="1">
        <v>11</v>
      </c>
      <c r="C317" s="1">
        <v>12</v>
      </c>
      <c r="D317" s="4">
        <f t="shared" si="12"/>
        <v>11</v>
      </c>
      <c r="E317" s="1">
        <v>1</v>
      </c>
      <c r="F317" s="1">
        <v>1</v>
      </c>
      <c r="I317" s="1">
        <v>1</v>
      </c>
      <c r="J317" s="1">
        <v>1</v>
      </c>
      <c r="K317" s="2">
        <f t="shared" si="13"/>
        <v>0</v>
      </c>
      <c r="L317" s="2">
        <f t="shared" si="14"/>
        <v>11</v>
      </c>
      <c r="M317" s="1" t="s">
        <v>30</v>
      </c>
      <c r="N317" s="1" t="s">
        <v>31</v>
      </c>
      <c r="O317" s="1">
        <v>1930</v>
      </c>
      <c r="P317" s="1">
        <v>185</v>
      </c>
      <c r="Q317" s="1">
        <v>4182</v>
      </c>
      <c r="S317" s="1" t="s">
        <v>115</v>
      </c>
    </row>
    <row r="318" spans="1:19">
      <c r="A318" s="1">
        <v>1930</v>
      </c>
      <c r="B318" s="1">
        <v>11</v>
      </c>
      <c r="C318" s="1">
        <v>13</v>
      </c>
      <c r="D318" s="4">
        <f t="shared" si="12"/>
        <v>0</v>
      </c>
      <c r="E318" s="1">
        <v>0</v>
      </c>
      <c r="F318" s="1">
        <v>0</v>
      </c>
      <c r="K318" s="2">
        <f t="shared" si="13"/>
        <v>0</v>
      </c>
      <c r="L318" s="2">
        <f t="shared" si="14"/>
        <v>0</v>
      </c>
      <c r="M318" s="1" t="s">
        <v>30</v>
      </c>
      <c r="N318" s="1" t="s">
        <v>31</v>
      </c>
      <c r="O318" s="1">
        <v>1930</v>
      </c>
      <c r="P318" s="1">
        <v>185</v>
      </c>
      <c r="Q318" s="1">
        <v>4182</v>
      </c>
      <c r="S318" s="1" t="s">
        <v>115</v>
      </c>
    </row>
    <row r="319" spans="1:19">
      <c r="A319" s="1">
        <v>1930</v>
      </c>
      <c r="B319" s="1">
        <v>11</v>
      </c>
      <c r="C319" s="1">
        <v>14</v>
      </c>
      <c r="D319" s="4">
        <f t="shared" si="12"/>
        <v>12</v>
      </c>
      <c r="E319" s="1">
        <v>1</v>
      </c>
      <c r="F319" s="1">
        <v>2</v>
      </c>
      <c r="I319" s="1">
        <v>1</v>
      </c>
      <c r="J319" s="1">
        <v>2</v>
      </c>
      <c r="K319" s="2">
        <f t="shared" si="13"/>
        <v>0</v>
      </c>
      <c r="L319" s="2">
        <f t="shared" si="14"/>
        <v>12</v>
      </c>
      <c r="M319" s="1" t="s">
        <v>30</v>
      </c>
      <c r="N319" s="1" t="s">
        <v>31</v>
      </c>
      <c r="O319" s="1">
        <v>1930</v>
      </c>
      <c r="P319" s="1">
        <v>185</v>
      </c>
      <c r="Q319" s="1">
        <v>4182</v>
      </c>
      <c r="S319" s="1" t="s">
        <v>115</v>
      </c>
    </row>
    <row r="320" spans="1:19">
      <c r="A320" s="1">
        <v>1930</v>
      </c>
      <c r="B320" s="1">
        <v>11</v>
      </c>
      <c r="C320" s="1">
        <v>15</v>
      </c>
      <c r="D320" s="4">
        <f t="shared" si="12"/>
        <v>19</v>
      </c>
      <c r="E320" s="1">
        <v>1</v>
      </c>
      <c r="F320" s="1">
        <v>9</v>
      </c>
      <c r="I320" s="1">
        <v>1</v>
      </c>
      <c r="J320" s="1">
        <v>9</v>
      </c>
      <c r="K320" s="2">
        <f t="shared" si="13"/>
        <v>0</v>
      </c>
      <c r="L320" s="2">
        <f t="shared" si="14"/>
        <v>19</v>
      </c>
      <c r="M320" s="1" t="s">
        <v>30</v>
      </c>
      <c r="N320" s="1" t="s">
        <v>31</v>
      </c>
      <c r="O320" s="1">
        <v>1930</v>
      </c>
      <c r="P320" s="1">
        <v>185</v>
      </c>
      <c r="Q320" s="1">
        <v>4182</v>
      </c>
      <c r="S320" s="1" t="s">
        <v>115</v>
      </c>
    </row>
    <row r="321" spans="1:19">
      <c r="A321" s="1">
        <v>1930</v>
      </c>
      <c r="B321" s="1">
        <v>11</v>
      </c>
      <c r="C321" s="1">
        <v>16</v>
      </c>
      <c r="D321" s="4" t="str">
        <f t="shared" si="12"/>
        <v/>
      </c>
      <c r="K321" s="2" t="str">
        <f t="shared" si="13"/>
        <v/>
      </c>
      <c r="L321" s="2" t="str">
        <f t="shared" si="14"/>
        <v/>
      </c>
      <c r="N321" s="1" t="s">
        <v>31</v>
      </c>
      <c r="O321" s="1">
        <v>1930</v>
      </c>
      <c r="P321" s="1">
        <v>185</v>
      </c>
      <c r="Q321" s="1">
        <v>4182</v>
      </c>
      <c r="S321" s="1" t="s">
        <v>115</v>
      </c>
    </row>
    <row r="322" spans="1:19">
      <c r="A322" s="1">
        <v>1930</v>
      </c>
      <c r="B322" s="1">
        <v>11</v>
      </c>
      <c r="C322" s="1">
        <v>17</v>
      </c>
      <c r="D322" s="4">
        <f t="shared" si="12"/>
        <v>19</v>
      </c>
      <c r="E322" s="1">
        <v>1</v>
      </c>
      <c r="F322" s="1">
        <v>9</v>
      </c>
      <c r="I322" s="1">
        <v>1</v>
      </c>
      <c r="J322" s="1">
        <v>9</v>
      </c>
      <c r="K322" s="2">
        <f t="shared" si="13"/>
        <v>0</v>
      </c>
      <c r="L322" s="2">
        <f t="shared" si="14"/>
        <v>19</v>
      </c>
      <c r="M322" s="1" t="s">
        <v>102</v>
      </c>
      <c r="N322" s="1" t="s">
        <v>31</v>
      </c>
      <c r="O322" s="1">
        <v>1930</v>
      </c>
      <c r="P322" s="1">
        <v>185</v>
      </c>
      <c r="Q322" s="1">
        <v>4182</v>
      </c>
      <c r="S322" s="1" t="s">
        <v>115</v>
      </c>
    </row>
    <row r="323" spans="1:19">
      <c r="A323" s="1">
        <v>1930</v>
      </c>
      <c r="B323" s="1">
        <v>11</v>
      </c>
      <c r="C323" s="1">
        <v>18</v>
      </c>
      <c r="D323" s="4">
        <f t="shared" ref="D323:D386" si="15">IF(E323="","",E323*10+F323)</f>
        <v>24</v>
      </c>
      <c r="E323" s="1">
        <v>1</v>
      </c>
      <c r="F323" s="1">
        <v>14</v>
      </c>
      <c r="I323" s="1">
        <v>1</v>
      </c>
      <c r="J323" s="1">
        <v>14</v>
      </c>
      <c r="K323" s="2">
        <f t="shared" ref="K323:K386" si="16">IF(D323="","",G323*10+H323)</f>
        <v>0</v>
      </c>
      <c r="L323" s="2">
        <f t="shared" ref="L323:L386" si="17">IF(D323="","",I323*10+J323)</f>
        <v>24</v>
      </c>
      <c r="M323" s="1" t="s">
        <v>30</v>
      </c>
      <c r="N323" s="1" t="s">
        <v>31</v>
      </c>
      <c r="O323" s="1">
        <v>1930</v>
      </c>
      <c r="P323" s="1">
        <v>185</v>
      </c>
      <c r="Q323" s="1">
        <v>4182</v>
      </c>
      <c r="S323" s="1" t="s">
        <v>115</v>
      </c>
    </row>
    <row r="324" spans="1:19">
      <c r="A324" s="1">
        <v>1930</v>
      </c>
      <c r="B324" s="1">
        <v>11</v>
      </c>
      <c r="C324" s="1">
        <v>19</v>
      </c>
      <c r="D324" s="4">
        <f t="shared" si="15"/>
        <v>43</v>
      </c>
      <c r="E324" s="1">
        <v>2</v>
      </c>
      <c r="F324" s="1">
        <v>23</v>
      </c>
      <c r="G324" s="1">
        <v>1</v>
      </c>
      <c r="H324" s="1">
        <v>3</v>
      </c>
      <c r="I324" s="1">
        <v>1</v>
      </c>
      <c r="J324" s="1">
        <v>20</v>
      </c>
      <c r="K324" s="2">
        <f t="shared" si="16"/>
        <v>13</v>
      </c>
      <c r="L324" s="2">
        <f t="shared" si="17"/>
        <v>30</v>
      </c>
      <c r="M324" s="1" t="s">
        <v>30</v>
      </c>
      <c r="N324" s="1" t="s">
        <v>31</v>
      </c>
      <c r="O324" s="1">
        <v>1930</v>
      </c>
      <c r="P324" s="1">
        <v>185</v>
      </c>
      <c r="Q324" s="1">
        <v>4182</v>
      </c>
      <c r="S324" s="1" t="s">
        <v>115</v>
      </c>
    </row>
    <row r="325" spans="1:19">
      <c r="A325" s="1">
        <v>1930</v>
      </c>
      <c r="B325" s="1">
        <v>11</v>
      </c>
      <c r="C325" s="1">
        <v>20</v>
      </c>
      <c r="D325" s="4" t="str">
        <f t="shared" si="15"/>
        <v/>
      </c>
      <c r="K325" s="2" t="str">
        <f t="shared" si="16"/>
        <v/>
      </c>
      <c r="L325" s="2" t="str">
        <f t="shared" si="17"/>
        <v/>
      </c>
      <c r="N325" s="1" t="s">
        <v>31</v>
      </c>
      <c r="O325" s="1">
        <v>1930</v>
      </c>
      <c r="P325" s="1">
        <v>185</v>
      </c>
      <c r="Q325" s="1">
        <v>4182</v>
      </c>
      <c r="S325" s="1" t="s">
        <v>115</v>
      </c>
    </row>
    <row r="326" spans="1:19">
      <c r="A326" s="1">
        <v>1930</v>
      </c>
      <c r="B326" s="1">
        <v>11</v>
      </c>
      <c r="C326" s="1">
        <v>21</v>
      </c>
      <c r="D326" s="4">
        <f t="shared" si="15"/>
        <v>64</v>
      </c>
      <c r="E326" s="1">
        <v>4</v>
      </c>
      <c r="F326" s="1">
        <v>24</v>
      </c>
      <c r="G326" s="1">
        <v>2</v>
      </c>
      <c r="H326" s="1">
        <f>5+1</f>
        <v>6</v>
      </c>
      <c r="I326" s="1">
        <v>2</v>
      </c>
      <c r="J326" s="1">
        <f>16+2</f>
        <v>18</v>
      </c>
      <c r="K326" s="2">
        <f t="shared" si="16"/>
        <v>26</v>
      </c>
      <c r="L326" s="2">
        <f t="shared" si="17"/>
        <v>38</v>
      </c>
      <c r="M326" s="1" t="s">
        <v>30</v>
      </c>
      <c r="N326" s="1" t="s">
        <v>31</v>
      </c>
      <c r="O326" s="1">
        <v>1930</v>
      </c>
      <c r="P326" s="1">
        <v>185</v>
      </c>
      <c r="Q326" s="1">
        <v>4182</v>
      </c>
      <c r="S326" s="1" t="s">
        <v>115</v>
      </c>
    </row>
    <row r="327" spans="1:19">
      <c r="A327" s="1">
        <v>1930</v>
      </c>
      <c r="B327" s="1">
        <v>11</v>
      </c>
      <c r="C327" s="1">
        <v>22</v>
      </c>
      <c r="D327" s="4">
        <f t="shared" si="15"/>
        <v>60</v>
      </c>
      <c r="E327" s="1">
        <v>4</v>
      </c>
      <c r="F327" s="1">
        <v>20</v>
      </c>
      <c r="G327" s="1">
        <v>2</v>
      </c>
      <c r="H327" s="1">
        <f>4+4</f>
        <v>8</v>
      </c>
      <c r="I327" s="1">
        <v>2</v>
      </c>
      <c r="J327" s="1">
        <f>10+2</f>
        <v>12</v>
      </c>
      <c r="K327" s="2">
        <f t="shared" si="16"/>
        <v>28</v>
      </c>
      <c r="L327" s="2">
        <f t="shared" si="17"/>
        <v>32</v>
      </c>
      <c r="M327" s="1" t="s">
        <v>30</v>
      </c>
      <c r="N327" s="1" t="s">
        <v>31</v>
      </c>
      <c r="O327" s="1">
        <v>1930</v>
      </c>
      <c r="P327" s="1">
        <v>185</v>
      </c>
      <c r="Q327" s="1">
        <v>4182</v>
      </c>
      <c r="S327" s="1" t="s">
        <v>115</v>
      </c>
    </row>
    <row r="328" spans="1:19">
      <c r="A328" s="1">
        <v>1930</v>
      </c>
      <c r="B328" s="1">
        <v>11</v>
      </c>
      <c r="C328" s="1">
        <v>23</v>
      </c>
      <c r="D328" s="4">
        <f t="shared" si="15"/>
        <v>66</v>
      </c>
      <c r="E328" s="1">
        <v>4</v>
      </c>
      <c r="F328" s="1">
        <v>26</v>
      </c>
      <c r="G328" s="1">
        <v>2</v>
      </c>
      <c r="H328" s="1">
        <f>7+6</f>
        <v>13</v>
      </c>
      <c r="I328" s="1">
        <v>2</v>
      </c>
      <c r="J328" s="1">
        <f>11+2</f>
        <v>13</v>
      </c>
      <c r="K328" s="2">
        <f t="shared" si="16"/>
        <v>33</v>
      </c>
      <c r="L328" s="2">
        <f t="shared" si="17"/>
        <v>33</v>
      </c>
      <c r="M328" s="1" t="s">
        <v>30</v>
      </c>
      <c r="N328" s="1" t="s">
        <v>31</v>
      </c>
      <c r="O328" s="1">
        <v>1930</v>
      </c>
      <c r="P328" s="1">
        <v>185</v>
      </c>
      <c r="Q328" s="1">
        <v>4182</v>
      </c>
      <c r="S328" s="1" t="s">
        <v>115</v>
      </c>
    </row>
    <row r="329" spans="1:19">
      <c r="A329" s="1">
        <v>1930</v>
      </c>
      <c r="B329" s="1">
        <v>11</v>
      </c>
      <c r="C329" s="1">
        <v>24</v>
      </c>
      <c r="D329" s="4">
        <f t="shared" si="15"/>
        <v>74</v>
      </c>
      <c r="E329" s="1">
        <v>5</v>
      </c>
      <c r="F329" s="1">
        <v>24</v>
      </c>
      <c r="G329" s="1">
        <v>2</v>
      </c>
      <c r="H329" s="1">
        <f>9+5</f>
        <v>14</v>
      </c>
      <c r="I329" s="1">
        <v>3</v>
      </c>
      <c r="J329" s="1">
        <f>6+3+1</f>
        <v>10</v>
      </c>
      <c r="K329" s="2">
        <f t="shared" si="16"/>
        <v>34</v>
      </c>
      <c r="L329" s="2">
        <f t="shared" si="17"/>
        <v>40</v>
      </c>
      <c r="M329" s="1" t="s">
        <v>30</v>
      </c>
      <c r="N329" s="1" t="s">
        <v>31</v>
      </c>
      <c r="O329" s="1">
        <v>1930</v>
      </c>
      <c r="P329" s="1">
        <v>185</v>
      </c>
      <c r="Q329" s="1">
        <v>4182</v>
      </c>
      <c r="S329" s="1" t="s">
        <v>115</v>
      </c>
    </row>
    <row r="330" spans="1:19">
      <c r="A330" s="1">
        <v>1930</v>
      </c>
      <c r="B330" s="1">
        <v>11</v>
      </c>
      <c r="C330" s="1">
        <v>25</v>
      </c>
      <c r="D330" s="4">
        <f t="shared" si="15"/>
        <v>93</v>
      </c>
      <c r="E330" s="1">
        <v>6</v>
      </c>
      <c r="F330" s="1">
        <v>33</v>
      </c>
      <c r="G330" s="1">
        <v>3</v>
      </c>
      <c r="H330" s="1">
        <f>10+13+2</f>
        <v>25</v>
      </c>
      <c r="I330" s="1">
        <v>3</v>
      </c>
      <c r="J330" s="1">
        <f>9+3+1</f>
        <v>13</v>
      </c>
      <c r="K330" s="2">
        <f t="shared" si="16"/>
        <v>55</v>
      </c>
      <c r="L330" s="2">
        <f t="shared" si="17"/>
        <v>43</v>
      </c>
      <c r="M330" s="1" t="s">
        <v>30</v>
      </c>
      <c r="N330" s="1" t="s">
        <v>31</v>
      </c>
      <c r="O330" s="1">
        <v>1930</v>
      </c>
      <c r="P330" s="1">
        <v>185</v>
      </c>
      <c r="Q330" s="1">
        <v>4182</v>
      </c>
      <c r="S330" s="1" t="s">
        <v>115</v>
      </c>
    </row>
    <row r="331" spans="1:19">
      <c r="A331" s="1">
        <v>1930</v>
      </c>
      <c r="B331" s="1">
        <v>11</v>
      </c>
      <c r="C331" s="1">
        <v>26</v>
      </c>
      <c r="D331" s="4">
        <f t="shared" si="15"/>
        <v>72</v>
      </c>
      <c r="E331" s="1">
        <v>5</v>
      </c>
      <c r="F331" s="1">
        <v>22</v>
      </c>
      <c r="G331" s="1">
        <v>3</v>
      </c>
      <c r="H331" s="1">
        <f>6+9+2</f>
        <v>17</v>
      </c>
      <c r="I331" s="1">
        <v>2</v>
      </c>
      <c r="J331" s="1">
        <f>3+2</f>
        <v>5</v>
      </c>
      <c r="K331" s="2">
        <f t="shared" si="16"/>
        <v>47</v>
      </c>
      <c r="L331" s="2">
        <f t="shared" si="17"/>
        <v>25</v>
      </c>
      <c r="M331" s="1" t="s">
        <v>30</v>
      </c>
      <c r="N331" s="1" t="s">
        <v>31</v>
      </c>
      <c r="O331" s="1">
        <v>1930</v>
      </c>
      <c r="P331" s="1">
        <v>185</v>
      </c>
      <c r="Q331" s="1">
        <v>4182</v>
      </c>
      <c r="S331" s="1" t="s">
        <v>115</v>
      </c>
    </row>
    <row r="332" spans="1:19">
      <c r="A332" s="1">
        <v>1930</v>
      </c>
      <c r="B332" s="1">
        <v>11</v>
      </c>
      <c r="C332" s="1">
        <v>27</v>
      </c>
      <c r="D332" s="4">
        <f t="shared" si="15"/>
        <v>93</v>
      </c>
      <c r="E332" s="1">
        <v>7</v>
      </c>
      <c r="F332" s="1">
        <v>23</v>
      </c>
      <c r="G332" s="1">
        <v>3</v>
      </c>
      <c r="H332" s="1">
        <f>1+10+1</f>
        <v>12</v>
      </c>
      <c r="I332" s="1">
        <v>4</v>
      </c>
      <c r="J332" s="1">
        <f>2+4+4+1</f>
        <v>11</v>
      </c>
      <c r="K332" s="2">
        <f t="shared" si="16"/>
        <v>42</v>
      </c>
      <c r="L332" s="2">
        <f t="shared" si="17"/>
        <v>51</v>
      </c>
      <c r="M332" s="1" t="s">
        <v>30</v>
      </c>
      <c r="N332" s="1" t="s">
        <v>31</v>
      </c>
      <c r="O332" s="1">
        <v>1930</v>
      </c>
      <c r="P332" s="1">
        <v>185</v>
      </c>
      <c r="Q332" s="1">
        <v>4182</v>
      </c>
      <c r="S332" s="1" t="s">
        <v>115</v>
      </c>
    </row>
    <row r="333" spans="1:19">
      <c r="A333" s="1">
        <v>1930</v>
      </c>
      <c r="B333" s="1">
        <v>11</v>
      </c>
      <c r="C333" s="1">
        <v>28</v>
      </c>
      <c r="D333" s="4">
        <f t="shared" si="15"/>
        <v>100</v>
      </c>
      <c r="E333" s="1">
        <v>7</v>
      </c>
      <c r="F333" s="1">
        <v>30</v>
      </c>
      <c r="G333" s="1">
        <v>2</v>
      </c>
      <c r="H333" s="1">
        <f>2+9</f>
        <v>11</v>
      </c>
      <c r="I333" s="1">
        <v>5</v>
      </c>
      <c r="J333" s="1">
        <f>4+4+3+3+5</f>
        <v>19</v>
      </c>
      <c r="K333" s="2">
        <f t="shared" si="16"/>
        <v>31</v>
      </c>
      <c r="L333" s="2">
        <f t="shared" si="17"/>
        <v>69</v>
      </c>
      <c r="M333" s="1" t="s">
        <v>30</v>
      </c>
      <c r="N333" s="1" t="s">
        <v>31</v>
      </c>
      <c r="O333" s="1">
        <v>1930</v>
      </c>
      <c r="P333" s="1">
        <v>185</v>
      </c>
      <c r="Q333" s="1">
        <v>4182</v>
      </c>
      <c r="S333" s="1" t="s">
        <v>115</v>
      </c>
    </row>
    <row r="334" spans="1:19">
      <c r="A334" s="1">
        <v>1930</v>
      </c>
      <c r="B334" s="1">
        <v>11</v>
      </c>
      <c r="C334" s="1">
        <v>29</v>
      </c>
      <c r="D334" s="4">
        <f t="shared" si="15"/>
        <v>89</v>
      </c>
      <c r="E334" s="1">
        <v>7</v>
      </c>
      <c r="F334" s="1">
        <v>19</v>
      </c>
      <c r="G334" s="1">
        <v>3</v>
      </c>
      <c r="H334" s="1">
        <f>2+5+1</f>
        <v>8</v>
      </c>
      <c r="I334" s="1">
        <v>4</v>
      </c>
      <c r="J334" s="1">
        <f>3+2+2+4</f>
        <v>11</v>
      </c>
      <c r="K334" s="2">
        <f t="shared" si="16"/>
        <v>38</v>
      </c>
      <c r="L334" s="2">
        <f t="shared" si="17"/>
        <v>51</v>
      </c>
      <c r="M334" s="1" t="s">
        <v>30</v>
      </c>
      <c r="N334" s="1" t="s">
        <v>31</v>
      </c>
      <c r="O334" s="1">
        <v>1930</v>
      </c>
      <c r="P334" s="1">
        <v>185</v>
      </c>
      <c r="Q334" s="1">
        <v>4182</v>
      </c>
      <c r="S334" s="1" t="s">
        <v>115</v>
      </c>
    </row>
    <row r="335" spans="1:19">
      <c r="A335" s="1">
        <v>1930</v>
      </c>
      <c r="B335" s="1">
        <v>11</v>
      </c>
      <c r="C335" s="1">
        <v>30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1930</v>
      </c>
      <c r="P335" s="1">
        <v>185</v>
      </c>
      <c r="Q335" s="1">
        <v>4182</v>
      </c>
      <c r="S335" s="1" t="s">
        <v>115</v>
      </c>
    </row>
    <row r="336" spans="1:19">
      <c r="A336" s="1">
        <v>1930</v>
      </c>
      <c r="B336" s="1">
        <v>12</v>
      </c>
      <c r="C336" s="1">
        <v>1</v>
      </c>
      <c r="D336" s="4">
        <f t="shared" si="15"/>
        <v>61</v>
      </c>
      <c r="E336" s="1">
        <v>4</v>
      </c>
      <c r="F336" s="1">
        <v>21</v>
      </c>
      <c r="G336" s="1">
        <v>1</v>
      </c>
      <c r="H336" s="1">
        <v>6</v>
      </c>
      <c r="I336" s="1">
        <v>3</v>
      </c>
      <c r="J336" s="1">
        <f>6+1+8</f>
        <v>15</v>
      </c>
      <c r="K336" s="2">
        <f t="shared" si="16"/>
        <v>16</v>
      </c>
      <c r="L336" s="2">
        <f t="shared" si="17"/>
        <v>45</v>
      </c>
      <c r="M336" s="1" t="s">
        <v>30</v>
      </c>
      <c r="N336" s="1" t="s">
        <v>31</v>
      </c>
      <c r="O336" s="1">
        <v>1931</v>
      </c>
      <c r="P336" s="1">
        <v>188</v>
      </c>
      <c r="Q336" s="1">
        <v>4183</v>
      </c>
      <c r="S336" s="1" t="s">
        <v>116</v>
      </c>
    </row>
    <row r="337" spans="1:19">
      <c r="A337" s="1">
        <v>1930</v>
      </c>
      <c r="B337" s="1">
        <v>12</v>
      </c>
      <c r="C337" s="1">
        <v>2</v>
      </c>
      <c r="D337" s="4">
        <f t="shared" si="15"/>
        <v>50</v>
      </c>
      <c r="E337" s="1">
        <v>4</v>
      </c>
      <c r="F337" s="1">
        <v>10</v>
      </c>
      <c r="G337" s="1">
        <v>1</v>
      </c>
      <c r="H337" s="1">
        <v>2</v>
      </c>
      <c r="I337" s="1">
        <v>3</v>
      </c>
      <c r="J337" s="1">
        <f>2+1+5</f>
        <v>8</v>
      </c>
      <c r="K337" s="2">
        <f t="shared" si="16"/>
        <v>12</v>
      </c>
      <c r="L337" s="2">
        <f t="shared" si="17"/>
        <v>38</v>
      </c>
      <c r="M337" s="1" t="s">
        <v>30</v>
      </c>
      <c r="N337" s="1" t="s">
        <v>31</v>
      </c>
      <c r="O337" s="1">
        <v>1931</v>
      </c>
      <c r="P337" s="1">
        <v>188</v>
      </c>
      <c r="Q337" s="1">
        <v>4183</v>
      </c>
      <c r="S337" s="1" t="s">
        <v>116</v>
      </c>
    </row>
    <row r="338" spans="1:19">
      <c r="A338" s="1">
        <v>1930</v>
      </c>
      <c r="B338" s="1">
        <v>12</v>
      </c>
      <c r="C338" s="1">
        <v>3</v>
      </c>
      <c r="D338" s="4">
        <f t="shared" si="15"/>
        <v>41</v>
      </c>
      <c r="E338" s="1">
        <v>3</v>
      </c>
      <c r="F338" s="1">
        <v>11</v>
      </c>
      <c r="G338" s="1">
        <v>1</v>
      </c>
      <c r="H338" s="1">
        <v>2</v>
      </c>
      <c r="I338" s="1">
        <v>2</v>
      </c>
      <c r="J338" s="1">
        <f>4+5</f>
        <v>9</v>
      </c>
      <c r="K338" s="2">
        <f t="shared" si="16"/>
        <v>12</v>
      </c>
      <c r="L338" s="2">
        <f t="shared" si="17"/>
        <v>29</v>
      </c>
      <c r="M338" s="1" t="s">
        <v>30</v>
      </c>
      <c r="N338" s="1" t="s">
        <v>31</v>
      </c>
      <c r="O338" s="1">
        <v>1931</v>
      </c>
      <c r="P338" s="1">
        <v>188</v>
      </c>
      <c r="Q338" s="1">
        <v>4183</v>
      </c>
      <c r="S338" s="1" t="s">
        <v>116</v>
      </c>
    </row>
    <row r="339" spans="1:19">
      <c r="A339" s="1">
        <v>1930</v>
      </c>
      <c r="B339" s="1">
        <v>12</v>
      </c>
      <c r="C339" s="1">
        <v>4</v>
      </c>
      <c r="D339" s="4">
        <f t="shared" si="15"/>
        <v>28</v>
      </c>
      <c r="E339" s="1">
        <v>2</v>
      </c>
      <c r="F339" s="1">
        <v>8</v>
      </c>
      <c r="I339" s="1">
        <v>2</v>
      </c>
      <c r="J339" s="1">
        <f>5+3</f>
        <v>8</v>
      </c>
      <c r="K339" s="2">
        <f t="shared" si="16"/>
        <v>0</v>
      </c>
      <c r="L339" s="2">
        <f t="shared" si="17"/>
        <v>28</v>
      </c>
      <c r="M339" s="1" t="s">
        <v>30</v>
      </c>
      <c r="N339" s="1" t="s">
        <v>31</v>
      </c>
      <c r="O339" s="1">
        <v>1931</v>
      </c>
      <c r="P339" s="1">
        <v>188</v>
      </c>
      <c r="Q339" s="1">
        <v>4183</v>
      </c>
      <c r="S339" s="1" t="s">
        <v>116</v>
      </c>
    </row>
    <row r="340" spans="1:19">
      <c r="A340" s="1">
        <v>1930</v>
      </c>
      <c r="B340" s="1">
        <v>12</v>
      </c>
      <c r="C340" s="1">
        <v>5</v>
      </c>
      <c r="D340" s="4">
        <f t="shared" si="15"/>
        <v>14</v>
      </c>
      <c r="E340" s="1">
        <v>1</v>
      </c>
      <c r="F340" s="1">
        <v>4</v>
      </c>
      <c r="I340" s="1">
        <v>1</v>
      </c>
      <c r="J340" s="1">
        <v>4</v>
      </c>
      <c r="K340" s="2">
        <f t="shared" si="16"/>
        <v>0</v>
      </c>
      <c r="L340" s="2">
        <f t="shared" si="17"/>
        <v>14</v>
      </c>
      <c r="M340" s="1" t="s">
        <v>30</v>
      </c>
      <c r="N340" s="1" t="s">
        <v>31</v>
      </c>
      <c r="O340" s="1">
        <v>1931</v>
      </c>
      <c r="P340" s="1">
        <v>188</v>
      </c>
      <c r="Q340" s="1">
        <v>4183</v>
      </c>
      <c r="S340" s="1" t="s">
        <v>116</v>
      </c>
    </row>
    <row r="341" spans="1:19">
      <c r="A341" s="1">
        <v>1930</v>
      </c>
      <c r="B341" s="1">
        <v>12</v>
      </c>
      <c r="C341" s="1">
        <v>6</v>
      </c>
      <c r="D341" s="4" t="str">
        <f t="shared" si="15"/>
        <v/>
      </c>
      <c r="K341" s="2" t="str">
        <f t="shared" si="16"/>
        <v/>
      </c>
      <c r="L341" s="2" t="str">
        <f t="shared" si="17"/>
        <v/>
      </c>
      <c r="N341" s="1" t="s">
        <v>31</v>
      </c>
      <c r="O341" s="1">
        <v>1931</v>
      </c>
      <c r="P341" s="1">
        <v>188</v>
      </c>
      <c r="Q341" s="1">
        <v>4183</v>
      </c>
      <c r="S341" s="1" t="s">
        <v>116</v>
      </c>
    </row>
    <row r="342" spans="1:19">
      <c r="A342" s="1">
        <v>1930</v>
      </c>
      <c r="B342" s="1">
        <v>12</v>
      </c>
      <c r="C342" s="1">
        <v>7</v>
      </c>
      <c r="D342" s="4">
        <f t="shared" si="15"/>
        <v>0</v>
      </c>
      <c r="E342" s="1">
        <v>0</v>
      </c>
      <c r="F342" s="1">
        <v>0</v>
      </c>
      <c r="K342" s="2">
        <f t="shared" si="16"/>
        <v>0</v>
      </c>
      <c r="L342" s="2">
        <f t="shared" si="17"/>
        <v>0</v>
      </c>
      <c r="M342" s="1" t="s">
        <v>117</v>
      </c>
      <c r="N342" s="1" t="s">
        <v>31</v>
      </c>
      <c r="O342" s="1">
        <v>1931</v>
      </c>
      <c r="P342" s="1">
        <v>188</v>
      </c>
      <c r="Q342" s="1">
        <v>4183</v>
      </c>
      <c r="S342" s="1" t="s">
        <v>116</v>
      </c>
    </row>
    <row r="343" spans="1:19">
      <c r="A343" s="1">
        <v>1930</v>
      </c>
      <c r="B343" s="1">
        <v>12</v>
      </c>
      <c r="C343" s="1">
        <v>8</v>
      </c>
      <c r="D343" s="4">
        <f t="shared" si="15"/>
        <v>0</v>
      </c>
      <c r="E343" s="1">
        <v>0</v>
      </c>
      <c r="F343" s="1">
        <v>0</v>
      </c>
      <c r="K343" s="2">
        <f t="shared" si="16"/>
        <v>0</v>
      </c>
      <c r="L343" s="2">
        <f t="shared" si="17"/>
        <v>0</v>
      </c>
      <c r="M343" s="1" t="s">
        <v>30</v>
      </c>
      <c r="N343" s="1" t="s">
        <v>31</v>
      </c>
      <c r="O343" s="1">
        <v>1931</v>
      </c>
      <c r="P343" s="1">
        <v>188</v>
      </c>
      <c r="Q343" s="1">
        <v>4183</v>
      </c>
      <c r="S343" s="1" t="s">
        <v>116</v>
      </c>
    </row>
    <row r="344" spans="1:19">
      <c r="A344" s="1">
        <v>1930</v>
      </c>
      <c r="B344" s="1">
        <v>12</v>
      </c>
      <c r="C344" s="1">
        <v>9</v>
      </c>
      <c r="D344" s="4" t="str">
        <f t="shared" si="15"/>
        <v/>
      </c>
      <c r="K344" s="2" t="str">
        <f t="shared" si="16"/>
        <v/>
      </c>
      <c r="L344" s="2" t="str">
        <f t="shared" si="17"/>
        <v/>
      </c>
      <c r="N344" s="1" t="s">
        <v>31</v>
      </c>
      <c r="O344" s="1">
        <v>1931</v>
      </c>
      <c r="P344" s="1">
        <v>188</v>
      </c>
      <c r="Q344" s="1">
        <v>4183</v>
      </c>
      <c r="S344" s="1" t="s">
        <v>116</v>
      </c>
    </row>
    <row r="345" spans="1:19">
      <c r="A345" s="1">
        <v>1930</v>
      </c>
      <c r="B345" s="1">
        <v>12</v>
      </c>
      <c r="C345" s="1">
        <v>10</v>
      </c>
      <c r="D345" s="4">
        <f t="shared" si="15"/>
        <v>12</v>
      </c>
      <c r="E345" s="1">
        <v>1</v>
      </c>
      <c r="F345" s="1">
        <v>2</v>
      </c>
      <c r="G345" s="1">
        <v>1</v>
      </c>
      <c r="H345" s="1">
        <v>2</v>
      </c>
      <c r="K345" s="2">
        <f t="shared" si="16"/>
        <v>12</v>
      </c>
      <c r="L345" s="2">
        <f t="shared" si="17"/>
        <v>0</v>
      </c>
      <c r="M345" s="1" t="s">
        <v>30</v>
      </c>
      <c r="N345" s="1" t="s">
        <v>31</v>
      </c>
      <c r="O345" s="1">
        <v>1931</v>
      </c>
      <c r="P345" s="1">
        <v>188</v>
      </c>
      <c r="Q345" s="1">
        <v>4183</v>
      </c>
      <c r="S345" s="1" t="s">
        <v>116</v>
      </c>
    </row>
    <row r="346" spans="1:19">
      <c r="A346" s="1">
        <v>1930</v>
      </c>
      <c r="B346" s="1">
        <v>12</v>
      </c>
      <c r="C346" s="1">
        <v>11</v>
      </c>
      <c r="D346" s="4">
        <f t="shared" si="15"/>
        <v>15</v>
      </c>
      <c r="E346" s="1">
        <v>1</v>
      </c>
      <c r="F346" s="1">
        <v>5</v>
      </c>
      <c r="G346" s="1">
        <v>1</v>
      </c>
      <c r="H346" s="1">
        <v>5</v>
      </c>
      <c r="K346" s="2">
        <f t="shared" si="16"/>
        <v>15</v>
      </c>
      <c r="L346" s="2">
        <f t="shared" si="17"/>
        <v>0</v>
      </c>
      <c r="M346" s="1" t="s">
        <v>30</v>
      </c>
      <c r="N346" s="1" t="s">
        <v>31</v>
      </c>
      <c r="O346" s="1">
        <v>1931</v>
      </c>
      <c r="P346" s="1">
        <v>188</v>
      </c>
      <c r="Q346" s="1">
        <v>4183</v>
      </c>
      <c r="S346" s="1" t="s">
        <v>116</v>
      </c>
    </row>
    <row r="347" spans="1:19">
      <c r="A347" s="1">
        <v>1930</v>
      </c>
      <c r="B347" s="1">
        <v>12</v>
      </c>
      <c r="C347" s="1">
        <v>12</v>
      </c>
      <c r="D347" s="4">
        <f t="shared" si="15"/>
        <v>28</v>
      </c>
      <c r="E347" s="1">
        <v>2</v>
      </c>
      <c r="F347" s="1">
        <v>8</v>
      </c>
      <c r="G347" s="1">
        <v>2</v>
      </c>
      <c r="H347" s="1">
        <f>7+1</f>
        <v>8</v>
      </c>
      <c r="K347" s="2">
        <f t="shared" si="16"/>
        <v>28</v>
      </c>
      <c r="L347" s="2">
        <f t="shared" si="17"/>
        <v>0</v>
      </c>
      <c r="M347" s="1" t="s">
        <v>30</v>
      </c>
      <c r="N347" s="1" t="s">
        <v>31</v>
      </c>
      <c r="O347" s="1">
        <v>1931</v>
      </c>
      <c r="P347" s="1">
        <v>188</v>
      </c>
      <c r="Q347" s="1">
        <v>4183</v>
      </c>
      <c r="S347" s="1" t="s">
        <v>116</v>
      </c>
    </row>
    <row r="348" spans="1:19">
      <c r="A348" s="1">
        <v>1930</v>
      </c>
      <c r="B348" s="1">
        <v>12</v>
      </c>
      <c r="C348" s="1">
        <v>13</v>
      </c>
      <c r="D348" s="4">
        <f t="shared" si="15"/>
        <v>25</v>
      </c>
      <c r="E348" s="1">
        <v>2</v>
      </c>
      <c r="F348" s="1">
        <v>5</v>
      </c>
      <c r="G348" s="1">
        <v>2</v>
      </c>
      <c r="H348" s="1">
        <f>4+1</f>
        <v>5</v>
      </c>
      <c r="K348" s="2">
        <f t="shared" si="16"/>
        <v>25</v>
      </c>
      <c r="L348" s="2">
        <f t="shared" si="17"/>
        <v>0</v>
      </c>
      <c r="M348" s="1" t="s">
        <v>30</v>
      </c>
      <c r="N348" s="1" t="s">
        <v>31</v>
      </c>
      <c r="O348" s="1">
        <v>1931</v>
      </c>
      <c r="P348" s="1">
        <v>188</v>
      </c>
      <c r="Q348" s="1">
        <v>4183</v>
      </c>
      <c r="S348" s="1" t="s">
        <v>116</v>
      </c>
    </row>
    <row r="349" spans="1:19">
      <c r="A349" s="1">
        <v>1930</v>
      </c>
      <c r="B349" s="1">
        <v>12</v>
      </c>
      <c r="C349" s="1">
        <v>14</v>
      </c>
      <c r="D349" s="4">
        <f t="shared" si="15"/>
        <v>27</v>
      </c>
      <c r="E349" s="1">
        <v>2</v>
      </c>
      <c r="F349" s="1">
        <v>7</v>
      </c>
      <c r="G349" s="1">
        <v>1</v>
      </c>
      <c r="H349" s="1">
        <v>4</v>
      </c>
      <c r="I349" s="1">
        <v>1</v>
      </c>
      <c r="J349" s="1">
        <v>3</v>
      </c>
      <c r="K349" s="2">
        <f t="shared" si="16"/>
        <v>14</v>
      </c>
      <c r="L349" s="2">
        <f t="shared" si="17"/>
        <v>13</v>
      </c>
      <c r="M349" s="1" t="s">
        <v>30</v>
      </c>
      <c r="N349" s="1" t="s">
        <v>31</v>
      </c>
      <c r="O349" s="1">
        <v>1931</v>
      </c>
      <c r="P349" s="1">
        <v>188</v>
      </c>
      <c r="Q349" s="1">
        <v>4183</v>
      </c>
      <c r="S349" s="1" t="s">
        <v>116</v>
      </c>
    </row>
    <row r="350" spans="1:19">
      <c r="A350" s="1">
        <v>1930</v>
      </c>
      <c r="B350" s="1">
        <v>12</v>
      </c>
      <c r="C350" s="1">
        <v>15</v>
      </c>
      <c r="D350" s="4">
        <f t="shared" si="15"/>
        <v>48</v>
      </c>
      <c r="E350" s="1">
        <v>3</v>
      </c>
      <c r="F350" s="1">
        <v>18</v>
      </c>
      <c r="G350" s="1">
        <v>2</v>
      </c>
      <c r="H350" s="1">
        <f>8+1</f>
        <v>9</v>
      </c>
      <c r="I350" s="1">
        <v>1</v>
      </c>
      <c r="J350" s="1">
        <v>9</v>
      </c>
      <c r="K350" s="2">
        <f t="shared" si="16"/>
        <v>29</v>
      </c>
      <c r="L350" s="2">
        <f t="shared" si="17"/>
        <v>19</v>
      </c>
      <c r="M350" s="1" t="s">
        <v>30</v>
      </c>
      <c r="N350" s="1" t="s">
        <v>31</v>
      </c>
      <c r="O350" s="1">
        <v>1931</v>
      </c>
      <c r="P350" s="1">
        <v>188</v>
      </c>
      <c r="Q350" s="1">
        <v>4183</v>
      </c>
      <c r="S350" s="1" t="s">
        <v>116</v>
      </c>
    </row>
    <row r="351" spans="1:19">
      <c r="A351" s="1">
        <v>1930</v>
      </c>
      <c r="B351" s="1">
        <v>12</v>
      </c>
      <c r="C351" s="1">
        <v>16</v>
      </c>
      <c r="D351" s="4">
        <f t="shared" si="15"/>
        <v>25</v>
      </c>
      <c r="E351" s="1">
        <v>2</v>
      </c>
      <c r="F351" s="1">
        <v>5</v>
      </c>
      <c r="G351" s="1">
        <v>1</v>
      </c>
      <c r="H351" s="1">
        <v>2</v>
      </c>
      <c r="I351" s="1">
        <v>1</v>
      </c>
      <c r="J351" s="1">
        <v>3</v>
      </c>
      <c r="K351" s="2">
        <f t="shared" si="16"/>
        <v>12</v>
      </c>
      <c r="L351" s="2">
        <f t="shared" si="17"/>
        <v>13</v>
      </c>
      <c r="M351" s="1" t="s">
        <v>30</v>
      </c>
      <c r="N351" s="1" t="s">
        <v>31</v>
      </c>
      <c r="O351" s="1">
        <v>1931</v>
      </c>
      <c r="P351" s="1">
        <v>188</v>
      </c>
      <c r="Q351" s="1">
        <v>4183</v>
      </c>
      <c r="S351" s="1" t="s">
        <v>116</v>
      </c>
    </row>
    <row r="352" spans="1:19">
      <c r="A352" s="1">
        <v>1930</v>
      </c>
      <c r="B352" s="1">
        <v>12</v>
      </c>
      <c r="C352" s="1">
        <v>17</v>
      </c>
      <c r="D352" s="4">
        <f t="shared" si="15"/>
        <v>11</v>
      </c>
      <c r="E352" s="1">
        <v>1</v>
      </c>
      <c r="F352" s="1">
        <v>1</v>
      </c>
      <c r="I352" s="1">
        <v>1</v>
      </c>
      <c r="J352" s="1">
        <v>1</v>
      </c>
      <c r="K352" s="2">
        <f t="shared" si="16"/>
        <v>0</v>
      </c>
      <c r="L352" s="2">
        <f t="shared" si="17"/>
        <v>11</v>
      </c>
      <c r="M352" s="1" t="s">
        <v>30</v>
      </c>
      <c r="N352" s="1" t="s">
        <v>31</v>
      </c>
      <c r="O352" s="1">
        <v>1931</v>
      </c>
      <c r="P352" s="1">
        <v>188</v>
      </c>
      <c r="Q352" s="1">
        <v>4183</v>
      </c>
      <c r="S352" s="1" t="s">
        <v>116</v>
      </c>
    </row>
    <row r="353" spans="1:19">
      <c r="A353" s="1">
        <v>1930</v>
      </c>
      <c r="B353" s="1">
        <v>12</v>
      </c>
      <c r="C353" s="1">
        <v>18</v>
      </c>
      <c r="D353" s="4">
        <f t="shared" si="15"/>
        <v>47</v>
      </c>
      <c r="E353" s="1">
        <v>4</v>
      </c>
      <c r="F353" s="1">
        <v>7</v>
      </c>
      <c r="G353" s="1">
        <v>1</v>
      </c>
      <c r="H353" s="1">
        <v>3</v>
      </c>
      <c r="I353" s="1">
        <v>3</v>
      </c>
      <c r="J353" s="1">
        <f>2+1+1</f>
        <v>4</v>
      </c>
      <c r="K353" s="2">
        <f t="shared" si="16"/>
        <v>13</v>
      </c>
      <c r="L353" s="2">
        <f t="shared" si="17"/>
        <v>34</v>
      </c>
      <c r="M353" s="1" t="s">
        <v>30</v>
      </c>
      <c r="N353" s="1" t="s">
        <v>31</v>
      </c>
      <c r="O353" s="1">
        <v>1931</v>
      </c>
      <c r="P353" s="1">
        <v>188</v>
      </c>
      <c r="Q353" s="1">
        <v>4183</v>
      </c>
      <c r="S353" s="1" t="s">
        <v>116</v>
      </c>
    </row>
    <row r="354" spans="1:19">
      <c r="A354" s="1">
        <v>1930</v>
      </c>
      <c r="B354" s="1">
        <v>12</v>
      </c>
      <c r="C354" s="1">
        <v>19</v>
      </c>
      <c r="D354" s="4">
        <f t="shared" si="15"/>
        <v>60</v>
      </c>
      <c r="E354" s="1">
        <v>5</v>
      </c>
      <c r="F354" s="1">
        <v>10</v>
      </c>
      <c r="G354" s="1">
        <v>2</v>
      </c>
      <c r="H354" s="1">
        <f>4+1</f>
        <v>5</v>
      </c>
      <c r="I354" s="1">
        <v>3</v>
      </c>
      <c r="J354" s="1">
        <f>2+2+1</f>
        <v>5</v>
      </c>
      <c r="K354" s="2">
        <f t="shared" si="16"/>
        <v>25</v>
      </c>
      <c r="L354" s="2">
        <f t="shared" si="17"/>
        <v>35</v>
      </c>
      <c r="M354" s="1" t="s">
        <v>30</v>
      </c>
      <c r="N354" s="1" t="s">
        <v>31</v>
      </c>
      <c r="O354" s="1">
        <v>1931</v>
      </c>
      <c r="P354" s="1">
        <v>188</v>
      </c>
      <c r="Q354" s="1">
        <v>4183</v>
      </c>
      <c r="S354" s="1" t="s">
        <v>116</v>
      </c>
    </row>
    <row r="355" spans="1:19">
      <c r="A355" s="1">
        <v>1930</v>
      </c>
      <c r="B355" s="1">
        <v>12</v>
      </c>
      <c r="C355" s="1">
        <v>20</v>
      </c>
      <c r="D355" s="4">
        <f t="shared" si="15"/>
        <v>60</v>
      </c>
      <c r="E355" s="1">
        <v>5</v>
      </c>
      <c r="F355" s="1">
        <v>10</v>
      </c>
      <c r="G355" s="1">
        <v>3</v>
      </c>
      <c r="H355" s="1">
        <f>4+2+1</f>
        <v>7</v>
      </c>
      <c r="I355" s="1">
        <v>2</v>
      </c>
      <c r="J355" s="1">
        <f>1+2</f>
        <v>3</v>
      </c>
      <c r="K355" s="2">
        <f t="shared" si="16"/>
        <v>37</v>
      </c>
      <c r="L355" s="2">
        <f t="shared" si="17"/>
        <v>23</v>
      </c>
      <c r="M355" s="1" t="s">
        <v>30</v>
      </c>
      <c r="N355" s="1" t="s">
        <v>31</v>
      </c>
      <c r="O355" s="1">
        <v>1931</v>
      </c>
      <c r="P355" s="1">
        <v>188</v>
      </c>
      <c r="Q355" s="1">
        <v>4183</v>
      </c>
      <c r="S355" s="1" t="s">
        <v>116</v>
      </c>
    </row>
    <row r="356" spans="1:19">
      <c r="A356" s="1">
        <v>1930</v>
      </c>
      <c r="B356" s="1">
        <v>12</v>
      </c>
      <c r="C356" s="1">
        <v>21</v>
      </c>
      <c r="D356" s="4">
        <f t="shared" si="15"/>
        <v>58</v>
      </c>
      <c r="E356" s="1">
        <v>5</v>
      </c>
      <c r="F356" s="1">
        <v>8</v>
      </c>
      <c r="G356" s="1">
        <v>3</v>
      </c>
      <c r="H356" s="1">
        <f>2+2+2</f>
        <v>6</v>
      </c>
      <c r="I356" s="1">
        <v>2</v>
      </c>
      <c r="J356" s="1">
        <f>1+2</f>
        <v>3</v>
      </c>
      <c r="K356" s="2">
        <f t="shared" si="16"/>
        <v>36</v>
      </c>
      <c r="L356" s="2">
        <f t="shared" si="17"/>
        <v>23</v>
      </c>
      <c r="M356" s="1" t="s">
        <v>30</v>
      </c>
      <c r="N356" s="1" t="s">
        <v>31</v>
      </c>
      <c r="O356" s="1">
        <v>1931</v>
      </c>
      <c r="P356" s="1">
        <v>188</v>
      </c>
      <c r="Q356" s="1">
        <v>4183</v>
      </c>
      <c r="S356" s="1" t="s">
        <v>116</v>
      </c>
    </row>
    <row r="357" spans="1:19">
      <c r="A357" s="1">
        <v>1930</v>
      </c>
      <c r="B357" s="1">
        <v>12</v>
      </c>
      <c r="C357" s="1">
        <v>22</v>
      </c>
      <c r="D357" s="4" t="str">
        <f t="shared" si="15"/>
        <v/>
      </c>
      <c r="K357" s="2" t="str">
        <f t="shared" si="16"/>
        <v/>
      </c>
      <c r="L357" s="2" t="str">
        <f t="shared" si="17"/>
        <v/>
      </c>
      <c r="N357" s="1" t="s">
        <v>31</v>
      </c>
      <c r="O357" s="1">
        <v>1931</v>
      </c>
      <c r="P357" s="1">
        <v>188</v>
      </c>
      <c r="Q357" s="1">
        <v>4183</v>
      </c>
      <c r="S357" s="1" t="s">
        <v>116</v>
      </c>
    </row>
    <row r="358" spans="1:19">
      <c r="A358" s="1">
        <v>1930</v>
      </c>
      <c r="B358" s="1">
        <v>12</v>
      </c>
      <c r="C358" s="1">
        <v>23</v>
      </c>
      <c r="D358" s="4">
        <f t="shared" si="15"/>
        <v>64</v>
      </c>
      <c r="E358" s="1">
        <v>5</v>
      </c>
      <c r="F358" s="1">
        <v>14</v>
      </c>
      <c r="G358" s="1">
        <v>2</v>
      </c>
      <c r="H358" s="1">
        <f>2+6</f>
        <v>8</v>
      </c>
      <c r="I358" s="1">
        <v>3</v>
      </c>
      <c r="J358" s="1">
        <f>3+2+1</f>
        <v>6</v>
      </c>
      <c r="K358" s="2">
        <f t="shared" si="16"/>
        <v>28</v>
      </c>
      <c r="L358" s="2">
        <f t="shared" si="17"/>
        <v>36</v>
      </c>
      <c r="M358" s="1" t="s">
        <v>30</v>
      </c>
      <c r="N358" s="1" t="s">
        <v>31</v>
      </c>
      <c r="O358" s="1">
        <v>1931</v>
      </c>
      <c r="P358" s="1">
        <v>188</v>
      </c>
      <c r="Q358" s="1">
        <v>4183</v>
      </c>
      <c r="S358" s="1" t="s">
        <v>116</v>
      </c>
    </row>
    <row r="359" spans="1:19">
      <c r="A359" s="1">
        <v>1930</v>
      </c>
      <c r="B359" s="1">
        <v>12</v>
      </c>
      <c r="C359" s="1">
        <v>24</v>
      </c>
      <c r="D359" s="4" t="str">
        <f t="shared" si="15"/>
        <v/>
      </c>
      <c r="K359" s="2" t="str">
        <f t="shared" si="16"/>
        <v/>
      </c>
      <c r="L359" s="2" t="str">
        <f t="shared" si="17"/>
        <v/>
      </c>
      <c r="N359" s="1" t="s">
        <v>31</v>
      </c>
      <c r="O359" s="1">
        <v>1931</v>
      </c>
      <c r="P359" s="1">
        <v>188</v>
      </c>
      <c r="Q359" s="1">
        <v>4183</v>
      </c>
      <c r="S359" s="1" t="s">
        <v>116</v>
      </c>
    </row>
    <row r="360" spans="1:19">
      <c r="A360" s="1">
        <v>1930</v>
      </c>
      <c r="B360" s="1">
        <v>12</v>
      </c>
      <c r="C360" s="1">
        <v>25</v>
      </c>
      <c r="D360" s="4">
        <f t="shared" si="15"/>
        <v>58</v>
      </c>
      <c r="E360" s="1">
        <v>4</v>
      </c>
      <c r="F360" s="1">
        <v>18</v>
      </c>
      <c r="G360" s="1">
        <v>3</v>
      </c>
      <c r="H360" s="1">
        <f>2+2+9</f>
        <v>13</v>
      </c>
      <c r="I360" s="1">
        <v>1</v>
      </c>
      <c r="J360" s="1">
        <v>5</v>
      </c>
      <c r="K360" s="2">
        <f t="shared" si="16"/>
        <v>43</v>
      </c>
      <c r="L360" s="2">
        <f t="shared" si="17"/>
        <v>15</v>
      </c>
      <c r="M360" s="1" t="s">
        <v>30</v>
      </c>
      <c r="N360" s="1" t="s">
        <v>31</v>
      </c>
      <c r="O360" s="1">
        <v>1931</v>
      </c>
      <c r="P360" s="1">
        <v>188</v>
      </c>
      <c r="Q360" s="1">
        <v>4183</v>
      </c>
      <c r="S360" s="1" t="s">
        <v>116</v>
      </c>
    </row>
    <row r="361" spans="1:19">
      <c r="A361" s="1">
        <v>1930</v>
      </c>
      <c r="B361" s="1">
        <v>12</v>
      </c>
      <c r="C361" s="1">
        <v>26</v>
      </c>
      <c r="D361" s="4">
        <f t="shared" si="15"/>
        <v>73</v>
      </c>
      <c r="E361" s="1">
        <v>5</v>
      </c>
      <c r="F361" s="1">
        <v>23</v>
      </c>
      <c r="G361" s="1">
        <v>4</v>
      </c>
      <c r="H361" s="1">
        <f>2+2+14+2</f>
        <v>20</v>
      </c>
      <c r="I361" s="1">
        <v>1</v>
      </c>
      <c r="J361" s="1">
        <v>3</v>
      </c>
      <c r="K361" s="2">
        <f t="shared" si="16"/>
        <v>60</v>
      </c>
      <c r="L361" s="2">
        <f t="shared" si="17"/>
        <v>13</v>
      </c>
      <c r="M361" s="1" t="s">
        <v>30</v>
      </c>
      <c r="N361" s="1" t="s">
        <v>31</v>
      </c>
      <c r="O361" s="1">
        <v>1931</v>
      </c>
      <c r="P361" s="1">
        <v>188</v>
      </c>
      <c r="Q361" s="1">
        <v>4183</v>
      </c>
      <c r="S361" s="1" t="s">
        <v>116</v>
      </c>
    </row>
    <row r="362" spans="1:19">
      <c r="A362" s="1">
        <v>1930</v>
      </c>
      <c r="B362" s="1">
        <v>12</v>
      </c>
      <c r="C362" s="1">
        <v>27</v>
      </c>
      <c r="D362" s="4">
        <f t="shared" si="15"/>
        <v>29</v>
      </c>
      <c r="E362" s="1">
        <v>2</v>
      </c>
      <c r="F362" s="1">
        <v>9</v>
      </c>
      <c r="G362" s="1">
        <v>2</v>
      </c>
      <c r="H362" s="1">
        <f>3+6</f>
        <v>9</v>
      </c>
      <c r="K362" s="2">
        <f t="shared" si="16"/>
        <v>29</v>
      </c>
      <c r="L362" s="2">
        <f t="shared" si="17"/>
        <v>0</v>
      </c>
      <c r="M362" s="1" t="s">
        <v>30</v>
      </c>
      <c r="N362" s="1" t="s">
        <v>31</v>
      </c>
      <c r="O362" s="1">
        <v>1931</v>
      </c>
      <c r="P362" s="1">
        <v>188</v>
      </c>
      <c r="Q362" s="1">
        <v>4183</v>
      </c>
      <c r="S362" s="1" t="s">
        <v>116</v>
      </c>
    </row>
    <row r="363" spans="1:19">
      <c r="A363" s="1">
        <v>1930</v>
      </c>
      <c r="B363" s="1">
        <v>12</v>
      </c>
      <c r="C363" s="1">
        <v>28</v>
      </c>
      <c r="D363" s="4">
        <f t="shared" si="15"/>
        <v>28</v>
      </c>
      <c r="E363" s="1">
        <v>2</v>
      </c>
      <c r="F363" s="1">
        <v>8</v>
      </c>
      <c r="G363" s="1">
        <v>2</v>
      </c>
      <c r="H363" s="1">
        <f>1+7</f>
        <v>8</v>
      </c>
      <c r="K363" s="2">
        <f t="shared" si="16"/>
        <v>28</v>
      </c>
      <c r="L363" s="2">
        <f t="shared" si="17"/>
        <v>0</v>
      </c>
      <c r="M363" s="1" t="s">
        <v>30</v>
      </c>
      <c r="N363" s="1" t="s">
        <v>31</v>
      </c>
      <c r="O363" s="1">
        <v>1931</v>
      </c>
      <c r="P363" s="1">
        <v>188</v>
      </c>
      <c r="Q363" s="1">
        <v>4183</v>
      </c>
      <c r="S363" s="1" t="s">
        <v>116</v>
      </c>
    </row>
    <row r="364" spans="1:19">
      <c r="A364" s="1">
        <v>1930</v>
      </c>
      <c r="B364" s="1">
        <v>12</v>
      </c>
      <c r="C364" s="1">
        <v>29</v>
      </c>
      <c r="D364" s="4">
        <f t="shared" si="15"/>
        <v>11</v>
      </c>
      <c r="E364" s="1">
        <v>1</v>
      </c>
      <c r="F364" s="1">
        <v>1</v>
      </c>
      <c r="G364" s="1">
        <v>1</v>
      </c>
      <c r="H364" s="1">
        <v>1</v>
      </c>
      <c r="K364" s="2">
        <f t="shared" si="16"/>
        <v>11</v>
      </c>
      <c r="L364" s="2">
        <f t="shared" si="17"/>
        <v>0</v>
      </c>
      <c r="M364" s="1" t="s">
        <v>30</v>
      </c>
      <c r="N364" s="1" t="s">
        <v>31</v>
      </c>
      <c r="O364" s="1">
        <v>1931</v>
      </c>
      <c r="P364" s="1">
        <v>188</v>
      </c>
      <c r="Q364" s="1">
        <v>4183</v>
      </c>
      <c r="S364" s="1" t="s">
        <v>116</v>
      </c>
    </row>
    <row r="365" spans="1:19">
      <c r="A365" s="1">
        <v>1930</v>
      </c>
      <c r="B365" s="1">
        <v>12</v>
      </c>
      <c r="C365" s="1">
        <v>30</v>
      </c>
      <c r="D365" s="4">
        <f t="shared" si="15"/>
        <v>11</v>
      </c>
      <c r="E365" s="1">
        <v>1</v>
      </c>
      <c r="F365" s="1">
        <v>1</v>
      </c>
      <c r="G365" s="1">
        <v>1</v>
      </c>
      <c r="H365" s="1">
        <v>1</v>
      </c>
      <c r="K365" s="2">
        <f t="shared" si="16"/>
        <v>11</v>
      </c>
      <c r="L365" s="2">
        <f t="shared" si="17"/>
        <v>0</v>
      </c>
      <c r="M365" s="1" t="s">
        <v>30</v>
      </c>
      <c r="N365" s="1" t="s">
        <v>31</v>
      </c>
      <c r="O365" s="1">
        <v>1931</v>
      </c>
      <c r="P365" s="1">
        <v>188</v>
      </c>
      <c r="Q365" s="1">
        <v>4183</v>
      </c>
      <c r="S365" s="1" t="s">
        <v>116</v>
      </c>
    </row>
    <row r="366" spans="1:19">
      <c r="A366" s="1">
        <v>1930</v>
      </c>
      <c r="B366" s="1">
        <v>12</v>
      </c>
      <c r="C366" s="1">
        <v>31</v>
      </c>
      <c r="D366" s="4">
        <f t="shared" si="15"/>
        <v>22</v>
      </c>
      <c r="E366" s="1">
        <v>2</v>
      </c>
      <c r="F366" s="1">
        <v>2</v>
      </c>
      <c r="G366" s="1">
        <v>2</v>
      </c>
      <c r="H366" s="1">
        <f>1+1</f>
        <v>2</v>
      </c>
      <c r="K366" s="2">
        <f t="shared" si="16"/>
        <v>22</v>
      </c>
      <c r="L366" s="2">
        <f t="shared" si="17"/>
        <v>0</v>
      </c>
      <c r="M366" s="1" t="s">
        <v>30</v>
      </c>
      <c r="N366" s="1" t="s">
        <v>31</v>
      </c>
      <c r="O366" s="1">
        <v>1931</v>
      </c>
      <c r="P366" s="1">
        <v>188</v>
      </c>
      <c r="Q366" s="1">
        <v>4183</v>
      </c>
      <c r="S366" s="1" t="s">
        <v>116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391" si="19">IF(D387="","",G387*10+H387)</f>
        <v/>
      </c>
      <c r="L387" s="2" t="str">
        <f t="shared" ref="L387:L391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</row>
    <row r="393" spans="4:12">
      <c r="D393" s="4" t="str">
        <f t="shared" si="18"/>
        <v/>
      </c>
    </row>
    <row r="394" spans="4:12">
      <c r="D394" s="4" t="str">
        <f t="shared" si="18"/>
        <v/>
      </c>
    </row>
    <row r="395" spans="4:12">
      <c r="D395" s="4" t="str">
        <f t="shared" si="18"/>
        <v/>
      </c>
    </row>
    <row r="396" spans="4:12">
      <c r="D396" s="4" t="str">
        <f t="shared" si="18"/>
        <v/>
      </c>
    </row>
    <row r="397" spans="4:12">
      <c r="D397" s="4" t="str">
        <f t="shared" si="18"/>
        <v/>
      </c>
    </row>
    <row r="398" spans="4:12">
      <c r="D398" s="4" t="str">
        <f t="shared" si="18"/>
        <v/>
      </c>
    </row>
    <row r="399" spans="4:12">
      <c r="D399" s="4" t="str">
        <f t="shared" si="18"/>
        <v/>
      </c>
    </row>
    <row r="400" spans="4:12">
      <c r="D400" s="4" t="str">
        <f t="shared" si="18"/>
        <v/>
      </c>
    </row>
    <row r="401" spans="4:4">
      <c r="D401" s="4" t="str">
        <f t="shared" si="18"/>
        <v/>
      </c>
    </row>
    <row r="402" spans="4:4">
      <c r="D402" s="4" t="str">
        <f t="shared" si="18"/>
        <v/>
      </c>
    </row>
    <row r="403" spans="4:4">
      <c r="D403" s="4" t="str">
        <f t="shared" si="18"/>
        <v/>
      </c>
    </row>
    <row r="404" spans="4:4">
      <c r="D404" s="4" t="str">
        <f t="shared" si="18"/>
        <v/>
      </c>
    </row>
    <row r="405" spans="4:4">
      <c r="D405" s="4" t="str">
        <f t="shared" si="18"/>
        <v/>
      </c>
    </row>
    <row r="406" spans="4:4">
      <c r="D406" s="4" t="str">
        <f t="shared" si="18"/>
        <v/>
      </c>
    </row>
    <row r="407" spans="4:4">
      <c r="D407" s="4" t="str">
        <f t="shared" si="18"/>
        <v/>
      </c>
    </row>
    <row r="408" spans="4:4">
      <c r="D408" s="4" t="str">
        <f t="shared" si="18"/>
        <v/>
      </c>
    </row>
    <row r="409" spans="4:4">
      <c r="D409" s="4" t="str">
        <f t="shared" si="18"/>
        <v/>
      </c>
    </row>
    <row r="410" spans="4:4">
      <c r="D410" s="4" t="str">
        <f t="shared" si="18"/>
        <v/>
      </c>
    </row>
    <row r="411" spans="4:4">
      <c r="D411" s="4" t="str">
        <f t="shared" si="18"/>
        <v/>
      </c>
    </row>
    <row r="412" spans="4:4">
      <c r="D412" s="4" t="str">
        <f t="shared" si="18"/>
        <v/>
      </c>
    </row>
    <row r="413" spans="4:4">
      <c r="D413" s="4" t="str">
        <f t="shared" si="18"/>
        <v/>
      </c>
    </row>
    <row r="414" spans="4:4">
      <c r="D414" s="4" t="str">
        <f t="shared" si="18"/>
        <v/>
      </c>
    </row>
    <row r="415" spans="4:4">
      <c r="D415" s="4" t="str">
        <f t="shared" si="18"/>
        <v/>
      </c>
    </row>
    <row r="416" spans="4:4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23"/>
  <sheetViews>
    <sheetView workbookViewId="0">
      <selection activeCell="M368" sqref="M1:M368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1931</v>
      </c>
      <c r="B2" s="3">
        <v>1</v>
      </c>
      <c r="C2" s="3">
        <v>1</v>
      </c>
      <c r="D2" s="4">
        <f>IF(E2="","",E2*10+F2)</f>
        <v>0</v>
      </c>
      <c r="E2" s="3">
        <v>0</v>
      </c>
      <c r="F2" s="3">
        <v>0</v>
      </c>
      <c r="G2" s="3"/>
      <c r="K2" s="2">
        <f>IF(D2="","",G2*10+H2)</f>
        <v>0</v>
      </c>
      <c r="L2" s="2">
        <f>IF(D2="","",I2*10+J2)</f>
        <v>0</v>
      </c>
      <c r="M2" s="5" t="s">
        <v>30</v>
      </c>
      <c r="N2" s="3" t="s">
        <v>31</v>
      </c>
      <c r="O2" s="1">
        <v>1931</v>
      </c>
      <c r="P2" s="1">
        <v>197</v>
      </c>
      <c r="Q2" s="1">
        <v>4184</v>
      </c>
      <c r="S2" s="6">
        <v>11359</v>
      </c>
    </row>
    <row r="3" spans="1:19">
      <c r="A3" s="3">
        <v>1931</v>
      </c>
      <c r="B3" s="3">
        <v>1</v>
      </c>
      <c r="C3" s="3">
        <v>2</v>
      </c>
      <c r="D3" s="4">
        <f t="shared" ref="D3:D66" si="0">IF(E3="","",E3*10+F3)</f>
        <v>0</v>
      </c>
      <c r="E3" s="3">
        <v>0</v>
      </c>
      <c r="F3" s="3">
        <v>0</v>
      </c>
      <c r="G3" s="3"/>
      <c r="K3" s="2">
        <f t="shared" ref="K3:K66" si="1">IF(D3="","",G3*10+H3)</f>
        <v>0</v>
      </c>
      <c r="L3" s="2">
        <f t="shared" ref="L3:L66" si="2">IF(D3="","",I3*10+J3)</f>
        <v>0</v>
      </c>
      <c r="M3" s="5" t="s">
        <v>30</v>
      </c>
      <c r="N3" s="3" t="s">
        <v>31</v>
      </c>
      <c r="O3" s="1">
        <v>1931</v>
      </c>
      <c r="P3" s="1">
        <v>197</v>
      </c>
      <c r="Q3" s="1">
        <v>4184</v>
      </c>
      <c r="S3" s="6">
        <v>11359</v>
      </c>
    </row>
    <row r="4" spans="1:19">
      <c r="A4" s="3">
        <v>1931</v>
      </c>
      <c r="B4" s="3">
        <v>1</v>
      </c>
      <c r="C4" s="3">
        <v>3</v>
      </c>
      <c r="D4" s="4">
        <f t="shared" si="0"/>
        <v>0</v>
      </c>
      <c r="E4" s="3">
        <v>0</v>
      </c>
      <c r="F4" s="3">
        <v>0</v>
      </c>
      <c r="G4" s="3"/>
      <c r="K4" s="2">
        <f t="shared" si="1"/>
        <v>0</v>
      </c>
      <c r="L4" s="2">
        <f t="shared" si="2"/>
        <v>0</v>
      </c>
      <c r="M4" s="5" t="s">
        <v>30</v>
      </c>
      <c r="N4" s="3" t="s">
        <v>31</v>
      </c>
      <c r="O4" s="1">
        <v>1931</v>
      </c>
      <c r="P4" s="1">
        <v>197</v>
      </c>
      <c r="Q4" s="1">
        <v>4184</v>
      </c>
      <c r="S4" s="6">
        <v>11359</v>
      </c>
    </row>
    <row r="5" spans="1:19">
      <c r="A5" s="3">
        <v>1931</v>
      </c>
      <c r="B5" s="3">
        <v>1</v>
      </c>
      <c r="C5" s="3">
        <v>4</v>
      </c>
      <c r="D5" s="4">
        <f t="shared" si="0"/>
        <v>11</v>
      </c>
      <c r="E5" s="3">
        <v>1</v>
      </c>
      <c r="F5" s="3">
        <v>1</v>
      </c>
      <c r="G5" s="3"/>
      <c r="I5" s="1">
        <v>1</v>
      </c>
      <c r="J5" s="1">
        <v>1</v>
      </c>
      <c r="K5" s="2">
        <f t="shared" si="1"/>
        <v>0</v>
      </c>
      <c r="L5" s="2">
        <f t="shared" si="2"/>
        <v>11</v>
      </c>
      <c r="M5" s="5" t="s">
        <v>30</v>
      </c>
      <c r="N5" s="3" t="s">
        <v>31</v>
      </c>
      <c r="O5" s="1">
        <v>1931</v>
      </c>
      <c r="P5" s="1">
        <v>197</v>
      </c>
      <c r="Q5" s="1">
        <v>4184</v>
      </c>
      <c r="S5" s="6">
        <v>11359</v>
      </c>
    </row>
    <row r="6" spans="1:19">
      <c r="A6" s="3">
        <v>1931</v>
      </c>
      <c r="B6" s="3">
        <v>1</v>
      </c>
      <c r="C6" s="3">
        <v>5</v>
      </c>
      <c r="D6" s="4">
        <f t="shared" si="0"/>
        <v>22</v>
      </c>
      <c r="E6" s="3">
        <v>2</v>
      </c>
      <c r="F6" s="3">
        <v>2</v>
      </c>
      <c r="G6" s="3"/>
      <c r="I6" s="1">
        <v>2</v>
      </c>
      <c r="J6" s="1">
        <v>2</v>
      </c>
      <c r="K6" s="2">
        <f t="shared" si="1"/>
        <v>0</v>
      </c>
      <c r="L6" s="2">
        <f t="shared" si="2"/>
        <v>22</v>
      </c>
      <c r="M6" s="5" t="s">
        <v>30</v>
      </c>
      <c r="N6" s="3" t="s">
        <v>31</v>
      </c>
      <c r="O6" s="1">
        <v>1931</v>
      </c>
      <c r="P6" s="1">
        <v>197</v>
      </c>
      <c r="Q6" s="1">
        <v>4184</v>
      </c>
      <c r="S6" s="6">
        <v>11359</v>
      </c>
    </row>
    <row r="7" spans="1:19">
      <c r="A7" s="3">
        <v>1931</v>
      </c>
      <c r="B7" s="3">
        <v>1</v>
      </c>
      <c r="C7" s="3">
        <v>6</v>
      </c>
      <c r="D7" s="4" t="str">
        <f t="shared" si="0"/>
        <v/>
      </c>
      <c r="E7" s="3"/>
      <c r="F7" s="3"/>
      <c r="G7" s="3"/>
      <c r="K7" s="2" t="str">
        <f t="shared" si="1"/>
        <v/>
      </c>
      <c r="L7" s="2" t="str">
        <f t="shared" si="2"/>
        <v/>
      </c>
      <c r="M7" s="5"/>
      <c r="N7" s="3" t="s">
        <v>31</v>
      </c>
      <c r="O7" s="1">
        <v>1931</v>
      </c>
      <c r="P7" s="1">
        <v>197</v>
      </c>
      <c r="Q7" s="1">
        <v>4184</v>
      </c>
      <c r="S7" s="6">
        <v>11359</v>
      </c>
    </row>
    <row r="8" spans="1:19">
      <c r="A8" s="3">
        <v>1931</v>
      </c>
      <c r="B8" s="3">
        <v>1</v>
      </c>
      <c r="C8" s="3">
        <v>7</v>
      </c>
      <c r="D8" s="4" t="str">
        <f t="shared" si="0"/>
        <v/>
      </c>
      <c r="E8" s="3"/>
      <c r="F8" s="3"/>
      <c r="G8" s="3"/>
      <c r="K8" s="2" t="str">
        <f t="shared" si="1"/>
        <v/>
      </c>
      <c r="L8" s="2" t="str">
        <f t="shared" si="2"/>
        <v/>
      </c>
      <c r="M8" s="5"/>
      <c r="N8" s="3" t="s">
        <v>31</v>
      </c>
      <c r="O8" s="1">
        <v>1931</v>
      </c>
      <c r="P8" s="1">
        <v>197</v>
      </c>
      <c r="Q8" s="1">
        <v>4184</v>
      </c>
      <c r="S8" s="6">
        <v>11359</v>
      </c>
    </row>
    <row r="9" spans="1:19">
      <c r="A9" s="3">
        <v>1931</v>
      </c>
      <c r="B9" s="3">
        <v>1</v>
      </c>
      <c r="C9" s="3">
        <v>8</v>
      </c>
      <c r="D9" s="4" t="str">
        <f t="shared" si="0"/>
        <v/>
      </c>
      <c r="E9" s="3"/>
      <c r="F9" s="3"/>
      <c r="G9" s="3"/>
      <c r="K9" s="2" t="str">
        <f t="shared" si="1"/>
        <v/>
      </c>
      <c r="L9" s="2" t="str">
        <f t="shared" si="2"/>
        <v/>
      </c>
      <c r="M9" s="5"/>
      <c r="N9" s="3" t="s">
        <v>31</v>
      </c>
      <c r="O9" s="1">
        <v>1931</v>
      </c>
      <c r="P9" s="1">
        <v>197</v>
      </c>
      <c r="Q9" s="1">
        <v>4184</v>
      </c>
      <c r="S9" s="6">
        <v>11359</v>
      </c>
    </row>
    <row r="10" spans="1:19">
      <c r="A10" s="3">
        <v>1931</v>
      </c>
      <c r="B10" s="3">
        <v>1</v>
      </c>
      <c r="C10" s="3">
        <v>9</v>
      </c>
      <c r="D10" s="4" t="str">
        <f t="shared" si="0"/>
        <v/>
      </c>
      <c r="E10" s="3"/>
      <c r="F10" s="3"/>
      <c r="G10" s="3"/>
      <c r="K10" s="2" t="str">
        <f t="shared" si="1"/>
        <v/>
      </c>
      <c r="L10" s="2" t="str">
        <f t="shared" si="2"/>
        <v/>
      </c>
      <c r="M10" s="5"/>
      <c r="N10" s="3" t="s">
        <v>31</v>
      </c>
      <c r="O10" s="1">
        <v>1931</v>
      </c>
      <c r="P10" s="1">
        <v>197</v>
      </c>
      <c r="Q10" s="1">
        <v>4184</v>
      </c>
      <c r="S10" s="6">
        <v>11359</v>
      </c>
    </row>
    <row r="11" spans="1:19">
      <c r="A11" s="3">
        <v>1931</v>
      </c>
      <c r="B11" s="3">
        <v>1</v>
      </c>
      <c r="C11" s="3">
        <v>10</v>
      </c>
      <c r="D11" s="4">
        <f t="shared" si="0"/>
        <v>16</v>
      </c>
      <c r="E11" s="3">
        <v>1</v>
      </c>
      <c r="F11" s="3">
        <v>6</v>
      </c>
      <c r="G11" s="3"/>
      <c r="I11" s="1">
        <v>1</v>
      </c>
      <c r="J11" s="1">
        <v>6</v>
      </c>
      <c r="K11" s="2">
        <f t="shared" si="1"/>
        <v>0</v>
      </c>
      <c r="L11" s="2">
        <f t="shared" si="2"/>
        <v>16</v>
      </c>
      <c r="M11" s="5" t="s">
        <v>30</v>
      </c>
      <c r="N11" s="3" t="s">
        <v>31</v>
      </c>
      <c r="O11" s="1">
        <v>1931</v>
      </c>
      <c r="P11" s="1">
        <v>197</v>
      </c>
      <c r="Q11" s="1">
        <v>4184</v>
      </c>
      <c r="S11" s="6">
        <v>11359</v>
      </c>
    </row>
    <row r="12" spans="1:19">
      <c r="A12" s="3">
        <v>1931</v>
      </c>
      <c r="B12" s="3">
        <v>1</v>
      </c>
      <c r="C12" s="3">
        <v>11</v>
      </c>
      <c r="D12" s="4">
        <f t="shared" si="0"/>
        <v>13</v>
      </c>
      <c r="E12" s="3">
        <v>1</v>
      </c>
      <c r="F12" s="3">
        <v>3</v>
      </c>
      <c r="G12" s="3"/>
      <c r="I12" s="1">
        <v>1</v>
      </c>
      <c r="J12" s="1">
        <v>3</v>
      </c>
      <c r="K12" s="2">
        <f t="shared" si="1"/>
        <v>0</v>
      </c>
      <c r="L12" s="2">
        <f t="shared" si="2"/>
        <v>13</v>
      </c>
      <c r="M12" s="5" t="s">
        <v>30</v>
      </c>
      <c r="N12" s="3" t="s">
        <v>31</v>
      </c>
      <c r="O12" s="1">
        <v>1931</v>
      </c>
      <c r="P12" s="1">
        <v>197</v>
      </c>
      <c r="Q12" s="1">
        <v>4184</v>
      </c>
      <c r="S12" s="6">
        <v>11359</v>
      </c>
    </row>
    <row r="13" spans="1:19">
      <c r="A13" s="3">
        <v>1931</v>
      </c>
      <c r="B13" s="3">
        <v>1</v>
      </c>
      <c r="C13" s="3">
        <v>12</v>
      </c>
      <c r="D13" s="4">
        <f t="shared" si="0"/>
        <v>12</v>
      </c>
      <c r="E13" s="3">
        <v>1</v>
      </c>
      <c r="F13" s="3">
        <v>2</v>
      </c>
      <c r="G13" s="3"/>
      <c r="I13" s="1">
        <v>1</v>
      </c>
      <c r="J13" s="1">
        <v>2</v>
      </c>
      <c r="K13" s="2">
        <f t="shared" si="1"/>
        <v>0</v>
      </c>
      <c r="L13" s="2">
        <f t="shared" si="2"/>
        <v>12</v>
      </c>
      <c r="M13" s="5" t="s">
        <v>30</v>
      </c>
      <c r="N13" s="3" t="s">
        <v>31</v>
      </c>
      <c r="O13" s="1">
        <v>1931</v>
      </c>
      <c r="P13" s="1">
        <v>197</v>
      </c>
      <c r="Q13" s="1">
        <v>4184</v>
      </c>
      <c r="S13" s="6">
        <v>11359</v>
      </c>
    </row>
    <row r="14" spans="1:19">
      <c r="A14" s="3">
        <v>1931</v>
      </c>
      <c r="B14" s="3">
        <v>1</v>
      </c>
      <c r="C14" s="3">
        <v>13</v>
      </c>
      <c r="D14" s="4">
        <f t="shared" si="0"/>
        <v>12</v>
      </c>
      <c r="E14" s="3">
        <v>1</v>
      </c>
      <c r="F14" s="3">
        <v>2</v>
      </c>
      <c r="G14" s="3">
        <v>1</v>
      </c>
      <c r="H14" s="1">
        <v>2</v>
      </c>
      <c r="K14" s="2">
        <f t="shared" si="1"/>
        <v>12</v>
      </c>
      <c r="L14" s="2">
        <f t="shared" si="2"/>
        <v>0</v>
      </c>
      <c r="M14" s="5" t="s">
        <v>30</v>
      </c>
      <c r="N14" s="3" t="s">
        <v>31</v>
      </c>
      <c r="O14" s="1">
        <v>1931</v>
      </c>
      <c r="P14" s="1">
        <v>197</v>
      </c>
      <c r="Q14" s="1">
        <v>4184</v>
      </c>
      <c r="S14" s="6">
        <v>11359</v>
      </c>
    </row>
    <row r="15" spans="1:19">
      <c r="A15" s="3">
        <v>1931</v>
      </c>
      <c r="B15" s="3">
        <v>1</v>
      </c>
      <c r="C15" s="3">
        <v>14</v>
      </c>
      <c r="D15" s="4">
        <f t="shared" si="0"/>
        <v>47</v>
      </c>
      <c r="E15" s="3">
        <v>4</v>
      </c>
      <c r="F15" s="3">
        <v>7</v>
      </c>
      <c r="G15" s="3">
        <v>3</v>
      </c>
      <c r="H15" s="1">
        <v>6</v>
      </c>
      <c r="I15" s="1">
        <v>1</v>
      </c>
      <c r="J15" s="1">
        <v>1</v>
      </c>
      <c r="K15" s="2">
        <f t="shared" si="1"/>
        <v>36</v>
      </c>
      <c r="L15" s="2">
        <f t="shared" si="2"/>
        <v>11</v>
      </c>
      <c r="M15" s="5" t="s">
        <v>30</v>
      </c>
      <c r="N15" s="3" t="s">
        <v>31</v>
      </c>
      <c r="O15" s="1">
        <v>1931</v>
      </c>
      <c r="P15" s="1">
        <v>197</v>
      </c>
      <c r="Q15" s="1">
        <v>4184</v>
      </c>
      <c r="S15" s="6">
        <v>11359</v>
      </c>
    </row>
    <row r="16" spans="1:19">
      <c r="A16" s="3">
        <v>1931</v>
      </c>
      <c r="B16" s="3">
        <v>1</v>
      </c>
      <c r="C16" s="3">
        <v>15</v>
      </c>
      <c r="D16" s="4">
        <f t="shared" si="0"/>
        <v>52</v>
      </c>
      <c r="E16" s="3">
        <v>4</v>
      </c>
      <c r="F16" s="3">
        <v>12</v>
      </c>
      <c r="G16" s="3">
        <v>3</v>
      </c>
      <c r="H16" s="1">
        <v>11</v>
      </c>
      <c r="I16" s="1">
        <v>1</v>
      </c>
      <c r="J16" s="1">
        <v>1</v>
      </c>
      <c r="K16" s="2">
        <f t="shared" si="1"/>
        <v>41</v>
      </c>
      <c r="L16" s="2">
        <f t="shared" si="2"/>
        <v>11</v>
      </c>
      <c r="M16" s="5" t="s">
        <v>30</v>
      </c>
      <c r="N16" s="3" t="s">
        <v>31</v>
      </c>
      <c r="O16" s="1">
        <v>1931</v>
      </c>
      <c r="P16" s="1">
        <v>197</v>
      </c>
      <c r="Q16" s="1">
        <v>4184</v>
      </c>
      <c r="S16" s="6">
        <v>11359</v>
      </c>
    </row>
    <row r="17" spans="1:19">
      <c r="A17" s="3">
        <v>1931</v>
      </c>
      <c r="B17" s="3">
        <v>1</v>
      </c>
      <c r="C17" s="3">
        <v>16</v>
      </c>
      <c r="D17" s="4">
        <f t="shared" si="0"/>
        <v>33</v>
      </c>
      <c r="E17" s="3">
        <v>2</v>
      </c>
      <c r="F17" s="3">
        <v>13</v>
      </c>
      <c r="G17" s="3">
        <v>2</v>
      </c>
      <c r="H17" s="1">
        <v>13</v>
      </c>
      <c r="K17" s="2">
        <f t="shared" si="1"/>
        <v>33</v>
      </c>
      <c r="L17" s="2">
        <f t="shared" si="2"/>
        <v>0</v>
      </c>
      <c r="M17" s="5" t="s">
        <v>30</v>
      </c>
      <c r="N17" s="3" t="s">
        <v>31</v>
      </c>
      <c r="O17" s="1">
        <v>1931</v>
      </c>
      <c r="P17" s="1">
        <v>197</v>
      </c>
      <c r="Q17" s="1">
        <v>4184</v>
      </c>
      <c r="S17" s="6">
        <v>11359</v>
      </c>
    </row>
    <row r="18" spans="1:19">
      <c r="A18" s="3">
        <v>1931</v>
      </c>
      <c r="B18" s="3">
        <v>1</v>
      </c>
      <c r="C18" s="3">
        <v>17</v>
      </c>
      <c r="D18" s="4">
        <f t="shared" si="0"/>
        <v>31</v>
      </c>
      <c r="E18" s="3">
        <v>2</v>
      </c>
      <c r="F18" s="3">
        <v>11</v>
      </c>
      <c r="G18" s="3">
        <v>2</v>
      </c>
      <c r="H18" s="1">
        <v>11</v>
      </c>
      <c r="K18" s="2">
        <f t="shared" si="1"/>
        <v>31</v>
      </c>
      <c r="L18" s="2">
        <f t="shared" si="2"/>
        <v>0</v>
      </c>
      <c r="M18" s="5" t="s">
        <v>30</v>
      </c>
      <c r="N18" s="3" t="s">
        <v>31</v>
      </c>
      <c r="O18" s="1">
        <v>1931</v>
      </c>
      <c r="P18" s="1">
        <v>197</v>
      </c>
      <c r="Q18" s="1">
        <v>4184</v>
      </c>
      <c r="S18" s="6">
        <v>11359</v>
      </c>
    </row>
    <row r="19" spans="1:19">
      <c r="A19" s="3">
        <v>1931</v>
      </c>
      <c r="B19" s="3">
        <v>1</v>
      </c>
      <c r="C19" s="3">
        <v>18</v>
      </c>
      <c r="D19" s="4">
        <f t="shared" si="0"/>
        <v>28</v>
      </c>
      <c r="E19" s="3">
        <v>2</v>
      </c>
      <c r="F19" s="3">
        <v>8</v>
      </c>
      <c r="G19" s="3">
        <v>2</v>
      </c>
      <c r="H19" s="1">
        <v>8</v>
      </c>
      <c r="K19" s="2">
        <f t="shared" si="1"/>
        <v>28</v>
      </c>
      <c r="L19" s="2">
        <f t="shared" si="2"/>
        <v>0</v>
      </c>
      <c r="M19" s="5" t="s">
        <v>30</v>
      </c>
      <c r="N19" s="3" t="s">
        <v>31</v>
      </c>
      <c r="O19" s="1">
        <v>1931</v>
      </c>
      <c r="P19" s="1">
        <v>197</v>
      </c>
      <c r="Q19" s="1">
        <v>4184</v>
      </c>
      <c r="S19" s="6">
        <v>11359</v>
      </c>
    </row>
    <row r="20" spans="1:19">
      <c r="A20" s="3">
        <v>1931</v>
      </c>
      <c r="B20" s="3">
        <v>1</v>
      </c>
      <c r="C20" s="3">
        <v>19</v>
      </c>
      <c r="D20" s="4">
        <f t="shared" si="0"/>
        <v>36</v>
      </c>
      <c r="E20" s="3">
        <v>3</v>
      </c>
      <c r="F20" s="3">
        <v>6</v>
      </c>
      <c r="G20" s="3">
        <v>3</v>
      </c>
      <c r="H20" s="1">
        <v>6</v>
      </c>
      <c r="K20" s="2">
        <f t="shared" si="1"/>
        <v>36</v>
      </c>
      <c r="L20" s="2">
        <f t="shared" si="2"/>
        <v>0</v>
      </c>
      <c r="M20" s="5" t="s">
        <v>30</v>
      </c>
      <c r="N20" s="3" t="s">
        <v>31</v>
      </c>
      <c r="O20" s="1">
        <v>1931</v>
      </c>
      <c r="P20" s="1">
        <v>197</v>
      </c>
      <c r="Q20" s="1">
        <v>4184</v>
      </c>
      <c r="S20" s="6">
        <v>11359</v>
      </c>
    </row>
    <row r="21" spans="1:19">
      <c r="A21" s="3">
        <v>1931</v>
      </c>
      <c r="B21" s="3">
        <v>1</v>
      </c>
      <c r="C21" s="3">
        <v>20</v>
      </c>
      <c r="D21" s="4">
        <f t="shared" si="0"/>
        <v>32</v>
      </c>
      <c r="E21" s="3">
        <v>2</v>
      </c>
      <c r="F21" s="3">
        <v>12</v>
      </c>
      <c r="G21" s="3">
        <v>2</v>
      </c>
      <c r="H21" s="1">
        <v>12</v>
      </c>
      <c r="K21" s="2">
        <f t="shared" si="1"/>
        <v>32</v>
      </c>
      <c r="L21" s="2">
        <f t="shared" si="2"/>
        <v>0</v>
      </c>
      <c r="M21" s="5" t="s">
        <v>30</v>
      </c>
      <c r="N21" s="3" t="s">
        <v>31</v>
      </c>
      <c r="O21" s="1">
        <v>1931</v>
      </c>
      <c r="P21" s="1">
        <v>197</v>
      </c>
      <c r="Q21" s="1">
        <v>4184</v>
      </c>
      <c r="S21" s="6">
        <v>11359</v>
      </c>
    </row>
    <row r="22" spans="1:19">
      <c r="A22" s="3">
        <v>1931</v>
      </c>
      <c r="B22" s="3">
        <v>1</v>
      </c>
      <c r="C22" s="3">
        <v>21</v>
      </c>
      <c r="D22" s="4">
        <f t="shared" si="0"/>
        <v>31</v>
      </c>
      <c r="E22" s="3">
        <v>2</v>
      </c>
      <c r="F22" s="3">
        <v>11</v>
      </c>
      <c r="G22" s="3">
        <v>2</v>
      </c>
      <c r="H22" s="1">
        <v>11</v>
      </c>
      <c r="K22" s="2">
        <f t="shared" si="1"/>
        <v>31</v>
      </c>
      <c r="L22" s="2">
        <f t="shared" si="2"/>
        <v>0</v>
      </c>
      <c r="M22" s="5" t="s">
        <v>30</v>
      </c>
      <c r="N22" s="3" t="s">
        <v>31</v>
      </c>
      <c r="O22" s="1">
        <v>1931</v>
      </c>
      <c r="P22" s="1">
        <v>197</v>
      </c>
      <c r="Q22" s="1">
        <v>4184</v>
      </c>
      <c r="S22" s="6">
        <v>11359</v>
      </c>
    </row>
    <row r="23" spans="1:19">
      <c r="A23" s="3">
        <v>1931</v>
      </c>
      <c r="B23" s="3">
        <v>1</v>
      </c>
      <c r="C23" s="3">
        <v>22</v>
      </c>
      <c r="D23" s="4">
        <f t="shared" si="0"/>
        <v>17</v>
      </c>
      <c r="E23" s="3">
        <v>1</v>
      </c>
      <c r="F23" s="3">
        <v>7</v>
      </c>
      <c r="G23" s="3">
        <v>1</v>
      </c>
      <c r="H23" s="1">
        <v>7</v>
      </c>
      <c r="K23" s="2">
        <f t="shared" si="1"/>
        <v>17</v>
      </c>
      <c r="L23" s="2">
        <f t="shared" si="2"/>
        <v>0</v>
      </c>
      <c r="M23" s="5" t="s">
        <v>94</v>
      </c>
      <c r="N23" s="3" t="s">
        <v>31</v>
      </c>
      <c r="O23" s="1">
        <v>1931</v>
      </c>
      <c r="P23" s="1">
        <v>197</v>
      </c>
      <c r="Q23" s="1">
        <v>4184</v>
      </c>
      <c r="S23" s="6">
        <v>11359</v>
      </c>
    </row>
    <row r="24" spans="1:19">
      <c r="A24" s="3">
        <v>1931</v>
      </c>
      <c r="B24" s="3">
        <v>1</v>
      </c>
      <c r="C24" s="3">
        <v>23</v>
      </c>
      <c r="D24" s="4">
        <f t="shared" si="0"/>
        <v>16</v>
      </c>
      <c r="E24" s="3">
        <v>1</v>
      </c>
      <c r="F24" s="3">
        <v>6</v>
      </c>
      <c r="G24" s="3">
        <v>1</v>
      </c>
      <c r="H24" s="1">
        <v>6</v>
      </c>
      <c r="K24" s="2">
        <f t="shared" si="1"/>
        <v>16</v>
      </c>
      <c r="L24" s="2">
        <f t="shared" si="2"/>
        <v>0</v>
      </c>
      <c r="M24" s="5" t="s">
        <v>94</v>
      </c>
      <c r="N24" s="3" t="s">
        <v>31</v>
      </c>
      <c r="O24" s="1">
        <v>1931</v>
      </c>
      <c r="P24" s="1">
        <v>197</v>
      </c>
      <c r="Q24" s="1">
        <v>4184</v>
      </c>
      <c r="S24" s="6">
        <v>11359</v>
      </c>
    </row>
    <row r="25" spans="1:19">
      <c r="A25" s="3">
        <v>1931</v>
      </c>
      <c r="B25" s="3">
        <v>1</v>
      </c>
      <c r="C25" s="3">
        <v>24</v>
      </c>
      <c r="D25" s="4">
        <f t="shared" si="0"/>
        <v>27</v>
      </c>
      <c r="E25" s="3">
        <v>2</v>
      </c>
      <c r="F25" s="3">
        <v>7</v>
      </c>
      <c r="G25" s="3">
        <v>2</v>
      </c>
      <c r="H25" s="1">
        <v>7</v>
      </c>
      <c r="K25" s="2">
        <f t="shared" si="1"/>
        <v>27</v>
      </c>
      <c r="L25" s="2">
        <f t="shared" si="2"/>
        <v>0</v>
      </c>
      <c r="M25" s="5" t="s">
        <v>94</v>
      </c>
      <c r="N25" s="3" t="s">
        <v>31</v>
      </c>
      <c r="O25" s="1">
        <v>1931</v>
      </c>
      <c r="P25" s="1">
        <v>197</v>
      </c>
      <c r="Q25" s="1">
        <v>4184</v>
      </c>
      <c r="S25" s="6">
        <v>11359</v>
      </c>
    </row>
    <row r="26" spans="1:19">
      <c r="A26" s="3">
        <v>1931</v>
      </c>
      <c r="B26" s="3">
        <v>1</v>
      </c>
      <c r="C26" s="3">
        <v>25</v>
      </c>
      <c r="D26" s="4" t="str">
        <f t="shared" si="0"/>
        <v/>
      </c>
      <c r="E26" s="3"/>
      <c r="F26" s="3"/>
      <c r="G26" s="3"/>
      <c r="K26" s="2" t="str">
        <f t="shared" si="1"/>
        <v/>
      </c>
      <c r="L26" s="2" t="str">
        <f t="shared" si="2"/>
        <v/>
      </c>
      <c r="M26" s="5"/>
      <c r="N26" s="3" t="s">
        <v>31</v>
      </c>
      <c r="O26" s="1">
        <v>1931</v>
      </c>
      <c r="P26" s="1">
        <v>197</v>
      </c>
      <c r="Q26" s="1">
        <v>4184</v>
      </c>
      <c r="S26" s="6">
        <v>11359</v>
      </c>
    </row>
    <row r="27" spans="1:19">
      <c r="A27" s="3">
        <v>1931</v>
      </c>
      <c r="B27" s="3">
        <v>1</v>
      </c>
      <c r="C27" s="3">
        <v>26</v>
      </c>
      <c r="D27" s="4" t="str">
        <f t="shared" si="0"/>
        <v/>
      </c>
      <c r="E27" s="3"/>
      <c r="F27" s="3"/>
      <c r="G27" s="3"/>
      <c r="K27" s="2" t="str">
        <f t="shared" si="1"/>
        <v/>
      </c>
      <c r="L27" s="2" t="str">
        <f t="shared" si="2"/>
        <v/>
      </c>
      <c r="M27" s="5"/>
      <c r="N27" s="3" t="s">
        <v>31</v>
      </c>
      <c r="O27" s="1">
        <v>1931</v>
      </c>
      <c r="P27" s="1">
        <v>197</v>
      </c>
      <c r="Q27" s="1">
        <v>4184</v>
      </c>
      <c r="S27" s="6">
        <v>11359</v>
      </c>
    </row>
    <row r="28" spans="1:19">
      <c r="A28" s="3">
        <v>1931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/>
      <c r="K28" s="2">
        <f t="shared" si="1"/>
        <v>0</v>
      </c>
      <c r="L28" s="2">
        <f t="shared" si="2"/>
        <v>0</v>
      </c>
      <c r="M28" s="5" t="s">
        <v>30</v>
      </c>
      <c r="N28" s="3" t="s">
        <v>31</v>
      </c>
      <c r="O28" s="1">
        <v>1931</v>
      </c>
      <c r="P28" s="1">
        <v>197</v>
      </c>
      <c r="Q28" s="1">
        <v>4184</v>
      </c>
      <c r="S28" s="6">
        <v>11359</v>
      </c>
    </row>
    <row r="29" spans="1:19">
      <c r="A29" s="3">
        <v>1931</v>
      </c>
      <c r="B29" s="3">
        <v>1</v>
      </c>
      <c r="C29" s="3">
        <v>28</v>
      </c>
      <c r="D29" s="4">
        <f t="shared" si="0"/>
        <v>0</v>
      </c>
      <c r="E29" s="3">
        <v>0</v>
      </c>
      <c r="F29" s="3">
        <v>0</v>
      </c>
      <c r="G29" s="3"/>
      <c r="K29" s="2">
        <f t="shared" si="1"/>
        <v>0</v>
      </c>
      <c r="L29" s="2">
        <f t="shared" si="2"/>
        <v>0</v>
      </c>
      <c r="M29" s="5" t="s">
        <v>30</v>
      </c>
      <c r="N29" s="3" t="s">
        <v>31</v>
      </c>
      <c r="O29" s="1">
        <v>1931</v>
      </c>
      <c r="P29" s="1">
        <v>197</v>
      </c>
      <c r="Q29" s="1">
        <v>4184</v>
      </c>
      <c r="S29" s="6">
        <v>11359</v>
      </c>
    </row>
    <row r="30" spans="1:19">
      <c r="A30" s="3">
        <v>1931</v>
      </c>
      <c r="B30" s="3">
        <v>1</v>
      </c>
      <c r="C30" s="3">
        <v>29</v>
      </c>
      <c r="D30" s="4">
        <f t="shared" si="0"/>
        <v>11</v>
      </c>
      <c r="E30" s="3">
        <v>1</v>
      </c>
      <c r="F30" s="3">
        <v>1</v>
      </c>
      <c r="G30" s="3">
        <v>1</v>
      </c>
      <c r="H30" s="1">
        <v>1</v>
      </c>
      <c r="K30" s="2">
        <f t="shared" si="1"/>
        <v>11</v>
      </c>
      <c r="L30" s="2">
        <f t="shared" si="2"/>
        <v>0</v>
      </c>
      <c r="M30" s="5" t="s">
        <v>30</v>
      </c>
      <c r="N30" s="3" t="s">
        <v>31</v>
      </c>
      <c r="O30" s="1">
        <v>1931</v>
      </c>
      <c r="P30" s="1">
        <v>197</v>
      </c>
      <c r="Q30" s="1">
        <v>4184</v>
      </c>
      <c r="S30" s="6">
        <v>11359</v>
      </c>
    </row>
    <row r="31" spans="1:19">
      <c r="A31" s="3">
        <v>1931</v>
      </c>
      <c r="B31" s="3">
        <v>1</v>
      </c>
      <c r="C31" s="3">
        <v>30</v>
      </c>
      <c r="D31" s="4">
        <f t="shared" si="0"/>
        <v>0</v>
      </c>
      <c r="E31" s="3">
        <v>0</v>
      </c>
      <c r="F31" s="3">
        <v>0</v>
      </c>
      <c r="G31" s="3"/>
      <c r="K31" s="2">
        <f t="shared" si="1"/>
        <v>0</v>
      </c>
      <c r="L31" s="2">
        <f t="shared" si="2"/>
        <v>0</v>
      </c>
      <c r="M31" s="5" t="s">
        <v>30</v>
      </c>
      <c r="N31" s="3" t="s">
        <v>31</v>
      </c>
      <c r="O31" s="1">
        <v>1931</v>
      </c>
      <c r="P31" s="1">
        <v>197</v>
      </c>
      <c r="Q31" s="1">
        <v>4184</v>
      </c>
      <c r="S31" s="6">
        <v>11359</v>
      </c>
    </row>
    <row r="32" spans="1:19">
      <c r="A32" s="3">
        <v>1931</v>
      </c>
      <c r="B32" s="3">
        <v>1</v>
      </c>
      <c r="C32" s="3">
        <v>31</v>
      </c>
      <c r="D32" s="4">
        <f t="shared" si="0"/>
        <v>0</v>
      </c>
      <c r="E32" s="3">
        <v>0</v>
      </c>
      <c r="F32" s="3">
        <v>0</v>
      </c>
      <c r="G32" s="3"/>
      <c r="K32" s="2">
        <f t="shared" si="1"/>
        <v>0</v>
      </c>
      <c r="L32" s="2">
        <f t="shared" si="2"/>
        <v>0</v>
      </c>
      <c r="M32" s="5" t="s">
        <v>30</v>
      </c>
      <c r="N32" s="3" t="s">
        <v>31</v>
      </c>
      <c r="O32" s="1">
        <v>1931</v>
      </c>
      <c r="P32" s="1">
        <v>197</v>
      </c>
      <c r="Q32" s="1">
        <v>4184</v>
      </c>
      <c r="S32" s="6">
        <v>11359</v>
      </c>
    </row>
    <row r="33" spans="1:19">
      <c r="A33" s="1">
        <v>1931</v>
      </c>
      <c r="B33" s="1">
        <v>2</v>
      </c>
      <c r="C33" s="1">
        <v>1</v>
      </c>
      <c r="D33" s="4" t="str">
        <f t="shared" si="0"/>
        <v/>
      </c>
      <c r="K33" s="2" t="str">
        <f t="shared" si="1"/>
        <v/>
      </c>
      <c r="L33" s="2" t="str">
        <f t="shared" si="2"/>
        <v/>
      </c>
      <c r="N33" s="1" t="s">
        <v>31</v>
      </c>
      <c r="O33" s="1">
        <v>1931</v>
      </c>
      <c r="P33" s="1">
        <v>198</v>
      </c>
      <c r="Q33" s="1">
        <v>4185</v>
      </c>
      <c r="S33" s="6">
        <v>11387</v>
      </c>
    </row>
    <row r="34" spans="1:19">
      <c r="A34" s="1">
        <v>1931</v>
      </c>
      <c r="B34" s="1">
        <v>2</v>
      </c>
      <c r="C34" s="1">
        <v>2</v>
      </c>
      <c r="D34" s="4">
        <f t="shared" si="0"/>
        <v>0</v>
      </c>
      <c r="E34" s="1">
        <v>0</v>
      </c>
      <c r="F34" s="1">
        <v>0</v>
      </c>
      <c r="K34" s="2">
        <f t="shared" si="1"/>
        <v>0</v>
      </c>
      <c r="L34" s="2">
        <f t="shared" si="2"/>
        <v>0</v>
      </c>
      <c r="M34" s="1" t="s">
        <v>30</v>
      </c>
      <c r="N34" s="1" t="s">
        <v>31</v>
      </c>
      <c r="O34" s="1">
        <v>1931</v>
      </c>
      <c r="P34" s="1">
        <v>198</v>
      </c>
      <c r="Q34" s="1">
        <v>4185</v>
      </c>
      <c r="S34" s="6">
        <v>11387</v>
      </c>
    </row>
    <row r="35" spans="1:19">
      <c r="A35" s="1">
        <v>1931</v>
      </c>
      <c r="B35" s="1">
        <v>2</v>
      </c>
      <c r="C35" s="1">
        <v>3</v>
      </c>
      <c r="D35" s="4">
        <f t="shared" si="0"/>
        <v>24</v>
      </c>
      <c r="E35" s="1">
        <v>2</v>
      </c>
      <c r="F35" s="1">
        <v>4</v>
      </c>
      <c r="G35" s="1">
        <v>1</v>
      </c>
      <c r="H35" s="1">
        <v>2</v>
      </c>
      <c r="I35" s="1">
        <v>1</v>
      </c>
      <c r="J35" s="1">
        <v>2</v>
      </c>
      <c r="K35" s="2">
        <f t="shared" si="1"/>
        <v>12</v>
      </c>
      <c r="L35" s="2">
        <f t="shared" si="2"/>
        <v>12</v>
      </c>
      <c r="M35" s="1" t="s">
        <v>30</v>
      </c>
      <c r="N35" s="1" t="s">
        <v>31</v>
      </c>
      <c r="O35" s="1">
        <v>1931</v>
      </c>
      <c r="P35" s="1">
        <v>198</v>
      </c>
      <c r="Q35" s="1">
        <v>4185</v>
      </c>
      <c r="S35" s="6">
        <v>11387</v>
      </c>
    </row>
    <row r="36" spans="1:19">
      <c r="A36" s="1">
        <v>1931</v>
      </c>
      <c r="B36" s="1">
        <v>2</v>
      </c>
      <c r="C36" s="1">
        <v>4</v>
      </c>
      <c r="D36" s="4">
        <f t="shared" si="0"/>
        <v>25</v>
      </c>
      <c r="E36" s="1">
        <v>2</v>
      </c>
      <c r="F36" s="1">
        <v>5</v>
      </c>
      <c r="G36" s="1">
        <v>1</v>
      </c>
      <c r="H36" s="1">
        <v>3</v>
      </c>
      <c r="I36" s="1">
        <v>1</v>
      </c>
      <c r="J36" s="1">
        <v>2</v>
      </c>
      <c r="K36" s="2">
        <f t="shared" si="1"/>
        <v>13</v>
      </c>
      <c r="L36" s="2">
        <f t="shared" si="2"/>
        <v>12</v>
      </c>
      <c r="M36" s="1" t="s">
        <v>30</v>
      </c>
      <c r="N36" s="1" t="s">
        <v>31</v>
      </c>
      <c r="O36" s="1">
        <v>1931</v>
      </c>
      <c r="P36" s="1">
        <v>198</v>
      </c>
      <c r="Q36" s="1">
        <v>4185</v>
      </c>
      <c r="S36" s="6">
        <v>11387</v>
      </c>
    </row>
    <row r="37" spans="1:19">
      <c r="A37" s="1">
        <v>1931</v>
      </c>
      <c r="B37" s="1">
        <v>2</v>
      </c>
      <c r="C37" s="1">
        <v>5</v>
      </c>
      <c r="D37" s="4" t="str">
        <f t="shared" si="0"/>
        <v/>
      </c>
      <c r="K37" s="2" t="str">
        <f t="shared" si="1"/>
        <v/>
      </c>
      <c r="L37" s="2" t="str">
        <f t="shared" si="2"/>
        <v/>
      </c>
      <c r="N37" s="1" t="s">
        <v>31</v>
      </c>
      <c r="O37" s="1">
        <v>1931</v>
      </c>
      <c r="P37" s="1">
        <v>198</v>
      </c>
      <c r="Q37" s="1">
        <v>4185</v>
      </c>
      <c r="S37" s="6">
        <v>11387</v>
      </c>
    </row>
    <row r="38" spans="1:19">
      <c r="A38" s="1">
        <v>1931</v>
      </c>
      <c r="B38" s="1">
        <v>2</v>
      </c>
      <c r="C38" s="1">
        <v>6</v>
      </c>
      <c r="D38" s="4" t="str">
        <f t="shared" si="0"/>
        <v/>
      </c>
      <c r="K38" s="2" t="str">
        <f t="shared" si="1"/>
        <v/>
      </c>
      <c r="L38" s="2" t="str">
        <f t="shared" si="2"/>
        <v/>
      </c>
      <c r="N38" s="1" t="s">
        <v>31</v>
      </c>
      <c r="O38" s="1">
        <v>1931</v>
      </c>
      <c r="P38" s="1">
        <v>198</v>
      </c>
      <c r="Q38" s="1">
        <v>4185</v>
      </c>
      <c r="S38" s="6">
        <v>11387</v>
      </c>
    </row>
    <row r="39" spans="1:19">
      <c r="A39" s="1">
        <v>1931</v>
      </c>
      <c r="B39" s="1">
        <v>2</v>
      </c>
      <c r="C39" s="1">
        <v>7</v>
      </c>
      <c r="D39" s="4">
        <f t="shared" si="0"/>
        <v>18</v>
      </c>
      <c r="E39" s="1">
        <v>1</v>
      </c>
      <c r="F39" s="1">
        <v>8</v>
      </c>
      <c r="G39" s="1">
        <v>1</v>
      </c>
      <c r="H39" s="1">
        <v>8</v>
      </c>
      <c r="K39" s="2">
        <f t="shared" si="1"/>
        <v>18</v>
      </c>
      <c r="L39" s="2">
        <f t="shared" si="2"/>
        <v>0</v>
      </c>
      <c r="M39" s="1" t="s">
        <v>30</v>
      </c>
      <c r="N39" s="1" t="s">
        <v>31</v>
      </c>
      <c r="O39" s="1">
        <v>1931</v>
      </c>
      <c r="P39" s="1">
        <v>198</v>
      </c>
      <c r="Q39" s="1">
        <v>4185</v>
      </c>
      <c r="S39" s="6">
        <v>11387</v>
      </c>
    </row>
    <row r="40" spans="1:19">
      <c r="A40" s="1">
        <v>1931</v>
      </c>
      <c r="B40" s="1">
        <v>2</v>
      </c>
      <c r="C40" s="1">
        <v>8</v>
      </c>
      <c r="D40" s="4">
        <f t="shared" si="0"/>
        <v>17</v>
      </c>
      <c r="E40" s="1">
        <v>1</v>
      </c>
      <c r="F40" s="1">
        <v>7</v>
      </c>
      <c r="G40" s="1">
        <v>1</v>
      </c>
      <c r="H40" s="1">
        <v>7</v>
      </c>
      <c r="K40" s="2">
        <f t="shared" si="1"/>
        <v>17</v>
      </c>
      <c r="L40" s="2">
        <f t="shared" si="2"/>
        <v>0</v>
      </c>
      <c r="M40" s="1" t="s">
        <v>117</v>
      </c>
      <c r="N40" s="1" t="s">
        <v>31</v>
      </c>
      <c r="O40" s="1">
        <v>1931</v>
      </c>
      <c r="P40" s="1">
        <v>198</v>
      </c>
      <c r="Q40" s="1">
        <v>4185</v>
      </c>
      <c r="S40" s="6">
        <v>11387</v>
      </c>
    </row>
    <row r="41" spans="1:19">
      <c r="A41" s="1">
        <v>1931</v>
      </c>
      <c r="B41" s="1">
        <v>2</v>
      </c>
      <c r="C41" s="1">
        <v>9</v>
      </c>
      <c r="D41" s="4">
        <f t="shared" si="0"/>
        <v>17</v>
      </c>
      <c r="E41" s="1">
        <v>1</v>
      </c>
      <c r="F41" s="1">
        <v>7</v>
      </c>
      <c r="G41" s="1">
        <v>1</v>
      </c>
      <c r="H41" s="1">
        <v>7</v>
      </c>
      <c r="K41" s="2">
        <f t="shared" si="1"/>
        <v>17</v>
      </c>
      <c r="L41" s="2">
        <f t="shared" si="2"/>
        <v>0</v>
      </c>
      <c r="M41" s="1" t="s">
        <v>30</v>
      </c>
      <c r="N41" s="1" t="s">
        <v>31</v>
      </c>
      <c r="O41" s="1">
        <v>1931</v>
      </c>
      <c r="P41" s="1">
        <v>198</v>
      </c>
      <c r="Q41" s="1">
        <v>4185</v>
      </c>
      <c r="S41" s="6">
        <v>11387</v>
      </c>
    </row>
    <row r="42" spans="1:19">
      <c r="A42" s="1">
        <v>1931</v>
      </c>
      <c r="B42" s="1">
        <v>2</v>
      </c>
      <c r="C42" s="1">
        <v>10</v>
      </c>
      <c r="D42" s="4">
        <f t="shared" si="0"/>
        <v>24</v>
      </c>
      <c r="E42" s="1">
        <v>2</v>
      </c>
      <c r="F42" s="1">
        <v>4</v>
      </c>
      <c r="G42" s="1">
        <v>1</v>
      </c>
      <c r="H42" s="1">
        <v>2</v>
      </c>
      <c r="I42" s="1">
        <v>1</v>
      </c>
      <c r="J42" s="1">
        <v>2</v>
      </c>
      <c r="K42" s="2">
        <f t="shared" si="1"/>
        <v>12</v>
      </c>
      <c r="L42" s="2">
        <f t="shared" si="2"/>
        <v>12</v>
      </c>
      <c r="M42" s="1" t="s">
        <v>30</v>
      </c>
      <c r="N42" s="1" t="s">
        <v>31</v>
      </c>
      <c r="O42" s="1">
        <v>1931</v>
      </c>
      <c r="P42" s="1">
        <v>198</v>
      </c>
      <c r="Q42" s="1">
        <v>4185</v>
      </c>
      <c r="S42" s="6">
        <v>11387</v>
      </c>
    </row>
    <row r="43" spans="1:19">
      <c r="A43" s="1">
        <v>1931</v>
      </c>
      <c r="B43" s="1">
        <v>2</v>
      </c>
      <c r="C43" s="1">
        <v>11</v>
      </c>
      <c r="D43" s="4">
        <f t="shared" si="0"/>
        <v>24</v>
      </c>
      <c r="E43" s="1">
        <v>2</v>
      </c>
      <c r="F43" s="1">
        <v>4</v>
      </c>
      <c r="G43" s="1">
        <v>1</v>
      </c>
      <c r="H43" s="1">
        <v>2</v>
      </c>
      <c r="I43" s="1">
        <v>1</v>
      </c>
      <c r="J43" s="1">
        <v>2</v>
      </c>
      <c r="K43" s="2">
        <f t="shared" si="1"/>
        <v>12</v>
      </c>
      <c r="L43" s="2">
        <f t="shared" si="2"/>
        <v>12</v>
      </c>
      <c r="M43" s="1" t="s">
        <v>30</v>
      </c>
      <c r="N43" s="1" t="s">
        <v>31</v>
      </c>
      <c r="O43" s="1">
        <v>1931</v>
      </c>
      <c r="P43" s="1">
        <v>198</v>
      </c>
      <c r="Q43" s="1">
        <v>4185</v>
      </c>
      <c r="S43" s="6">
        <v>11387</v>
      </c>
    </row>
    <row r="44" spans="1:19">
      <c r="A44" s="1">
        <v>1931</v>
      </c>
      <c r="B44" s="1">
        <v>2</v>
      </c>
      <c r="C44" s="1">
        <v>12</v>
      </c>
      <c r="D44" s="4">
        <f t="shared" si="0"/>
        <v>26</v>
      </c>
      <c r="E44" s="1">
        <v>2</v>
      </c>
      <c r="F44" s="1">
        <v>6</v>
      </c>
      <c r="G44" s="1">
        <v>2</v>
      </c>
      <c r="H44" s="1">
        <v>6</v>
      </c>
      <c r="K44" s="2">
        <f t="shared" si="1"/>
        <v>26</v>
      </c>
      <c r="L44" s="2">
        <f t="shared" si="2"/>
        <v>0</v>
      </c>
      <c r="M44" s="1" t="s">
        <v>30</v>
      </c>
      <c r="N44" s="1" t="s">
        <v>31</v>
      </c>
      <c r="O44" s="1">
        <v>1931</v>
      </c>
      <c r="P44" s="1">
        <v>198</v>
      </c>
      <c r="Q44" s="1">
        <v>4185</v>
      </c>
      <c r="S44" s="6">
        <v>11387</v>
      </c>
    </row>
    <row r="45" spans="1:19">
      <c r="A45" s="1">
        <v>1931</v>
      </c>
      <c r="B45" s="1">
        <v>2</v>
      </c>
      <c r="C45" s="1">
        <v>13</v>
      </c>
      <c r="D45" s="4">
        <f t="shared" si="0"/>
        <v>28</v>
      </c>
      <c r="E45" s="1">
        <v>2</v>
      </c>
      <c r="F45" s="1">
        <v>8</v>
      </c>
      <c r="G45" s="1">
        <v>2</v>
      </c>
      <c r="H45" s="1">
        <v>8</v>
      </c>
      <c r="K45" s="2">
        <f t="shared" si="1"/>
        <v>28</v>
      </c>
      <c r="L45" s="2">
        <f t="shared" si="2"/>
        <v>0</v>
      </c>
      <c r="M45" s="1" t="s">
        <v>30</v>
      </c>
      <c r="N45" s="1" t="s">
        <v>31</v>
      </c>
      <c r="O45" s="1">
        <v>1931</v>
      </c>
      <c r="P45" s="1">
        <v>198</v>
      </c>
      <c r="Q45" s="1">
        <v>4185</v>
      </c>
      <c r="S45" s="6">
        <v>11387</v>
      </c>
    </row>
    <row r="46" spans="1:19">
      <c r="A46" s="1">
        <v>1931</v>
      </c>
      <c r="B46" s="1">
        <v>2</v>
      </c>
      <c r="C46" s="1">
        <v>14</v>
      </c>
      <c r="D46" s="4">
        <f t="shared" si="0"/>
        <v>25</v>
      </c>
      <c r="E46" s="1">
        <v>2</v>
      </c>
      <c r="F46" s="1">
        <v>5</v>
      </c>
      <c r="G46" s="1">
        <v>2</v>
      </c>
      <c r="H46" s="1">
        <v>5</v>
      </c>
      <c r="K46" s="2">
        <f t="shared" si="1"/>
        <v>25</v>
      </c>
      <c r="L46" s="2">
        <f t="shared" si="2"/>
        <v>0</v>
      </c>
      <c r="M46" s="1" t="s">
        <v>30</v>
      </c>
      <c r="N46" s="1" t="s">
        <v>31</v>
      </c>
      <c r="O46" s="1">
        <v>1931</v>
      </c>
      <c r="P46" s="1">
        <v>198</v>
      </c>
      <c r="Q46" s="1">
        <v>4185</v>
      </c>
      <c r="S46" s="6">
        <v>11387</v>
      </c>
    </row>
    <row r="47" spans="1:19">
      <c r="A47" s="1">
        <v>1931</v>
      </c>
      <c r="B47" s="1">
        <v>2</v>
      </c>
      <c r="C47" s="1">
        <v>15</v>
      </c>
      <c r="D47" s="4">
        <f t="shared" si="0"/>
        <v>49</v>
      </c>
      <c r="E47" s="1">
        <v>4</v>
      </c>
      <c r="F47" s="1">
        <v>9</v>
      </c>
      <c r="G47" s="1">
        <v>4</v>
      </c>
      <c r="H47" s="1">
        <v>9</v>
      </c>
      <c r="K47" s="2">
        <f t="shared" si="1"/>
        <v>49</v>
      </c>
      <c r="L47" s="2">
        <f t="shared" si="2"/>
        <v>0</v>
      </c>
      <c r="M47" s="1" t="s">
        <v>30</v>
      </c>
      <c r="N47" s="1" t="s">
        <v>31</v>
      </c>
      <c r="O47" s="1">
        <v>1931</v>
      </c>
      <c r="P47" s="1">
        <v>198</v>
      </c>
      <c r="Q47" s="1">
        <v>4185</v>
      </c>
      <c r="S47" s="6">
        <v>11387</v>
      </c>
    </row>
    <row r="48" spans="1:19">
      <c r="A48" s="1">
        <v>1931</v>
      </c>
      <c r="B48" s="1">
        <v>2</v>
      </c>
      <c r="C48" s="1">
        <v>16</v>
      </c>
      <c r="D48" s="4" t="str">
        <f t="shared" si="0"/>
        <v/>
      </c>
      <c r="K48" s="2" t="str">
        <f t="shared" si="1"/>
        <v/>
      </c>
      <c r="L48" s="2" t="str">
        <f t="shared" si="2"/>
        <v/>
      </c>
      <c r="N48" s="1" t="s">
        <v>31</v>
      </c>
      <c r="O48" s="1">
        <v>1931</v>
      </c>
      <c r="P48" s="1">
        <v>198</v>
      </c>
      <c r="Q48" s="1">
        <v>4185</v>
      </c>
      <c r="S48" s="6">
        <v>11387</v>
      </c>
    </row>
    <row r="49" spans="1:19">
      <c r="A49" s="1">
        <v>1931</v>
      </c>
      <c r="B49" s="1">
        <v>2</v>
      </c>
      <c r="C49" s="1">
        <v>17</v>
      </c>
      <c r="D49" s="4" t="str">
        <f t="shared" si="0"/>
        <v/>
      </c>
      <c r="K49" s="2" t="str">
        <f t="shared" si="1"/>
        <v/>
      </c>
      <c r="L49" s="2" t="str">
        <f t="shared" si="2"/>
        <v/>
      </c>
      <c r="N49" s="1" t="s">
        <v>31</v>
      </c>
      <c r="O49" s="1">
        <v>1931</v>
      </c>
      <c r="P49" s="1">
        <v>198</v>
      </c>
      <c r="Q49" s="1">
        <v>4185</v>
      </c>
      <c r="S49" s="6">
        <v>11387</v>
      </c>
    </row>
    <row r="50" spans="1:19">
      <c r="A50" s="1">
        <v>1931</v>
      </c>
      <c r="B50" s="1">
        <v>2</v>
      </c>
      <c r="C50" s="1">
        <v>18</v>
      </c>
      <c r="D50" s="4">
        <f t="shared" si="0"/>
        <v>49</v>
      </c>
      <c r="E50" s="1">
        <v>3</v>
      </c>
      <c r="F50" s="1">
        <v>19</v>
      </c>
      <c r="G50" s="1">
        <v>3</v>
      </c>
      <c r="H50" s="1">
        <v>19</v>
      </c>
      <c r="K50" s="2">
        <f t="shared" si="1"/>
        <v>49</v>
      </c>
      <c r="L50" s="2">
        <f t="shared" si="2"/>
        <v>0</v>
      </c>
      <c r="M50" s="1" t="s">
        <v>30</v>
      </c>
      <c r="N50" s="1" t="s">
        <v>31</v>
      </c>
      <c r="O50" s="1">
        <v>1931</v>
      </c>
      <c r="P50" s="1">
        <v>198</v>
      </c>
      <c r="Q50" s="1">
        <v>4185</v>
      </c>
      <c r="S50" s="6">
        <v>11387</v>
      </c>
    </row>
    <row r="51" spans="1:19">
      <c r="A51" s="1">
        <v>1931</v>
      </c>
      <c r="B51" s="1">
        <v>2</v>
      </c>
      <c r="C51" s="1">
        <v>19</v>
      </c>
      <c r="D51" s="4">
        <f t="shared" si="0"/>
        <v>67</v>
      </c>
      <c r="E51" s="1">
        <v>4</v>
      </c>
      <c r="F51" s="1">
        <v>27</v>
      </c>
      <c r="G51" s="1">
        <v>4</v>
      </c>
      <c r="H51" s="1">
        <v>27</v>
      </c>
      <c r="K51" s="2">
        <f t="shared" si="1"/>
        <v>67</v>
      </c>
      <c r="L51" s="2">
        <f t="shared" si="2"/>
        <v>0</v>
      </c>
      <c r="M51" s="1" t="s">
        <v>30</v>
      </c>
      <c r="N51" s="1" t="s">
        <v>31</v>
      </c>
      <c r="O51" s="1">
        <v>1931</v>
      </c>
      <c r="P51" s="1">
        <v>198</v>
      </c>
      <c r="Q51" s="1">
        <v>4185</v>
      </c>
      <c r="S51" s="6">
        <v>11387</v>
      </c>
    </row>
    <row r="52" spans="1:19">
      <c r="A52" s="1">
        <v>1931</v>
      </c>
      <c r="B52" s="1">
        <v>2</v>
      </c>
      <c r="C52" s="1">
        <v>20</v>
      </c>
      <c r="D52" s="4">
        <f t="shared" si="0"/>
        <v>48</v>
      </c>
      <c r="E52" s="1">
        <v>3</v>
      </c>
      <c r="F52" s="1">
        <v>18</v>
      </c>
      <c r="G52" s="1">
        <v>3</v>
      </c>
      <c r="H52" s="1">
        <v>18</v>
      </c>
      <c r="K52" s="2">
        <f t="shared" si="1"/>
        <v>48</v>
      </c>
      <c r="L52" s="2">
        <f t="shared" si="2"/>
        <v>0</v>
      </c>
      <c r="M52" s="1" t="s">
        <v>30</v>
      </c>
      <c r="N52" s="1" t="s">
        <v>31</v>
      </c>
      <c r="O52" s="1">
        <v>1931</v>
      </c>
      <c r="P52" s="1">
        <v>198</v>
      </c>
      <c r="Q52" s="1">
        <v>4185</v>
      </c>
      <c r="S52" s="6">
        <v>11387</v>
      </c>
    </row>
    <row r="53" spans="1:19">
      <c r="A53" s="1">
        <v>1931</v>
      </c>
      <c r="B53" s="1">
        <v>2</v>
      </c>
      <c r="C53" s="1">
        <v>21</v>
      </c>
      <c r="D53" s="4">
        <f t="shared" si="0"/>
        <v>55</v>
      </c>
      <c r="E53" s="1">
        <v>3</v>
      </c>
      <c r="F53" s="1">
        <v>25</v>
      </c>
      <c r="G53" s="1">
        <v>3</v>
      </c>
      <c r="H53" s="1">
        <v>25</v>
      </c>
      <c r="K53" s="2">
        <f t="shared" si="1"/>
        <v>55</v>
      </c>
      <c r="L53" s="2">
        <f t="shared" si="2"/>
        <v>0</v>
      </c>
      <c r="M53" s="1" t="s">
        <v>30</v>
      </c>
      <c r="N53" s="1" t="s">
        <v>31</v>
      </c>
      <c r="O53" s="1">
        <v>1931</v>
      </c>
      <c r="P53" s="1">
        <v>198</v>
      </c>
      <c r="Q53" s="1">
        <v>4185</v>
      </c>
      <c r="S53" s="6">
        <v>11387</v>
      </c>
    </row>
    <row r="54" spans="1:19">
      <c r="A54" s="1">
        <v>1931</v>
      </c>
      <c r="B54" s="1">
        <v>2</v>
      </c>
      <c r="C54" s="1">
        <v>22</v>
      </c>
      <c r="D54" s="4" t="str">
        <f t="shared" si="0"/>
        <v/>
      </c>
      <c r="K54" s="2" t="str">
        <f t="shared" si="1"/>
        <v/>
      </c>
      <c r="L54" s="2" t="str">
        <f t="shared" si="2"/>
        <v/>
      </c>
      <c r="N54" s="1" t="s">
        <v>31</v>
      </c>
      <c r="O54" s="1">
        <v>1931</v>
      </c>
      <c r="P54" s="1">
        <v>198</v>
      </c>
      <c r="Q54" s="1">
        <v>4185</v>
      </c>
      <c r="S54" s="6">
        <v>11387</v>
      </c>
    </row>
    <row r="55" spans="1:19">
      <c r="A55" s="1">
        <v>1931</v>
      </c>
      <c r="B55" s="1">
        <v>2</v>
      </c>
      <c r="C55" s="1">
        <v>23</v>
      </c>
      <c r="D55" s="4">
        <f t="shared" si="0"/>
        <v>127</v>
      </c>
      <c r="E55" s="1">
        <v>5</v>
      </c>
      <c r="F55" s="1">
        <v>77</v>
      </c>
      <c r="G55" s="1">
        <v>5</v>
      </c>
      <c r="H55" s="1">
        <v>77</v>
      </c>
      <c r="K55" s="2">
        <f t="shared" si="1"/>
        <v>127</v>
      </c>
      <c r="L55" s="2">
        <f t="shared" si="2"/>
        <v>0</v>
      </c>
      <c r="M55" s="1" t="s">
        <v>94</v>
      </c>
      <c r="N55" s="1" t="s">
        <v>31</v>
      </c>
      <c r="O55" s="1">
        <v>1931</v>
      </c>
      <c r="P55" s="1">
        <v>198</v>
      </c>
      <c r="Q55" s="1">
        <v>4185</v>
      </c>
      <c r="S55" s="6">
        <v>11387</v>
      </c>
    </row>
    <row r="56" spans="1:19">
      <c r="A56" s="1">
        <v>1931</v>
      </c>
      <c r="B56" s="1">
        <v>2</v>
      </c>
      <c r="C56" s="1">
        <v>24</v>
      </c>
      <c r="D56" s="4">
        <f t="shared" si="0"/>
        <v>79</v>
      </c>
      <c r="E56" s="1">
        <v>4</v>
      </c>
      <c r="F56" s="1">
        <v>39</v>
      </c>
      <c r="G56" s="1">
        <v>4</v>
      </c>
      <c r="H56" s="1">
        <v>39</v>
      </c>
      <c r="K56" s="2">
        <f t="shared" si="1"/>
        <v>79</v>
      </c>
      <c r="L56" s="2">
        <f t="shared" si="2"/>
        <v>0</v>
      </c>
      <c r="M56" s="1" t="s">
        <v>30</v>
      </c>
      <c r="N56" s="1" t="s">
        <v>31</v>
      </c>
      <c r="O56" s="1">
        <v>1931</v>
      </c>
      <c r="P56" s="1">
        <v>198</v>
      </c>
      <c r="Q56" s="1">
        <v>4185</v>
      </c>
      <c r="S56" s="6">
        <v>11387</v>
      </c>
    </row>
    <row r="57" spans="1:19">
      <c r="A57" s="1">
        <v>1931</v>
      </c>
      <c r="B57" s="1">
        <v>2</v>
      </c>
      <c r="C57" s="1">
        <v>25</v>
      </c>
      <c r="D57" s="4">
        <f t="shared" si="0"/>
        <v>81</v>
      </c>
      <c r="E57" s="1">
        <v>4</v>
      </c>
      <c r="F57" s="1">
        <v>41</v>
      </c>
      <c r="G57" s="1">
        <v>4</v>
      </c>
      <c r="H57" s="1">
        <v>41</v>
      </c>
      <c r="K57" s="2">
        <f t="shared" si="1"/>
        <v>81</v>
      </c>
      <c r="L57" s="2">
        <f t="shared" si="2"/>
        <v>0</v>
      </c>
      <c r="M57" s="1" t="s">
        <v>30</v>
      </c>
      <c r="N57" s="1" t="s">
        <v>31</v>
      </c>
      <c r="O57" s="1">
        <v>1931</v>
      </c>
      <c r="P57" s="1">
        <v>198</v>
      </c>
      <c r="Q57" s="1">
        <v>4185</v>
      </c>
      <c r="S57" s="6">
        <v>11387</v>
      </c>
    </row>
    <row r="58" spans="1:19">
      <c r="A58" s="1">
        <v>1931</v>
      </c>
      <c r="B58" s="1">
        <v>2</v>
      </c>
      <c r="C58" s="1">
        <v>26</v>
      </c>
      <c r="D58" s="4">
        <f t="shared" si="0"/>
        <v>82</v>
      </c>
      <c r="E58" s="1">
        <v>5</v>
      </c>
      <c r="F58" s="1">
        <v>32</v>
      </c>
      <c r="G58" s="1">
        <v>4</v>
      </c>
      <c r="H58" s="1">
        <v>30</v>
      </c>
      <c r="I58" s="1">
        <v>1</v>
      </c>
      <c r="J58" s="1">
        <v>2</v>
      </c>
      <c r="K58" s="2">
        <f t="shared" si="1"/>
        <v>70</v>
      </c>
      <c r="L58" s="2">
        <f t="shared" si="2"/>
        <v>12</v>
      </c>
      <c r="M58" s="1" t="s">
        <v>30</v>
      </c>
      <c r="N58" s="1" t="s">
        <v>31</v>
      </c>
      <c r="O58" s="1">
        <v>1931</v>
      </c>
      <c r="P58" s="1">
        <v>198</v>
      </c>
      <c r="Q58" s="1">
        <v>4185</v>
      </c>
      <c r="S58" s="6">
        <v>11387</v>
      </c>
    </row>
    <row r="59" spans="1:19">
      <c r="A59" s="1">
        <v>1931</v>
      </c>
      <c r="B59" s="1">
        <v>2</v>
      </c>
      <c r="C59" s="1">
        <v>27</v>
      </c>
      <c r="D59" s="4">
        <f t="shared" si="0"/>
        <v>98</v>
      </c>
      <c r="E59" s="1">
        <v>7</v>
      </c>
      <c r="F59" s="1">
        <v>28</v>
      </c>
      <c r="G59" s="1">
        <v>6</v>
      </c>
      <c r="H59" s="1">
        <v>22</v>
      </c>
      <c r="I59" s="1">
        <v>1</v>
      </c>
      <c r="J59" s="1">
        <v>6</v>
      </c>
      <c r="K59" s="2">
        <f t="shared" si="1"/>
        <v>82</v>
      </c>
      <c r="L59" s="2">
        <f t="shared" si="2"/>
        <v>16</v>
      </c>
      <c r="M59" s="1" t="s">
        <v>30</v>
      </c>
      <c r="N59" s="1" t="s">
        <v>31</v>
      </c>
      <c r="O59" s="1">
        <v>1931</v>
      </c>
      <c r="P59" s="1">
        <v>198</v>
      </c>
      <c r="Q59" s="1">
        <v>4185</v>
      </c>
      <c r="S59" s="6">
        <v>11387</v>
      </c>
    </row>
    <row r="60" spans="1:19">
      <c r="A60" s="1">
        <v>1931</v>
      </c>
      <c r="B60" s="1">
        <v>2</v>
      </c>
      <c r="C60" s="1">
        <v>28</v>
      </c>
      <c r="D60" s="4">
        <f t="shared" si="0"/>
        <v>69</v>
      </c>
      <c r="E60" s="1">
        <v>5</v>
      </c>
      <c r="F60" s="1">
        <v>19</v>
      </c>
      <c r="G60" s="1">
        <v>4</v>
      </c>
      <c r="H60" s="1">
        <v>8</v>
      </c>
      <c r="I60" s="1">
        <v>1</v>
      </c>
      <c r="J60" s="1">
        <v>11</v>
      </c>
      <c r="K60" s="2">
        <f t="shared" si="1"/>
        <v>48</v>
      </c>
      <c r="L60" s="2">
        <f t="shared" si="2"/>
        <v>21</v>
      </c>
      <c r="M60" s="1" t="s">
        <v>30</v>
      </c>
      <c r="N60" s="1" t="s">
        <v>31</v>
      </c>
      <c r="O60" s="1">
        <v>1931</v>
      </c>
      <c r="P60" s="1">
        <v>198</v>
      </c>
      <c r="Q60" s="1">
        <v>4185</v>
      </c>
      <c r="S60" s="6">
        <v>11387</v>
      </c>
    </row>
    <row r="61" spans="1:19">
      <c r="A61" s="1">
        <v>1931</v>
      </c>
      <c r="B61" s="1">
        <v>3</v>
      </c>
      <c r="C61" s="1">
        <v>1</v>
      </c>
      <c r="D61" s="4">
        <f t="shared" si="0"/>
        <v>46</v>
      </c>
      <c r="E61" s="1">
        <v>3</v>
      </c>
      <c r="F61" s="1">
        <v>16</v>
      </c>
      <c r="G61" s="1">
        <v>2</v>
      </c>
      <c r="H61" s="1">
        <v>5</v>
      </c>
      <c r="I61" s="1">
        <v>1</v>
      </c>
      <c r="J61" s="1">
        <v>11</v>
      </c>
      <c r="K61" s="2">
        <f t="shared" si="1"/>
        <v>25</v>
      </c>
      <c r="L61" s="2">
        <f t="shared" si="2"/>
        <v>21</v>
      </c>
      <c r="M61" s="1" t="s">
        <v>30</v>
      </c>
      <c r="N61" s="1" t="s">
        <v>31</v>
      </c>
      <c r="O61" s="1">
        <v>1931</v>
      </c>
      <c r="P61" s="1">
        <v>199</v>
      </c>
      <c r="Q61" s="1">
        <v>3934</v>
      </c>
      <c r="S61" s="6">
        <v>11418</v>
      </c>
    </row>
    <row r="62" spans="1:19">
      <c r="A62" s="1">
        <v>1931</v>
      </c>
      <c r="B62" s="1">
        <v>3</v>
      </c>
      <c r="C62" s="1">
        <v>2</v>
      </c>
      <c r="D62" s="4">
        <f t="shared" si="0"/>
        <v>63</v>
      </c>
      <c r="E62" s="1">
        <v>4</v>
      </c>
      <c r="F62" s="1">
        <v>23</v>
      </c>
      <c r="G62" s="1">
        <v>2</v>
      </c>
      <c r="H62" s="1">
        <v>2</v>
      </c>
      <c r="I62" s="1">
        <v>2</v>
      </c>
      <c r="J62" s="1">
        <v>21</v>
      </c>
      <c r="K62" s="2">
        <f t="shared" si="1"/>
        <v>22</v>
      </c>
      <c r="L62" s="2">
        <f t="shared" si="2"/>
        <v>41</v>
      </c>
      <c r="M62" s="1" t="s">
        <v>30</v>
      </c>
      <c r="N62" s="1" t="s">
        <v>31</v>
      </c>
      <c r="O62" s="1">
        <v>1931</v>
      </c>
      <c r="P62" s="1">
        <v>199</v>
      </c>
      <c r="Q62" s="1">
        <v>3934</v>
      </c>
      <c r="S62" s="6">
        <v>11418</v>
      </c>
    </row>
    <row r="63" spans="1:19">
      <c r="A63" s="1">
        <v>1931</v>
      </c>
      <c r="B63" s="1">
        <v>3</v>
      </c>
      <c r="C63" s="1">
        <v>3</v>
      </c>
      <c r="D63" s="4">
        <f t="shared" si="0"/>
        <v>37</v>
      </c>
      <c r="E63" s="1">
        <v>2</v>
      </c>
      <c r="F63" s="1">
        <v>17</v>
      </c>
      <c r="I63" s="1">
        <v>2</v>
      </c>
      <c r="J63" s="1">
        <v>17</v>
      </c>
      <c r="K63" s="2">
        <f t="shared" si="1"/>
        <v>0</v>
      </c>
      <c r="L63" s="2">
        <f t="shared" si="2"/>
        <v>37</v>
      </c>
      <c r="M63" s="1" t="s">
        <v>30</v>
      </c>
      <c r="N63" s="1" t="s">
        <v>31</v>
      </c>
      <c r="O63" s="1">
        <v>1931</v>
      </c>
      <c r="P63" s="1">
        <v>199</v>
      </c>
      <c r="Q63" s="1">
        <v>3934</v>
      </c>
      <c r="S63" s="6">
        <v>11418</v>
      </c>
    </row>
    <row r="64" spans="1:19">
      <c r="A64" s="1">
        <v>1931</v>
      </c>
      <c r="B64" s="1">
        <v>3</v>
      </c>
      <c r="C64" s="1">
        <v>4</v>
      </c>
      <c r="D64" s="4" t="str">
        <f t="shared" si="0"/>
        <v/>
      </c>
      <c r="K64" s="2" t="str">
        <f t="shared" si="1"/>
        <v/>
      </c>
      <c r="L64" s="2" t="str">
        <f t="shared" si="2"/>
        <v/>
      </c>
      <c r="N64" s="1" t="s">
        <v>31</v>
      </c>
      <c r="O64" s="1">
        <v>1931</v>
      </c>
      <c r="P64" s="1">
        <v>199</v>
      </c>
      <c r="Q64" s="1">
        <v>3934</v>
      </c>
      <c r="S64" s="6">
        <v>11418</v>
      </c>
    </row>
    <row r="65" spans="1:19">
      <c r="A65" s="1">
        <v>1931</v>
      </c>
      <c r="B65" s="1">
        <v>3</v>
      </c>
      <c r="C65" s="1">
        <v>5</v>
      </c>
      <c r="D65" s="4">
        <f t="shared" si="0"/>
        <v>43</v>
      </c>
      <c r="E65" s="1">
        <v>2</v>
      </c>
      <c r="F65" s="1">
        <v>23</v>
      </c>
      <c r="I65" s="1">
        <v>2</v>
      </c>
      <c r="J65" s="1">
        <v>23</v>
      </c>
      <c r="K65" s="2">
        <f t="shared" si="1"/>
        <v>0</v>
      </c>
      <c r="L65" s="2">
        <f t="shared" si="2"/>
        <v>43</v>
      </c>
      <c r="M65" s="1" t="s">
        <v>30</v>
      </c>
      <c r="N65" s="1" t="s">
        <v>31</v>
      </c>
      <c r="O65" s="1">
        <v>1931</v>
      </c>
      <c r="P65" s="1">
        <v>199</v>
      </c>
      <c r="Q65" s="1">
        <v>3934</v>
      </c>
      <c r="S65" s="6">
        <v>11418</v>
      </c>
    </row>
    <row r="66" spans="1:19">
      <c r="A66" s="1">
        <v>1931</v>
      </c>
      <c r="B66" s="1">
        <v>3</v>
      </c>
      <c r="C66" s="1">
        <v>6</v>
      </c>
      <c r="D66" s="4">
        <f t="shared" si="0"/>
        <v>35</v>
      </c>
      <c r="E66" s="1">
        <v>2</v>
      </c>
      <c r="F66" s="1">
        <v>15</v>
      </c>
      <c r="I66" s="1">
        <v>2</v>
      </c>
      <c r="J66" s="1">
        <v>15</v>
      </c>
      <c r="K66" s="2">
        <f t="shared" si="1"/>
        <v>0</v>
      </c>
      <c r="L66" s="2">
        <f t="shared" si="2"/>
        <v>35</v>
      </c>
      <c r="M66" s="1" t="s">
        <v>30</v>
      </c>
      <c r="N66" s="1" t="s">
        <v>31</v>
      </c>
      <c r="O66" s="1">
        <v>1931</v>
      </c>
      <c r="P66" s="1">
        <v>199</v>
      </c>
      <c r="Q66" s="1">
        <v>3934</v>
      </c>
      <c r="S66" s="6">
        <v>11418</v>
      </c>
    </row>
    <row r="67" spans="1:19">
      <c r="A67" s="1">
        <v>1931</v>
      </c>
      <c r="B67" s="1">
        <v>3</v>
      </c>
      <c r="C67" s="1">
        <v>7</v>
      </c>
      <c r="D67" s="4" t="str">
        <f t="shared" ref="D67:D130" si="3">IF(E67="","",E67*10+F67)</f>
        <v/>
      </c>
      <c r="K67" s="2" t="str">
        <f t="shared" ref="K67:K130" si="4">IF(D67="","",G67*10+H67)</f>
        <v/>
      </c>
      <c r="L67" s="2" t="str">
        <f t="shared" ref="L67:L130" si="5">IF(D67="","",I67*10+J67)</f>
        <v/>
      </c>
      <c r="N67" s="1" t="s">
        <v>31</v>
      </c>
      <c r="O67" s="1">
        <v>1931</v>
      </c>
      <c r="P67" s="1">
        <v>199</v>
      </c>
      <c r="Q67" s="1">
        <v>3934</v>
      </c>
      <c r="S67" s="6">
        <v>11418</v>
      </c>
    </row>
    <row r="68" spans="1:19">
      <c r="A68" s="1">
        <v>1931</v>
      </c>
      <c r="B68" s="1">
        <v>3</v>
      </c>
      <c r="C68" s="1">
        <v>8</v>
      </c>
      <c r="D68" s="4">
        <f t="shared" si="3"/>
        <v>35</v>
      </c>
      <c r="E68" s="1">
        <v>2</v>
      </c>
      <c r="F68" s="1">
        <v>15</v>
      </c>
      <c r="I68" s="1">
        <v>2</v>
      </c>
      <c r="J68" s="1">
        <v>15</v>
      </c>
      <c r="K68" s="2">
        <f t="shared" si="4"/>
        <v>0</v>
      </c>
      <c r="L68" s="2">
        <f t="shared" si="5"/>
        <v>35</v>
      </c>
      <c r="M68" s="1" t="s">
        <v>94</v>
      </c>
      <c r="N68" s="1" t="s">
        <v>31</v>
      </c>
      <c r="O68" s="1">
        <v>1931</v>
      </c>
      <c r="P68" s="1">
        <v>199</v>
      </c>
      <c r="Q68" s="1">
        <v>3934</v>
      </c>
      <c r="S68" s="6">
        <v>11418</v>
      </c>
    </row>
    <row r="69" spans="1:19">
      <c r="A69" s="1">
        <v>1931</v>
      </c>
      <c r="B69" s="1">
        <v>3</v>
      </c>
      <c r="C69" s="1">
        <v>9</v>
      </c>
      <c r="D69" s="4">
        <f t="shared" si="3"/>
        <v>43</v>
      </c>
      <c r="E69" s="1">
        <v>3</v>
      </c>
      <c r="F69" s="1">
        <v>13</v>
      </c>
      <c r="G69" s="1">
        <v>1</v>
      </c>
      <c r="H69" s="1">
        <v>1</v>
      </c>
      <c r="I69" s="1">
        <v>2</v>
      </c>
      <c r="J69" s="1">
        <v>12</v>
      </c>
      <c r="K69" s="2">
        <f t="shared" si="4"/>
        <v>11</v>
      </c>
      <c r="L69" s="2">
        <f t="shared" si="5"/>
        <v>32</v>
      </c>
      <c r="M69" s="1" t="s">
        <v>30</v>
      </c>
      <c r="N69" s="1" t="s">
        <v>31</v>
      </c>
      <c r="O69" s="1">
        <v>1931</v>
      </c>
      <c r="P69" s="1">
        <v>199</v>
      </c>
      <c r="Q69" s="1">
        <v>3934</v>
      </c>
      <c r="S69" s="6">
        <v>11418</v>
      </c>
    </row>
    <row r="70" spans="1:19">
      <c r="A70" s="1">
        <v>1931</v>
      </c>
      <c r="B70" s="1">
        <v>3</v>
      </c>
      <c r="C70" s="1">
        <v>10</v>
      </c>
      <c r="D70" s="4">
        <f t="shared" si="3"/>
        <v>33</v>
      </c>
      <c r="E70" s="1">
        <v>2</v>
      </c>
      <c r="F70" s="1">
        <v>13</v>
      </c>
      <c r="G70" s="1">
        <v>1</v>
      </c>
      <c r="H70" s="1">
        <v>5</v>
      </c>
      <c r="I70" s="1">
        <v>1</v>
      </c>
      <c r="J70" s="1">
        <v>8</v>
      </c>
      <c r="K70" s="2">
        <f t="shared" si="4"/>
        <v>15</v>
      </c>
      <c r="L70" s="2">
        <f t="shared" si="5"/>
        <v>18</v>
      </c>
      <c r="M70" s="1" t="s">
        <v>30</v>
      </c>
      <c r="N70" s="1" t="s">
        <v>31</v>
      </c>
      <c r="O70" s="1">
        <v>1931</v>
      </c>
      <c r="P70" s="1">
        <v>199</v>
      </c>
      <c r="Q70" s="1">
        <v>3934</v>
      </c>
      <c r="S70" s="6">
        <v>11418</v>
      </c>
    </row>
    <row r="71" spans="1:19">
      <c r="A71" s="1">
        <v>1931</v>
      </c>
      <c r="B71" s="1">
        <v>3</v>
      </c>
      <c r="C71" s="1">
        <v>11</v>
      </c>
      <c r="D71" s="4">
        <f t="shared" si="3"/>
        <v>51</v>
      </c>
      <c r="E71" s="1">
        <v>3</v>
      </c>
      <c r="F71" s="1">
        <v>21</v>
      </c>
      <c r="G71" s="1">
        <v>2</v>
      </c>
      <c r="H71" s="1">
        <v>17</v>
      </c>
      <c r="I71" s="1">
        <v>1</v>
      </c>
      <c r="J71" s="1">
        <v>4</v>
      </c>
      <c r="K71" s="2">
        <f t="shared" si="4"/>
        <v>37</v>
      </c>
      <c r="L71" s="2">
        <f t="shared" si="5"/>
        <v>14</v>
      </c>
      <c r="M71" s="1" t="s">
        <v>30</v>
      </c>
      <c r="N71" s="1" t="s">
        <v>31</v>
      </c>
      <c r="O71" s="1">
        <v>1931</v>
      </c>
      <c r="P71" s="1">
        <v>199</v>
      </c>
      <c r="Q71" s="1">
        <v>3934</v>
      </c>
      <c r="S71" s="6">
        <v>11418</v>
      </c>
    </row>
    <row r="72" spans="1:19">
      <c r="A72" s="1">
        <v>1931</v>
      </c>
      <c r="B72" s="1">
        <v>3</v>
      </c>
      <c r="C72" s="1">
        <v>12</v>
      </c>
      <c r="D72" s="4">
        <f t="shared" si="3"/>
        <v>44</v>
      </c>
      <c r="E72" s="1">
        <v>3</v>
      </c>
      <c r="F72" s="1">
        <v>14</v>
      </c>
      <c r="G72" s="1">
        <v>2</v>
      </c>
      <c r="H72" s="1">
        <v>12</v>
      </c>
      <c r="I72" s="1">
        <v>1</v>
      </c>
      <c r="J72" s="1">
        <v>2</v>
      </c>
      <c r="K72" s="2">
        <f t="shared" si="4"/>
        <v>32</v>
      </c>
      <c r="L72" s="2">
        <f t="shared" si="5"/>
        <v>12</v>
      </c>
      <c r="M72" s="1" t="s">
        <v>30</v>
      </c>
      <c r="N72" s="1" t="s">
        <v>31</v>
      </c>
      <c r="O72" s="1">
        <v>1931</v>
      </c>
      <c r="P72" s="1">
        <v>199</v>
      </c>
      <c r="Q72" s="1">
        <v>3934</v>
      </c>
      <c r="S72" s="6">
        <v>11418</v>
      </c>
    </row>
    <row r="73" spans="1:19">
      <c r="A73" s="1">
        <v>1931</v>
      </c>
      <c r="B73" s="1">
        <v>3</v>
      </c>
      <c r="C73" s="1">
        <v>13</v>
      </c>
      <c r="D73" s="4">
        <f t="shared" si="3"/>
        <v>52</v>
      </c>
      <c r="E73" s="1">
        <v>4</v>
      </c>
      <c r="F73" s="1">
        <v>12</v>
      </c>
      <c r="G73" s="1">
        <v>3</v>
      </c>
      <c r="H73" s="1">
        <v>10</v>
      </c>
      <c r="I73" s="1">
        <v>1</v>
      </c>
      <c r="J73" s="1">
        <v>2</v>
      </c>
      <c r="K73" s="2">
        <f t="shared" si="4"/>
        <v>40</v>
      </c>
      <c r="L73" s="2">
        <f t="shared" si="5"/>
        <v>12</v>
      </c>
      <c r="M73" s="1" t="s">
        <v>30</v>
      </c>
      <c r="N73" s="1" t="s">
        <v>31</v>
      </c>
      <c r="O73" s="1">
        <v>1931</v>
      </c>
      <c r="P73" s="1">
        <v>199</v>
      </c>
      <c r="Q73" s="1">
        <v>3934</v>
      </c>
      <c r="S73" s="6">
        <v>11418</v>
      </c>
    </row>
    <row r="74" spans="1:19">
      <c r="A74" s="1">
        <v>1931</v>
      </c>
      <c r="B74" s="1">
        <v>3</v>
      </c>
      <c r="C74" s="1">
        <v>14</v>
      </c>
      <c r="D74" s="4">
        <f t="shared" si="3"/>
        <v>48</v>
      </c>
      <c r="E74" s="1">
        <v>3</v>
      </c>
      <c r="F74" s="1">
        <v>18</v>
      </c>
      <c r="G74" s="1">
        <v>3</v>
      </c>
      <c r="H74" s="1">
        <v>18</v>
      </c>
      <c r="K74" s="2">
        <f t="shared" si="4"/>
        <v>48</v>
      </c>
      <c r="L74" s="2">
        <f t="shared" si="5"/>
        <v>0</v>
      </c>
      <c r="M74" s="1" t="s">
        <v>30</v>
      </c>
      <c r="N74" s="1" t="s">
        <v>31</v>
      </c>
      <c r="O74" s="1">
        <v>1931</v>
      </c>
      <c r="P74" s="1">
        <v>199</v>
      </c>
      <c r="Q74" s="1">
        <v>3934</v>
      </c>
      <c r="S74" s="6">
        <v>11418</v>
      </c>
    </row>
    <row r="75" spans="1:19">
      <c r="A75" s="1">
        <v>1931</v>
      </c>
      <c r="B75" s="1">
        <v>3</v>
      </c>
      <c r="C75" s="1">
        <v>15</v>
      </c>
      <c r="D75" s="4">
        <f t="shared" si="3"/>
        <v>55</v>
      </c>
      <c r="E75" s="1">
        <v>3</v>
      </c>
      <c r="F75" s="1">
        <v>25</v>
      </c>
      <c r="G75" s="1">
        <v>3</v>
      </c>
      <c r="H75" s="1">
        <v>25</v>
      </c>
      <c r="K75" s="2">
        <f t="shared" si="4"/>
        <v>55</v>
      </c>
      <c r="L75" s="2">
        <f t="shared" si="5"/>
        <v>0</v>
      </c>
      <c r="M75" s="1" t="s">
        <v>30</v>
      </c>
      <c r="N75" s="1" t="s">
        <v>31</v>
      </c>
      <c r="O75" s="1">
        <v>1931</v>
      </c>
      <c r="P75" s="1">
        <v>199</v>
      </c>
      <c r="Q75" s="1">
        <v>3934</v>
      </c>
      <c r="S75" s="6">
        <v>11418</v>
      </c>
    </row>
    <row r="76" spans="1:19">
      <c r="A76" s="1">
        <v>1931</v>
      </c>
      <c r="B76" s="1">
        <v>3</v>
      </c>
      <c r="C76" s="1">
        <v>16</v>
      </c>
      <c r="D76" s="4">
        <f t="shared" si="3"/>
        <v>72</v>
      </c>
      <c r="E76" s="1">
        <v>3</v>
      </c>
      <c r="F76" s="1">
        <v>42</v>
      </c>
      <c r="G76" s="1">
        <v>3</v>
      </c>
      <c r="H76" s="1">
        <v>42</v>
      </c>
      <c r="K76" s="2">
        <f t="shared" si="4"/>
        <v>72</v>
      </c>
      <c r="L76" s="2">
        <f t="shared" si="5"/>
        <v>0</v>
      </c>
      <c r="M76" s="1" t="s">
        <v>30</v>
      </c>
      <c r="N76" s="1" t="s">
        <v>31</v>
      </c>
      <c r="O76" s="1">
        <v>1931</v>
      </c>
      <c r="P76" s="1">
        <v>199</v>
      </c>
      <c r="Q76" s="1">
        <v>3934</v>
      </c>
      <c r="S76" s="6">
        <v>11418</v>
      </c>
    </row>
    <row r="77" spans="1:19">
      <c r="A77" s="1">
        <v>1931</v>
      </c>
      <c r="B77" s="1">
        <v>3</v>
      </c>
      <c r="C77" s="1">
        <v>17</v>
      </c>
      <c r="D77" s="4">
        <f t="shared" si="3"/>
        <v>60</v>
      </c>
      <c r="E77" s="1">
        <v>4</v>
      </c>
      <c r="F77" s="1">
        <v>20</v>
      </c>
      <c r="G77" s="1">
        <v>4</v>
      </c>
      <c r="H77" s="1">
        <v>20</v>
      </c>
      <c r="K77" s="2">
        <f t="shared" si="4"/>
        <v>60</v>
      </c>
      <c r="L77" s="2">
        <f t="shared" si="5"/>
        <v>0</v>
      </c>
      <c r="M77" s="1" t="s">
        <v>30</v>
      </c>
      <c r="N77" s="1" t="s">
        <v>31</v>
      </c>
      <c r="O77" s="1">
        <v>1931</v>
      </c>
      <c r="P77" s="1">
        <v>199</v>
      </c>
      <c r="Q77" s="1">
        <v>3934</v>
      </c>
      <c r="S77" s="6">
        <v>11418</v>
      </c>
    </row>
    <row r="78" spans="1:19">
      <c r="A78" s="1">
        <v>1931</v>
      </c>
      <c r="B78" s="1">
        <v>3</v>
      </c>
      <c r="C78" s="1">
        <v>18</v>
      </c>
      <c r="D78" s="4">
        <f t="shared" si="3"/>
        <v>69</v>
      </c>
      <c r="E78" s="1">
        <v>5</v>
      </c>
      <c r="F78" s="1">
        <v>19</v>
      </c>
      <c r="G78" s="1">
        <v>5</v>
      </c>
      <c r="H78" s="1">
        <v>19</v>
      </c>
      <c r="K78" s="2">
        <f t="shared" si="4"/>
        <v>69</v>
      </c>
      <c r="L78" s="2">
        <f t="shared" si="5"/>
        <v>0</v>
      </c>
      <c r="M78" s="1" t="s">
        <v>30</v>
      </c>
      <c r="N78" s="1" t="s">
        <v>31</v>
      </c>
      <c r="O78" s="1">
        <v>1931</v>
      </c>
      <c r="P78" s="1">
        <v>199</v>
      </c>
      <c r="Q78" s="1">
        <v>3934</v>
      </c>
      <c r="S78" s="6">
        <v>11418</v>
      </c>
    </row>
    <row r="79" spans="1:19">
      <c r="A79" s="1">
        <v>1931</v>
      </c>
      <c r="B79" s="1">
        <v>3</v>
      </c>
      <c r="C79" s="1">
        <v>19</v>
      </c>
      <c r="D79" s="4">
        <f t="shared" si="3"/>
        <v>69</v>
      </c>
      <c r="E79" s="1">
        <v>5</v>
      </c>
      <c r="F79" s="1">
        <v>19</v>
      </c>
      <c r="G79" s="1">
        <v>4</v>
      </c>
      <c r="H79" s="1">
        <v>17</v>
      </c>
      <c r="I79" s="1">
        <v>1</v>
      </c>
      <c r="J79" s="1">
        <v>2</v>
      </c>
      <c r="K79" s="2">
        <f t="shared" si="4"/>
        <v>57</v>
      </c>
      <c r="L79" s="2">
        <f t="shared" si="5"/>
        <v>12</v>
      </c>
      <c r="M79" s="1" t="s">
        <v>30</v>
      </c>
      <c r="N79" s="1" t="s">
        <v>31</v>
      </c>
      <c r="O79" s="1">
        <v>1931</v>
      </c>
      <c r="P79" s="1">
        <v>199</v>
      </c>
      <c r="Q79" s="1">
        <v>3934</v>
      </c>
      <c r="S79" s="6">
        <v>11418</v>
      </c>
    </row>
    <row r="80" spans="1:19">
      <c r="A80" s="1">
        <v>1931</v>
      </c>
      <c r="B80" s="1">
        <v>3</v>
      </c>
      <c r="C80" s="1">
        <v>20</v>
      </c>
      <c r="D80" s="4">
        <f t="shared" si="3"/>
        <v>67</v>
      </c>
      <c r="E80" s="1">
        <v>5</v>
      </c>
      <c r="F80" s="1">
        <v>17</v>
      </c>
      <c r="G80" s="1">
        <v>4</v>
      </c>
      <c r="H80" s="1">
        <v>13</v>
      </c>
      <c r="I80" s="1">
        <v>1</v>
      </c>
      <c r="J80" s="1">
        <v>4</v>
      </c>
      <c r="K80" s="2">
        <f t="shared" si="4"/>
        <v>53</v>
      </c>
      <c r="L80" s="2">
        <f t="shared" si="5"/>
        <v>14</v>
      </c>
      <c r="M80" s="1" t="s">
        <v>30</v>
      </c>
      <c r="N80" s="1" t="s">
        <v>31</v>
      </c>
      <c r="O80" s="1">
        <v>1931</v>
      </c>
      <c r="P80" s="1">
        <v>199</v>
      </c>
      <c r="Q80" s="1">
        <v>3934</v>
      </c>
      <c r="S80" s="6">
        <v>11418</v>
      </c>
    </row>
    <row r="81" spans="1:19">
      <c r="A81" s="1">
        <v>1931</v>
      </c>
      <c r="B81" s="1">
        <v>3</v>
      </c>
      <c r="C81" s="1">
        <v>21</v>
      </c>
      <c r="D81" s="4">
        <f t="shared" si="3"/>
        <v>47</v>
      </c>
      <c r="E81" s="1">
        <v>4</v>
      </c>
      <c r="F81" s="1">
        <v>7</v>
      </c>
      <c r="G81" s="1">
        <v>3</v>
      </c>
      <c r="H81" s="1">
        <v>4</v>
      </c>
      <c r="I81" s="1">
        <v>1</v>
      </c>
      <c r="J81" s="1">
        <v>3</v>
      </c>
      <c r="K81" s="2">
        <f t="shared" si="4"/>
        <v>34</v>
      </c>
      <c r="L81" s="2">
        <f t="shared" si="5"/>
        <v>13</v>
      </c>
      <c r="M81" s="1" t="s">
        <v>30</v>
      </c>
      <c r="N81" s="1" t="s">
        <v>31</v>
      </c>
      <c r="O81" s="1">
        <v>1931</v>
      </c>
      <c r="P81" s="1">
        <v>199</v>
      </c>
      <c r="Q81" s="1">
        <v>3934</v>
      </c>
      <c r="S81" s="6">
        <v>11418</v>
      </c>
    </row>
    <row r="82" spans="1:19">
      <c r="A82" s="1">
        <v>1931</v>
      </c>
      <c r="B82" s="1">
        <v>3</v>
      </c>
      <c r="C82" s="1">
        <v>22</v>
      </c>
      <c r="D82" s="4">
        <f t="shared" si="3"/>
        <v>34</v>
      </c>
      <c r="E82" s="1">
        <v>3</v>
      </c>
      <c r="F82" s="1">
        <v>4</v>
      </c>
      <c r="G82" s="1">
        <v>2</v>
      </c>
      <c r="H82" s="1">
        <v>3</v>
      </c>
      <c r="I82" s="1">
        <v>1</v>
      </c>
      <c r="J82" s="1">
        <v>1</v>
      </c>
      <c r="K82" s="2">
        <f t="shared" si="4"/>
        <v>23</v>
      </c>
      <c r="L82" s="2">
        <f t="shared" si="5"/>
        <v>11</v>
      </c>
      <c r="M82" s="1" t="s">
        <v>30</v>
      </c>
      <c r="N82" s="1" t="s">
        <v>31</v>
      </c>
      <c r="O82" s="1">
        <v>1931</v>
      </c>
      <c r="P82" s="1">
        <v>199</v>
      </c>
      <c r="Q82" s="1">
        <v>3934</v>
      </c>
      <c r="S82" s="6">
        <v>11418</v>
      </c>
    </row>
    <row r="83" spans="1:19">
      <c r="A83" s="1">
        <v>1931</v>
      </c>
      <c r="B83" s="1">
        <v>3</v>
      </c>
      <c r="C83" s="1">
        <v>23</v>
      </c>
      <c r="D83" s="4">
        <f t="shared" si="3"/>
        <v>22</v>
      </c>
      <c r="E83" s="1">
        <v>2</v>
      </c>
      <c r="F83" s="1">
        <v>2</v>
      </c>
      <c r="G83" s="1">
        <v>2</v>
      </c>
      <c r="H83" s="1">
        <v>2</v>
      </c>
      <c r="K83" s="2">
        <f t="shared" si="4"/>
        <v>22</v>
      </c>
      <c r="L83" s="2">
        <f t="shared" si="5"/>
        <v>0</v>
      </c>
      <c r="M83" s="1" t="s">
        <v>30</v>
      </c>
      <c r="N83" s="1" t="s">
        <v>31</v>
      </c>
      <c r="O83" s="1">
        <v>1931</v>
      </c>
      <c r="P83" s="1">
        <v>199</v>
      </c>
      <c r="Q83" s="1">
        <v>3934</v>
      </c>
      <c r="S83" s="6">
        <v>11418</v>
      </c>
    </row>
    <row r="84" spans="1:19">
      <c r="A84" s="1">
        <v>1931</v>
      </c>
      <c r="B84" s="1">
        <v>3</v>
      </c>
      <c r="C84" s="1">
        <v>24</v>
      </c>
      <c r="D84" s="4">
        <f t="shared" si="3"/>
        <v>33</v>
      </c>
      <c r="E84" s="1">
        <v>3</v>
      </c>
      <c r="F84" s="1">
        <v>3</v>
      </c>
      <c r="G84" s="1">
        <v>2</v>
      </c>
      <c r="H84" s="1">
        <v>2</v>
      </c>
      <c r="I84" s="1">
        <v>1</v>
      </c>
      <c r="J84" s="1">
        <v>1</v>
      </c>
      <c r="K84" s="2">
        <f t="shared" si="4"/>
        <v>22</v>
      </c>
      <c r="L84" s="2">
        <f t="shared" si="5"/>
        <v>11</v>
      </c>
      <c r="M84" s="1" t="s">
        <v>30</v>
      </c>
      <c r="N84" s="1" t="s">
        <v>31</v>
      </c>
      <c r="O84" s="1">
        <v>1931</v>
      </c>
      <c r="P84" s="1">
        <v>199</v>
      </c>
      <c r="Q84" s="1">
        <v>3934</v>
      </c>
      <c r="S84" s="6">
        <v>11418</v>
      </c>
    </row>
    <row r="85" spans="1:19">
      <c r="A85" s="1">
        <v>1931</v>
      </c>
      <c r="B85" s="1">
        <v>3</v>
      </c>
      <c r="C85" s="1">
        <v>25</v>
      </c>
      <c r="D85" s="4">
        <f t="shared" si="3"/>
        <v>22</v>
      </c>
      <c r="E85" s="1">
        <v>2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2">
        <f t="shared" si="4"/>
        <v>11</v>
      </c>
      <c r="L85" s="2">
        <f t="shared" si="5"/>
        <v>11</v>
      </c>
      <c r="M85" s="1" t="s">
        <v>30</v>
      </c>
      <c r="N85" s="1" t="s">
        <v>31</v>
      </c>
      <c r="O85" s="1">
        <v>1931</v>
      </c>
      <c r="P85" s="1">
        <v>199</v>
      </c>
      <c r="Q85" s="1">
        <v>3934</v>
      </c>
      <c r="S85" s="6">
        <v>11418</v>
      </c>
    </row>
    <row r="86" spans="1:19">
      <c r="A86" s="1">
        <v>1931</v>
      </c>
      <c r="B86" s="1">
        <v>3</v>
      </c>
      <c r="C86" s="1">
        <v>26</v>
      </c>
      <c r="D86" s="4">
        <f t="shared" si="3"/>
        <v>11</v>
      </c>
      <c r="E86" s="1">
        <v>1</v>
      </c>
      <c r="F86" s="1">
        <v>1</v>
      </c>
      <c r="I86" s="1">
        <v>1</v>
      </c>
      <c r="J86" s="1">
        <v>1</v>
      </c>
      <c r="K86" s="2">
        <f t="shared" si="4"/>
        <v>0</v>
      </c>
      <c r="L86" s="2">
        <f t="shared" si="5"/>
        <v>11</v>
      </c>
      <c r="M86" s="1" t="s">
        <v>30</v>
      </c>
      <c r="N86" s="1" t="s">
        <v>31</v>
      </c>
      <c r="O86" s="1">
        <v>1931</v>
      </c>
      <c r="P86" s="1">
        <v>199</v>
      </c>
      <c r="Q86" s="1">
        <v>3934</v>
      </c>
      <c r="S86" s="6">
        <v>11418</v>
      </c>
    </row>
    <row r="87" spans="1:19">
      <c r="A87" s="1">
        <v>1931</v>
      </c>
      <c r="B87" s="1">
        <v>3</v>
      </c>
      <c r="C87" s="1">
        <v>27</v>
      </c>
      <c r="D87" s="4">
        <f t="shared" si="3"/>
        <v>11</v>
      </c>
      <c r="E87" s="1">
        <v>1</v>
      </c>
      <c r="F87" s="1">
        <v>1</v>
      </c>
      <c r="I87" s="1">
        <v>1</v>
      </c>
      <c r="J87" s="1">
        <v>1</v>
      </c>
      <c r="K87" s="2">
        <f t="shared" si="4"/>
        <v>0</v>
      </c>
      <c r="L87" s="2">
        <f t="shared" si="5"/>
        <v>11</v>
      </c>
      <c r="M87" s="1" t="s">
        <v>30</v>
      </c>
      <c r="N87" s="1" t="s">
        <v>31</v>
      </c>
      <c r="O87" s="1">
        <v>1931</v>
      </c>
      <c r="P87" s="1">
        <v>199</v>
      </c>
      <c r="Q87" s="1">
        <v>3934</v>
      </c>
      <c r="S87" s="6">
        <v>11418</v>
      </c>
    </row>
    <row r="88" spans="1:19">
      <c r="A88" s="1">
        <v>1931</v>
      </c>
      <c r="B88" s="1">
        <v>3</v>
      </c>
      <c r="C88" s="1">
        <v>28</v>
      </c>
      <c r="D88" s="4">
        <f t="shared" si="3"/>
        <v>11</v>
      </c>
      <c r="E88" s="1">
        <v>1</v>
      </c>
      <c r="F88" s="1">
        <v>1</v>
      </c>
      <c r="I88" s="1">
        <v>1</v>
      </c>
      <c r="J88" s="1">
        <v>1</v>
      </c>
      <c r="K88" s="2">
        <f t="shared" si="4"/>
        <v>0</v>
      </c>
      <c r="L88" s="2">
        <f t="shared" si="5"/>
        <v>11</v>
      </c>
      <c r="M88" s="1" t="s">
        <v>30</v>
      </c>
      <c r="N88" s="1" t="s">
        <v>31</v>
      </c>
      <c r="O88" s="1">
        <v>1931</v>
      </c>
      <c r="P88" s="1">
        <v>199</v>
      </c>
      <c r="Q88" s="1">
        <v>3934</v>
      </c>
      <c r="S88" s="6">
        <v>11418</v>
      </c>
    </row>
    <row r="89" spans="1:19">
      <c r="A89" s="1">
        <v>1931</v>
      </c>
      <c r="B89" s="1">
        <v>3</v>
      </c>
      <c r="C89" s="1">
        <v>29</v>
      </c>
      <c r="D89" s="4">
        <f t="shared" si="3"/>
        <v>22</v>
      </c>
      <c r="E89" s="1">
        <v>2</v>
      </c>
      <c r="F89" s="1">
        <v>2</v>
      </c>
      <c r="I89" s="1">
        <v>2</v>
      </c>
      <c r="J89" s="1">
        <v>2</v>
      </c>
      <c r="K89" s="2">
        <f t="shared" si="4"/>
        <v>0</v>
      </c>
      <c r="L89" s="2">
        <f t="shared" si="5"/>
        <v>22</v>
      </c>
      <c r="M89" s="1" t="s">
        <v>30</v>
      </c>
      <c r="N89" s="1" t="s">
        <v>31</v>
      </c>
      <c r="O89" s="1">
        <v>1931</v>
      </c>
      <c r="P89" s="1">
        <v>199</v>
      </c>
      <c r="Q89" s="1">
        <v>3934</v>
      </c>
      <c r="S89" s="6">
        <v>11418</v>
      </c>
    </row>
    <row r="90" spans="1:19">
      <c r="A90" s="1">
        <v>1931</v>
      </c>
      <c r="B90" s="1">
        <v>3</v>
      </c>
      <c r="C90" s="1">
        <v>30</v>
      </c>
      <c r="D90" s="4">
        <f t="shared" si="3"/>
        <v>23</v>
      </c>
      <c r="E90" s="1">
        <v>2</v>
      </c>
      <c r="F90" s="1">
        <v>3</v>
      </c>
      <c r="I90" s="1">
        <v>2</v>
      </c>
      <c r="J90" s="1">
        <v>3</v>
      </c>
      <c r="K90" s="2">
        <f t="shared" si="4"/>
        <v>0</v>
      </c>
      <c r="L90" s="2">
        <f t="shared" si="5"/>
        <v>23</v>
      </c>
      <c r="M90" s="1" t="s">
        <v>30</v>
      </c>
      <c r="N90" s="1" t="s">
        <v>31</v>
      </c>
      <c r="O90" s="1">
        <v>1931</v>
      </c>
      <c r="P90" s="1">
        <v>199</v>
      </c>
      <c r="Q90" s="1">
        <v>3934</v>
      </c>
      <c r="S90" s="6">
        <v>11418</v>
      </c>
    </row>
    <row r="91" spans="1:19">
      <c r="A91" s="1">
        <v>1931</v>
      </c>
      <c r="B91" s="1">
        <v>3</v>
      </c>
      <c r="C91" s="1">
        <v>31</v>
      </c>
      <c r="D91" s="4">
        <f t="shared" si="3"/>
        <v>36</v>
      </c>
      <c r="E91" s="1">
        <v>3</v>
      </c>
      <c r="F91" s="1">
        <v>6</v>
      </c>
      <c r="G91" s="1">
        <v>1</v>
      </c>
      <c r="H91" s="1">
        <v>3</v>
      </c>
      <c r="I91" s="1">
        <v>2</v>
      </c>
      <c r="J91" s="1">
        <v>3</v>
      </c>
      <c r="K91" s="2">
        <f t="shared" si="4"/>
        <v>13</v>
      </c>
      <c r="L91" s="2">
        <f t="shared" si="5"/>
        <v>23</v>
      </c>
      <c r="M91" s="1" t="s">
        <v>30</v>
      </c>
      <c r="N91" s="1" t="s">
        <v>31</v>
      </c>
      <c r="O91" s="1">
        <v>1931</v>
      </c>
      <c r="P91" s="1">
        <v>199</v>
      </c>
      <c r="Q91" s="1">
        <v>3934</v>
      </c>
      <c r="S91" s="6">
        <v>11418</v>
      </c>
    </row>
    <row r="92" spans="1:19">
      <c r="A92" s="1">
        <v>1931</v>
      </c>
      <c r="B92" s="1">
        <v>4</v>
      </c>
      <c r="C92" s="1">
        <v>1</v>
      </c>
      <c r="D92" s="4" t="str">
        <f t="shared" si="3"/>
        <v/>
      </c>
      <c r="K92" s="2" t="str">
        <f t="shared" si="4"/>
        <v/>
      </c>
      <c r="L92" s="2" t="str">
        <f t="shared" si="5"/>
        <v/>
      </c>
      <c r="N92" s="1" t="s">
        <v>31</v>
      </c>
      <c r="O92" s="1">
        <v>1931</v>
      </c>
      <c r="P92" s="1">
        <v>202</v>
      </c>
      <c r="Q92" s="1">
        <v>3935</v>
      </c>
      <c r="S92" s="6">
        <v>11448</v>
      </c>
    </row>
    <row r="93" spans="1:19">
      <c r="A93" s="1">
        <v>1931</v>
      </c>
      <c r="B93" s="1">
        <v>4</v>
      </c>
      <c r="C93" s="1">
        <v>2</v>
      </c>
      <c r="D93" s="4">
        <f t="shared" si="3"/>
        <v>64</v>
      </c>
      <c r="E93" s="1">
        <v>5</v>
      </c>
      <c r="F93" s="1">
        <v>14</v>
      </c>
      <c r="G93" s="1">
        <v>2</v>
      </c>
      <c r="H93" s="1">
        <v>10</v>
      </c>
      <c r="I93" s="1">
        <v>3</v>
      </c>
      <c r="J93" s="1">
        <v>4</v>
      </c>
      <c r="K93" s="2">
        <f t="shared" si="4"/>
        <v>30</v>
      </c>
      <c r="L93" s="2">
        <f t="shared" si="5"/>
        <v>34</v>
      </c>
      <c r="M93" s="1" t="s">
        <v>94</v>
      </c>
      <c r="N93" s="1" t="s">
        <v>31</v>
      </c>
      <c r="O93" s="1">
        <v>1931</v>
      </c>
      <c r="P93" s="1">
        <v>202</v>
      </c>
      <c r="Q93" s="1">
        <v>3935</v>
      </c>
      <c r="S93" s="6">
        <v>11448</v>
      </c>
    </row>
    <row r="94" spans="1:19">
      <c r="A94" s="1">
        <v>1931</v>
      </c>
      <c r="B94" s="1">
        <v>4</v>
      </c>
      <c r="C94" s="1">
        <v>3</v>
      </c>
      <c r="D94" s="4">
        <f t="shared" si="3"/>
        <v>45</v>
      </c>
      <c r="E94" s="1">
        <v>4</v>
      </c>
      <c r="F94" s="1">
        <v>5</v>
      </c>
      <c r="G94" s="1">
        <v>1</v>
      </c>
      <c r="H94" s="1">
        <v>1</v>
      </c>
      <c r="I94" s="1">
        <v>3</v>
      </c>
      <c r="J94" s="1">
        <v>4</v>
      </c>
      <c r="K94" s="2">
        <f t="shared" si="4"/>
        <v>11</v>
      </c>
      <c r="L94" s="2">
        <f t="shared" si="5"/>
        <v>34</v>
      </c>
      <c r="M94" s="1" t="s">
        <v>30</v>
      </c>
      <c r="N94" s="1" t="s">
        <v>31</v>
      </c>
      <c r="O94" s="1">
        <v>1931</v>
      </c>
      <c r="P94" s="1">
        <v>202</v>
      </c>
      <c r="Q94" s="1">
        <v>3935</v>
      </c>
      <c r="S94" s="6">
        <v>11448</v>
      </c>
    </row>
    <row r="95" spans="1:19">
      <c r="A95" s="1">
        <v>1931</v>
      </c>
      <c r="B95" s="1">
        <v>4</v>
      </c>
      <c r="C95" s="1">
        <v>4</v>
      </c>
      <c r="D95" s="4">
        <f t="shared" si="3"/>
        <v>58</v>
      </c>
      <c r="E95" s="1">
        <v>5</v>
      </c>
      <c r="F95" s="1">
        <v>8</v>
      </c>
      <c r="G95" s="1">
        <v>1</v>
      </c>
      <c r="H95" s="1">
        <v>2</v>
      </c>
      <c r="I95" s="1">
        <v>4</v>
      </c>
      <c r="J95" s="1">
        <v>6</v>
      </c>
      <c r="K95" s="2">
        <f t="shared" si="4"/>
        <v>12</v>
      </c>
      <c r="L95" s="2">
        <f t="shared" si="5"/>
        <v>46</v>
      </c>
      <c r="M95" s="1" t="s">
        <v>30</v>
      </c>
      <c r="N95" s="1" t="s">
        <v>31</v>
      </c>
      <c r="O95" s="1">
        <v>1931</v>
      </c>
      <c r="P95" s="1">
        <v>202</v>
      </c>
      <c r="Q95" s="1">
        <v>3935</v>
      </c>
      <c r="S95" s="6">
        <v>11448</v>
      </c>
    </row>
    <row r="96" spans="1:19">
      <c r="A96" s="1">
        <v>1931</v>
      </c>
      <c r="B96" s="1">
        <v>4</v>
      </c>
      <c r="C96" s="1">
        <v>5</v>
      </c>
      <c r="D96" s="4">
        <f t="shared" si="3"/>
        <v>27</v>
      </c>
      <c r="E96" s="1">
        <v>2</v>
      </c>
      <c r="F96" s="1">
        <v>7</v>
      </c>
      <c r="G96" s="1">
        <v>1</v>
      </c>
      <c r="H96" s="1">
        <v>4</v>
      </c>
      <c r="I96" s="1">
        <v>1</v>
      </c>
      <c r="J96" s="1">
        <v>3</v>
      </c>
      <c r="K96" s="2">
        <f t="shared" si="4"/>
        <v>14</v>
      </c>
      <c r="L96" s="2">
        <f t="shared" si="5"/>
        <v>13</v>
      </c>
      <c r="M96" s="1" t="s">
        <v>30</v>
      </c>
      <c r="N96" s="1" t="s">
        <v>31</v>
      </c>
      <c r="O96" s="1">
        <v>1931</v>
      </c>
      <c r="P96" s="1">
        <v>202</v>
      </c>
      <c r="Q96" s="1">
        <v>3935</v>
      </c>
      <c r="S96" s="6">
        <v>11448</v>
      </c>
    </row>
    <row r="97" spans="1:19">
      <c r="A97" s="1">
        <v>1931</v>
      </c>
      <c r="B97" s="1">
        <v>4</v>
      </c>
      <c r="C97" s="1">
        <v>6</v>
      </c>
      <c r="D97" s="4">
        <f t="shared" si="3"/>
        <v>38</v>
      </c>
      <c r="E97" s="1">
        <v>3</v>
      </c>
      <c r="F97" s="1">
        <v>8</v>
      </c>
      <c r="G97" s="1">
        <v>2</v>
      </c>
      <c r="H97" s="1">
        <v>4</v>
      </c>
      <c r="I97" s="1">
        <v>1</v>
      </c>
      <c r="J97" s="1">
        <v>4</v>
      </c>
      <c r="K97" s="2">
        <f t="shared" si="4"/>
        <v>24</v>
      </c>
      <c r="L97" s="2">
        <f t="shared" si="5"/>
        <v>14</v>
      </c>
      <c r="M97" s="1" t="s">
        <v>30</v>
      </c>
      <c r="N97" s="1" t="s">
        <v>31</v>
      </c>
      <c r="O97" s="1">
        <v>1931</v>
      </c>
      <c r="P97" s="1">
        <v>202</v>
      </c>
      <c r="Q97" s="1">
        <v>3935</v>
      </c>
      <c r="S97" s="6">
        <v>11448</v>
      </c>
    </row>
    <row r="98" spans="1:19">
      <c r="A98" s="1">
        <v>1931</v>
      </c>
      <c r="B98" s="1">
        <v>4</v>
      </c>
      <c r="C98" s="1">
        <v>7</v>
      </c>
      <c r="D98" s="4">
        <f t="shared" si="3"/>
        <v>50</v>
      </c>
      <c r="E98" s="1">
        <v>3</v>
      </c>
      <c r="F98" s="1">
        <v>20</v>
      </c>
      <c r="G98" s="1">
        <v>2</v>
      </c>
      <c r="H98" s="1">
        <v>14</v>
      </c>
      <c r="I98" s="1">
        <v>1</v>
      </c>
      <c r="J98" s="1">
        <v>6</v>
      </c>
      <c r="K98" s="2">
        <f t="shared" si="4"/>
        <v>34</v>
      </c>
      <c r="L98" s="2">
        <f t="shared" si="5"/>
        <v>16</v>
      </c>
      <c r="M98" s="1" t="s">
        <v>30</v>
      </c>
      <c r="N98" s="1" t="s">
        <v>31</v>
      </c>
      <c r="O98" s="1">
        <v>1931</v>
      </c>
      <c r="P98" s="1">
        <v>202</v>
      </c>
      <c r="Q98" s="1">
        <v>3935</v>
      </c>
      <c r="S98" s="6">
        <v>11448</v>
      </c>
    </row>
    <row r="99" spans="1:19">
      <c r="A99" s="1">
        <v>1931</v>
      </c>
      <c r="B99" s="1">
        <v>4</v>
      </c>
      <c r="C99" s="1">
        <v>8</v>
      </c>
      <c r="D99" s="4">
        <f t="shared" si="3"/>
        <v>49</v>
      </c>
      <c r="E99" s="1">
        <v>3</v>
      </c>
      <c r="F99" s="1">
        <v>19</v>
      </c>
      <c r="G99" s="1">
        <v>2</v>
      </c>
      <c r="H99" s="1">
        <v>13</v>
      </c>
      <c r="I99" s="1">
        <v>1</v>
      </c>
      <c r="J99" s="1">
        <v>6</v>
      </c>
      <c r="K99" s="2">
        <f t="shared" si="4"/>
        <v>33</v>
      </c>
      <c r="L99" s="2">
        <f t="shared" si="5"/>
        <v>16</v>
      </c>
      <c r="M99" s="1" t="s">
        <v>30</v>
      </c>
      <c r="N99" s="1" t="s">
        <v>31</v>
      </c>
      <c r="O99" s="1">
        <v>1931</v>
      </c>
      <c r="P99" s="1">
        <v>202</v>
      </c>
      <c r="Q99" s="1">
        <v>3935</v>
      </c>
      <c r="S99" s="6">
        <v>11448</v>
      </c>
    </row>
    <row r="100" spans="1:19">
      <c r="A100" s="1">
        <v>1931</v>
      </c>
      <c r="B100" s="1">
        <v>4</v>
      </c>
      <c r="C100" s="1">
        <v>9</v>
      </c>
      <c r="D100" s="4">
        <f t="shared" si="3"/>
        <v>52</v>
      </c>
      <c r="E100" s="1">
        <v>3</v>
      </c>
      <c r="F100" s="1">
        <v>22</v>
      </c>
      <c r="G100" s="1">
        <v>2</v>
      </c>
      <c r="H100" s="1">
        <v>15</v>
      </c>
      <c r="I100" s="1">
        <v>1</v>
      </c>
      <c r="J100" s="1">
        <v>7</v>
      </c>
      <c r="K100" s="2">
        <f t="shared" si="4"/>
        <v>35</v>
      </c>
      <c r="L100" s="2">
        <f t="shared" si="5"/>
        <v>17</v>
      </c>
      <c r="M100" s="1" t="s">
        <v>30</v>
      </c>
      <c r="N100" s="1" t="s">
        <v>31</v>
      </c>
      <c r="O100" s="1">
        <v>1931</v>
      </c>
      <c r="P100" s="1">
        <v>202</v>
      </c>
      <c r="Q100" s="1">
        <v>3935</v>
      </c>
      <c r="S100" s="6">
        <v>11448</v>
      </c>
    </row>
    <row r="101" spans="1:19">
      <c r="A101" s="1">
        <v>1931</v>
      </c>
      <c r="B101" s="1">
        <v>4</v>
      </c>
      <c r="C101" s="1">
        <v>10</v>
      </c>
      <c r="D101" s="4" t="str">
        <f t="shared" si="3"/>
        <v/>
      </c>
      <c r="K101" s="2" t="str">
        <f t="shared" si="4"/>
        <v/>
      </c>
      <c r="L101" s="2" t="str">
        <f t="shared" si="5"/>
        <v/>
      </c>
      <c r="N101" s="1" t="s">
        <v>31</v>
      </c>
      <c r="O101" s="1">
        <v>1931</v>
      </c>
      <c r="P101" s="1">
        <v>202</v>
      </c>
      <c r="Q101" s="1">
        <v>3935</v>
      </c>
      <c r="S101" s="6">
        <v>11448</v>
      </c>
    </row>
    <row r="102" spans="1:19">
      <c r="A102" s="1">
        <v>1931</v>
      </c>
      <c r="B102" s="1">
        <v>4</v>
      </c>
      <c r="C102" s="1">
        <v>11</v>
      </c>
      <c r="D102" s="4" t="str">
        <f t="shared" si="3"/>
        <v/>
      </c>
      <c r="K102" s="2" t="str">
        <f t="shared" si="4"/>
        <v/>
      </c>
      <c r="L102" s="2" t="str">
        <f t="shared" si="5"/>
        <v/>
      </c>
      <c r="N102" s="1" t="s">
        <v>31</v>
      </c>
      <c r="O102" s="1">
        <v>1931</v>
      </c>
      <c r="P102" s="1">
        <v>202</v>
      </c>
      <c r="Q102" s="1">
        <v>3935</v>
      </c>
      <c r="S102" s="6">
        <v>11448</v>
      </c>
    </row>
    <row r="103" spans="1:19">
      <c r="A103" s="1">
        <v>1931</v>
      </c>
      <c r="B103" s="1">
        <v>4</v>
      </c>
      <c r="C103" s="1">
        <v>12</v>
      </c>
      <c r="D103" s="4">
        <f t="shared" si="3"/>
        <v>51</v>
      </c>
      <c r="E103" s="1">
        <v>4</v>
      </c>
      <c r="F103" s="1">
        <v>11</v>
      </c>
      <c r="G103" s="1">
        <v>3</v>
      </c>
      <c r="H103" s="1">
        <v>10</v>
      </c>
      <c r="I103" s="1">
        <v>1</v>
      </c>
      <c r="J103" s="1">
        <v>1</v>
      </c>
      <c r="K103" s="2">
        <f t="shared" si="4"/>
        <v>40</v>
      </c>
      <c r="L103" s="2">
        <f t="shared" si="5"/>
        <v>11</v>
      </c>
      <c r="M103" s="1" t="s">
        <v>30</v>
      </c>
      <c r="N103" s="1" t="s">
        <v>31</v>
      </c>
      <c r="O103" s="1">
        <v>1931</v>
      </c>
      <c r="P103" s="1">
        <v>202</v>
      </c>
      <c r="Q103" s="1">
        <v>3935</v>
      </c>
      <c r="S103" s="6">
        <v>11448</v>
      </c>
    </row>
    <row r="104" spans="1:19">
      <c r="A104" s="1">
        <v>1931</v>
      </c>
      <c r="B104" s="1">
        <v>4</v>
      </c>
      <c r="C104" s="1">
        <v>13</v>
      </c>
      <c r="D104" s="4">
        <f t="shared" si="3"/>
        <v>62</v>
      </c>
      <c r="E104" s="1">
        <v>5</v>
      </c>
      <c r="F104" s="1">
        <v>12</v>
      </c>
      <c r="G104" s="1">
        <v>4</v>
      </c>
      <c r="H104" s="1">
        <v>11</v>
      </c>
      <c r="I104" s="1">
        <v>1</v>
      </c>
      <c r="J104" s="1">
        <v>1</v>
      </c>
      <c r="K104" s="2">
        <f t="shared" si="4"/>
        <v>51</v>
      </c>
      <c r="L104" s="2">
        <f t="shared" si="5"/>
        <v>11</v>
      </c>
      <c r="M104" s="1" t="s">
        <v>30</v>
      </c>
      <c r="N104" s="1" t="s">
        <v>31</v>
      </c>
      <c r="O104" s="1">
        <v>1931</v>
      </c>
      <c r="P104" s="1">
        <v>202</v>
      </c>
      <c r="Q104" s="1">
        <v>3935</v>
      </c>
      <c r="S104" s="6">
        <v>11448</v>
      </c>
    </row>
    <row r="105" spans="1:19">
      <c r="A105" s="1">
        <v>1931</v>
      </c>
      <c r="B105" s="1">
        <v>4</v>
      </c>
      <c r="C105" s="1">
        <v>14</v>
      </c>
      <c r="D105" s="4">
        <f t="shared" si="3"/>
        <v>50</v>
      </c>
      <c r="E105" s="1">
        <v>4</v>
      </c>
      <c r="F105" s="1">
        <v>10</v>
      </c>
      <c r="G105" s="1">
        <v>4</v>
      </c>
      <c r="H105" s="1">
        <v>10</v>
      </c>
      <c r="K105" s="2">
        <f t="shared" si="4"/>
        <v>50</v>
      </c>
      <c r="L105" s="2">
        <f t="shared" si="5"/>
        <v>0</v>
      </c>
      <c r="M105" s="1" t="s">
        <v>30</v>
      </c>
      <c r="N105" s="1" t="s">
        <v>31</v>
      </c>
      <c r="O105" s="1">
        <v>1931</v>
      </c>
      <c r="P105" s="1">
        <v>202</v>
      </c>
      <c r="Q105" s="1">
        <v>3935</v>
      </c>
      <c r="S105" s="6">
        <v>11448</v>
      </c>
    </row>
    <row r="106" spans="1:19">
      <c r="A106" s="1">
        <v>1931</v>
      </c>
      <c r="B106" s="1">
        <v>4</v>
      </c>
      <c r="C106" s="1">
        <v>15</v>
      </c>
      <c r="D106" s="4">
        <f t="shared" si="3"/>
        <v>60</v>
      </c>
      <c r="E106" s="1">
        <v>4</v>
      </c>
      <c r="F106" s="1">
        <v>20</v>
      </c>
      <c r="G106" s="1">
        <v>4</v>
      </c>
      <c r="H106" s="1">
        <v>20</v>
      </c>
      <c r="K106" s="2">
        <f t="shared" si="4"/>
        <v>60</v>
      </c>
      <c r="L106" s="2">
        <f t="shared" si="5"/>
        <v>0</v>
      </c>
      <c r="M106" s="1" t="s">
        <v>30</v>
      </c>
      <c r="N106" s="1" t="s">
        <v>31</v>
      </c>
      <c r="O106" s="1">
        <v>1931</v>
      </c>
      <c r="P106" s="1">
        <v>202</v>
      </c>
      <c r="Q106" s="1">
        <v>3935</v>
      </c>
      <c r="S106" s="6">
        <v>11448</v>
      </c>
    </row>
    <row r="107" spans="1:19">
      <c r="A107" s="1">
        <v>1931</v>
      </c>
      <c r="B107" s="1">
        <v>4</v>
      </c>
      <c r="C107" s="1">
        <v>16</v>
      </c>
      <c r="D107" s="4">
        <f t="shared" si="3"/>
        <v>44</v>
      </c>
      <c r="E107" s="1">
        <v>3</v>
      </c>
      <c r="F107" s="1">
        <v>14</v>
      </c>
      <c r="G107" s="1">
        <v>3</v>
      </c>
      <c r="H107" s="1">
        <v>14</v>
      </c>
      <c r="K107" s="2">
        <f t="shared" si="4"/>
        <v>44</v>
      </c>
      <c r="L107" s="2">
        <f t="shared" si="5"/>
        <v>0</v>
      </c>
      <c r="M107" s="1" t="s">
        <v>30</v>
      </c>
      <c r="N107" s="1" t="s">
        <v>31</v>
      </c>
      <c r="O107" s="1">
        <v>1931</v>
      </c>
      <c r="P107" s="1">
        <v>202</v>
      </c>
      <c r="Q107" s="1">
        <v>3935</v>
      </c>
      <c r="S107" s="6">
        <v>11448</v>
      </c>
    </row>
    <row r="108" spans="1:19">
      <c r="A108" s="1">
        <v>1931</v>
      </c>
      <c r="B108" s="1">
        <v>4</v>
      </c>
      <c r="C108" s="1">
        <v>17</v>
      </c>
      <c r="D108" s="4">
        <f t="shared" si="3"/>
        <v>68</v>
      </c>
      <c r="E108" s="1">
        <v>5</v>
      </c>
      <c r="F108" s="1">
        <v>18</v>
      </c>
      <c r="G108" s="1">
        <v>5</v>
      </c>
      <c r="H108" s="1">
        <v>18</v>
      </c>
      <c r="K108" s="2">
        <f t="shared" si="4"/>
        <v>68</v>
      </c>
      <c r="L108" s="2">
        <f t="shared" si="5"/>
        <v>0</v>
      </c>
      <c r="M108" s="1" t="s">
        <v>30</v>
      </c>
      <c r="N108" s="1" t="s">
        <v>31</v>
      </c>
      <c r="O108" s="1">
        <v>1931</v>
      </c>
      <c r="P108" s="1">
        <v>202</v>
      </c>
      <c r="Q108" s="1">
        <v>3935</v>
      </c>
      <c r="S108" s="6">
        <v>11448</v>
      </c>
    </row>
    <row r="109" spans="1:19">
      <c r="A109" s="1">
        <v>1931</v>
      </c>
      <c r="B109" s="1">
        <v>4</v>
      </c>
      <c r="C109" s="1">
        <v>18</v>
      </c>
      <c r="D109" s="4">
        <f t="shared" si="3"/>
        <v>23</v>
      </c>
      <c r="E109" s="1">
        <v>1</v>
      </c>
      <c r="F109" s="1">
        <v>13</v>
      </c>
      <c r="G109" s="1">
        <v>3</v>
      </c>
      <c r="H109" s="1">
        <v>13</v>
      </c>
      <c r="K109" s="2">
        <f t="shared" si="4"/>
        <v>43</v>
      </c>
      <c r="L109" s="2">
        <f t="shared" si="5"/>
        <v>0</v>
      </c>
      <c r="M109" s="1" t="s">
        <v>30</v>
      </c>
      <c r="N109" s="1" t="s">
        <v>31</v>
      </c>
      <c r="O109" s="1">
        <v>1931</v>
      </c>
      <c r="P109" s="1">
        <v>202</v>
      </c>
      <c r="Q109" s="1">
        <v>3935</v>
      </c>
      <c r="S109" s="6">
        <v>11448</v>
      </c>
    </row>
    <row r="110" spans="1:19">
      <c r="A110" s="1">
        <v>1931</v>
      </c>
      <c r="B110" s="1">
        <v>4</v>
      </c>
      <c r="C110" s="1">
        <v>19</v>
      </c>
      <c r="D110" s="4">
        <f t="shared" si="3"/>
        <v>27</v>
      </c>
      <c r="E110" s="1">
        <v>2</v>
      </c>
      <c r="F110" s="1">
        <v>7</v>
      </c>
      <c r="G110" s="1">
        <v>2</v>
      </c>
      <c r="H110" s="1">
        <v>7</v>
      </c>
      <c r="K110" s="2">
        <f t="shared" si="4"/>
        <v>27</v>
      </c>
      <c r="L110" s="2">
        <f t="shared" si="5"/>
        <v>0</v>
      </c>
      <c r="M110" s="1" t="s">
        <v>30</v>
      </c>
      <c r="N110" s="1" t="s">
        <v>31</v>
      </c>
      <c r="O110" s="1">
        <v>1931</v>
      </c>
      <c r="P110" s="1">
        <v>202</v>
      </c>
      <c r="Q110" s="1">
        <v>3935</v>
      </c>
      <c r="S110" s="6">
        <v>11448</v>
      </c>
    </row>
    <row r="111" spans="1:19">
      <c r="A111" s="1">
        <v>1931</v>
      </c>
      <c r="B111" s="1">
        <v>4</v>
      </c>
      <c r="C111" s="1">
        <v>20</v>
      </c>
      <c r="D111" s="4">
        <f t="shared" si="3"/>
        <v>30</v>
      </c>
      <c r="E111" s="1">
        <v>2</v>
      </c>
      <c r="F111" s="1">
        <v>10</v>
      </c>
      <c r="G111" s="1">
        <v>2</v>
      </c>
      <c r="H111" s="1">
        <v>10</v>
      </c>
      <c r="K111" s="2">
        <f t="shared" si="4"/>
        <v>30</v>
      </c>
      <c r="L111" s="2">
        <f t="shared" si="5"/>
        <v>0</v>
      </c>
      <c r="M111" s="1" t="s">
        <v>30</v>
      </c>
      <c r="N111" s="1" t="s">
        <v>31</v>
      </c>
      <c r="O111" s="1">
        <v>1931</v>
      </c>
      <c r="P111" s="1">
        <v>202</v>
      </c>
      <c r="Q111" s="1">
        <v>3935</v>
      </c>
      <c r="S111" s="6">
        <v>11448</v>
      </c>
    </row>
    <row r="112" spans="1:19">
      <c r="A112" s="1">
        <v>1931</v>
      </c>
      <c r="B112" s="1">
        <v>4</v>
      </c>
      <c r="C112" s="1">
        <v>21</v>
      </c>
      <c r="D112" s="4" t="str">
        <f t="shared" si="3"/>
        <v/>
      </c>
      <c r="K112" s="2" t="str">
        <f t="shared" si="4"/>
        <v/>
      </c>
      <c r="L112" s="2" t="str">
        <f t="shared" si="5"/>
        <v/>
      </c>
      <c r="N112" s="1" t="s">
        <v>31</v>
      </c>
      <c r="O112" s="1">
        <v>1931</v>
      </c>
      <c r="P112" s="1">
        <v>202</v>
      </c>
      <c r="Q112" s="1">
        <v>3935</v>
      </c>
      <c r="S112" s="6">
        <v>11448</v>
      </c>
    </row>
    <row r="113" spans="1:19">
      <c r="A113" s="1">
        <v>1931</v>
      </c>
      <c r="B113" s="1">
        <v>4</v>
      </c>
      <c r="C113" s="1">
        <v>22</v>
      </c>
      <c r="D113" s="4" t="str">
        <f t="shared" si="3"/>
        <v/>
      </c>
      <c r="K113" s="2" t="str">
        <f t="shared" si="4"/>
        <v/>
      </c>
      <c r="L113" s="2" t="str">
        <f t="shared" si="5"/>
        <v/>
      </c>
      <c r="N113" s="1" t="s">
        <v>31</v>
      </c>
      <c r="O113" s="1">
        <v>1931</v>
      </c>
      <c r="P113" s="1">
        <v>202</v>
      </c>
      <c r="Q113" s="1">
        <v>3935</v>
      </c>
      <c r="S113" s="6">
        <v>11448</v>
      </c>
    </row>
    <row r="114" spans="1:19">
      <c r="A114" s="1">
        <v>1931</v>
      </c>
      <c r="B114" s="1">
        <v>4</v>
      </c>
      <c r="C114" s="1">
        <v>23</v>
      </c>
      <c r="D114" s="4">
        <f t="shared" si="3"/>
        <v>38</v>
      </c>
      <c r="E114" s="1">
        <v>3</v>
      </c>
      <c r="F114" s="1">
        <v>8</v>
      </c>
      <c r="G114" s="1">
        <v>3</v>
      </c>
      <c r="H114" s="1">
        <v>8</v>
      </c>
      <c r="K114" s="2">
        <f t="shared" si="4"/>
        <v>38</v>
      </c>
      <c r="L114" s="2">
        <f t="shared" si="5"/>
        <v>0</v>
      </c>
      <c r="M114" s="1" t="s">
        <v>30</v>
      </c>
      <c r="N114" s="1" t="s">
        <v>31</v>
      </c>
      <c r="O114" s="1">
        <v>1931</v>
      </c>
      <c r="P114" s="1">
        <v>202</v>
      </c>
      <c r="Q114" s="1">
        <v>3935</v>
      </c>
      <c r="S114" s="6">
        <v>11448</v>
      </c>
    </row>
    <row r="115" spans="1:19">
      <c r="A115" s="1">
        <v>1931</v>
      </c>
      <c r="B115" s="1">
        <v>4</v>
      </c>
      <c r="C115" s="1">
        <v>24</v>
      </c>
      <c r="D115" s="4" t="str">
        <f t="shared" si="3"/>
        <v/>
      </c>
      <c r="K115" s="2" t="str">
        <f t="shared" si="4"/>
        <v/>
      </c>
      <c r="L115" s="2" t="str">
        <f t="shared" si="5"/>
        <v/>
      </c>
      <c r="N115" s="1" t="s">
        <v>31</v>
      </c>
      <c r="O115" s="1">
        <v>1931</v>
      </c>
      <c r="P115" s="1">
        <v>202</v>
      </c>
      <c r="Q115" s="1">
        <v>3935</v>
      </c>
      <c r="S115" s="6">
        <v>11448</v>
      </c>
    </row>
    <row r="116" spans="1:19">
      <c r="A116" s="1">
        <v>1931</v>
      </c>
      <c r="B116" s="1">
        <v>4</v>
      </c>
      <c r="C116" s="1">
        <v>25</v>
      </c>
      <c r="D116" s="4">
        <f t="shared" si="3"/>
        <v>39</v>
      </c>
      <c r="E116" s="1">
        <v>3</v>
      </c>
      <c r="F116" s="1">
        <v>9</v>
      </c>
      <c r="G116" s="1">
        <v>3</v>
      </c>
      <c r="H116" s="1">
        <v>9</v>
      </c>
      <c r="K116" s="2">
        <f t="shared" si="4"/>
        <v>39</v>
      </c>
      <c r="L116" s="2">
        <f t="shared" si="5"/>
        <v>0</v>
      </c>
      <c r="M116" s="1" t="s">
        <v>30</v>
      </c>
      <c r="N116" s="1" t="s">
        <v>31</v>
      </c>
      <c r="O116" s="1">
        <v>1931</v>
      </c>
      <c r="P116" s="1">
        <v>202</v>
      </c>
      <c r="Q116" s="1">
        <v>3935</v>
      </c>
      <c r="S116" s="6">
        <v>11448</v>
      </c>
    </row>
    <row r="117" spans="1:19">
      <c r="A117" s="1">
        <v>1931</v>
      </c>
      <c r="B117" s="1">
        <v>4</v>
      </c>
      <c r="C117" s="1">
        <v>26</v>
      </c>
      <c r="D117" s="4">
        <f t="shared" si="3"/>
        <v>28</v>
      </c>
      <c r="E117" s="1">
        <v>2</v>
      </c>
      <c r="F117" s="1">
        <v>8</v>
      </c>
      <c r="G117" s="1">
        <v>2</v>
      </c>
      <c r="H117" s="1">
        <v>8</v>
      </c>
      <c r="K117" s="2">
        <f t="shared" si="4"/>
        <v>28</v>
      </c>
      <c r="L117" s="2">
        <f t="shared" si="5"/>
        <v>0</v>
      </c>
      <c r="M117" s="1" t="s">
        <v>30</v>
      </c>
      <c r="N117" s="1" t="s">
        <v>31</v>
      </c>
      <c r="O117" s="1">
        <v>1931</v>
      </c>
      <c r="P117" s="1">
        <v>202</v>
      </c>
      <c r="Q117" s="1">
        <v>3935</v>
      </c>
      <c r="S117" s="6">
        <v>11448</v>
      </c>
    </row>
    <row r="118" spans="1:19">
      <c r="A118" s="1">
        <v>1931</v>
      </c>
      <c r="B118" s="1">
        <v>4</v>
      </c>
      <c r="C118" s="1">
        <v>27</v>
      </c>
      <c r="D118" s="4" t="str">
        <f t="shared" si="3"/>
        <v/>
      </c>
      <c r="K118" s="2" t="str">
        <f t="shared" si="4"/>
        <v/>
      </c>
      <c r="L118" s="2" t="str">
        <f t="shared" si="5"/>
        <v/>
      </c>
      <c r="N118" s="1" t="s">
        <v>31</v>
      </c>
      <c r="O118" s="1">
        <v>1931</v>
      </c>
      <c r="P118" s="1">
        <v>202</v>
      </c>
      <c r="Q118" s="1">
        <v>3935</v>
      </c>
      <c r="S118" s="6">
        <v>11448</v>
      </c>
    </row>
    <row r="119" spans="1:19">
      <c r="A119" s="1">
        <v>1931</v>
      </c>
      <c r="B119" s="1">
        <v>4</v>
      </c>
      <c r="C119" s="1">
        <v>28</v>
      </c>
      <c r="D119" s="4">
        <f t="shared" si="3"/>
        <v>22</v>
      </c>
      <c r="E119" s="1">
        <v>2</v>
      </c>
      <c r="F119" s="1">
        <v>2</v>
      </c>
      <c r="G119" s="1">
        <v>2</v>
      </c>
      <c r="H119" s="1">
        <v>2</v>
      </c>
      <c r="K119" s="2">
        <f t="shared" si="4"/>
        <v>22</v>
      </c>
      <c r="L119" s="2">
        <f t="shared" si="5"/>
        <v>0</v>
      </c>
      <c r="M119" s="1" t="s">
        <v>30</v>
      </c>
      <c r="N119" s="1" t="s">
        <v>31</v>
      </c>
      <c r="O119" s="1">
        <v>1931</v>
      </c>
      <c r="P119" s="1">
        <v>202</v>
      </c>
      <c r="Q119" s="1">
        <v>3935</v>
      </c>
      <c r="S119" s="6">
        <v>11448</v>
      </c>
    </row>
    <row r="120" spans="1:19">
      <c r="A120" s="1">
        <v>1931</v>
      </c>
      <c r="B120" s="1">
        <v>4</v>
      </c>
      <c r="C120" s="1">
        <v>29</v>
      </c>
      <c r="D120" s="4" t="str">
        <f t="shared" si="3"/>
        <v/>
      </c>
      <c r="K120" s="2" t="str">
        <f t="shared" si="4"/>
        <v/>
      </c>
      <c r="L120" s="2" t="str">
        <f t="shared" si="5"/>
        <v/>
      </c>
      <c r="N120" s="1" t="s">
        <v>31</v>
      </c>
      <c r="O120" s="1">
        <v>1931</v>
      </c>
      <c r="P120" s="1">
        <v>202</v>
      </c>
      <c r="Q120" s="1">
        <v>3935</v>
      </c>
      <c r="S120" s="6">
        <v>11448</v>
      </c>
    </row>
    <row r="121" spans="1:19">
      <c r="A121" s="1">
        <v>1931</v>
      </c>
      <c r="B121" s="1">
        <v>4</v>
      </c>
      <c r="C121" s="1">
        <v>30</v>
      </c>
      <c r="D121" s="4">
        <f t="shared" si="3"/>
        <v>23</v>
      </c>
      <c r="E121" s="1">
        <v>2</v>
      </c>
      <c r="F121" s="1">
        <v>3</v>
      </c>
      <c r="G121" s="1">
        <v>2</v>
      </c>
      <c r="H121" s="1">
        <v>4</v>
      </c>
      <c r="K121" s="2">
        <f t="shared" si="4"/>
        <v>24</v>
      </c>
      <c r="L121" s="2">
        <f t="shared" si="5"/>
        <v>0</v>
      </c>
      <c r="M121" s="1" t="s">
        <v>30</v>
      </c>
      <c r="N121" s="1" t="s">
        <v>31</v>
      </c>
      <c r="O121" s="1">
        <v>1931</v>
      </c>
      <c r="P121" s="1">
        <v>202</v>
      </c>
      <c r="Q121" s="1">
        <v>3935</v>
      </c>
      <c r="S121" s="6">
        <v>11448</v>
      </c>
    </row>
    <row r="122" spans="1:19">
      <c r="A122" s="1">
        <v>1931</v>
      </c>
      <c r="B122" s="1">
        <v>5</v>
      </c>
      <c r="C122" s="1">
        <v>1</v>
      </c>
      <c r="D122" s="4">
        <f t="shared" si="3"/>
        <v>25</v>
      </c>
      <c r="E122" s="1">
        <v>2</v>
      </c>
      <c r="F122" s="1">
        <v>5</v>
      </c>
      <c r="G122" s="1">
        <v>2</v>
      </c>
      <c r="H122" s="1">
        <v>5</v>
      </c>
      <c r="K122" s="2">
        <f t="shared" si="4"/>
        <v>25</v>
      </c>
      <c r="L122" s="2">
        <f t="shared" si="5"/>
        <v>0</v>
      </c>
      <c r="M122" s="1" t="s">
        <v>30</v>
      </c>
      <c r="N122" s="1" t="s">
        <v>31</v>
      </c>
      <c r="O122" s="1">
        <v>1931</v>
      </c>
      <c r="P122" s="1">
        <v>203</v>
      </c>
      <c r="Q122" s="1">
        <v>3936</v>
      </c>
      <c r="S122" s="6">
        <v>11479</v>
      </c>
    </row>
    <row r="123" spans="1:19">
      <c r="A123" s="1">
        <v>1931</v>
      </c>
      <c r="B123" s="1">
        <v>5</v>
      </c>
      <c r="C123" s="1">
        <v>2</v>
      </c>
      <c r="D123" s="4">
        <f t="shared" si="3"/>
        <v>12</v>
      </c>
      <c r="E123" s="1">
        <v>1</v>
      </c>
      <c r="F123" s="1">
        <v>2</v>
      </c>
      <c r="G123" s="1">
        <v>1</v>
      </c>
      <c r="H123" s="1">
        <v>2</v>
      </c>
      <c r="K123" s="2">
        <f t="shared" si="4"/>
        <v>12</v>
      </c>
      <c r="L123" s="2">
        <f t="shared" si="5"/>
        <v>0</v>
      </c>
      <c r="M123" s="1" t="s">
        <v>30</v>
      </c>
      <c r="N123" s="1" t="s">
        <v>31</v>
      </c>
      <c r="O123" s="1">
        <v>1931</v>
      </c>
      <c r="P123" s="1">
        <v>203</v>
      </c>
      <c r="Q123" s="1">
        <v>3936</v>
      </c>
      <c r="S123" s="6">
        <v>11479</v>
      </c>
    </row>
    <row r="124" spans="1:19">
      <c r="A124" s="1">
        <v>1931</v>
      </c>
      <c r="B124" s="1">
        <v>5</v>
      </c>
      <c r="C124" s="1">
        <v>3</v>
      </c>
      <c r="D124" s="4">
        <f t="shared" si="3"/>
        <v>11</v>
      </c>
      <c r="E124" s="1">
        <v>1</v>
      </c>
      <c r="F124" s="1">
        <v>1</v>
      </c>
      <c r="G124" s="1">
        <v>1</v>
      </c>
      <c r="H124" s="1">
        <v>1</v>
      </c>
      <c r="K124" s="2">
        <f t="shared" si="4"/>
        <v>11</v>
      </c>
      <c r="L124" s="2">
        <f t="shared" si="5"/>
        <v>0</v>
      </c>
      <c r="M124" s="1" t="s">
        <v>30</v>
      </c>
      <c r="N124" s="1" t="s">
        <v>31</v>
      </c>
      <c r="O124" s="1">
        <v>1931</v>
      </c>
      <c r="P124" s="1">
        <v>203</v>
      </c>
      <c r="Q124" s="1">
        <v>3936</v>
      </c>
      <c r="S124" s="6">
        <v>11479</v>
      </c>
    </row>
    <row r="125" spans="1:19">
      <c r="A125" s="1">
        <v>1931</v>
      </c>
      <c r="B125" s="1">
        <v>5</v>
      </c>
      <c r="C125" s="1">
        <v>4</v>
      </c>
      <c r="D125" s="4">
        <f t="shared" si="3"/>
        <v>11</v>
      </c>
      <c r="E125" s="1">
        <v>1</v>
      </c>
      <c r="F125" s="1">
        <v>1</v>
      </c>
      <c r="I125" s="1">
        <v>1</v>
      </c>
      <c r="J125" s="1">
        <v>1</v>
      </c>
      <c r="K125" s="2">
        <f t="shared" si="4"/>
        <v>0</v>
      </c>
      <c r="L125" s="2">
        <f t="shared" si="5"/>
        <v>11</v>
      </c>
      <c r="M125" s="1" t="s">
        <v>30</v>
      </c>
      <c r="N125" s="1" t="s">
        <v>31</v>
      </c>
      <c r="O125" s="1">
        <v>1931</v>
      </c>
      <c r="P125" s="1">
        <v>203</v>
      </c>
      <c r="Q125" s="1">
        <v>3936</v>
      </c>
      <c r="S125" s="6">
        <v>11479</v>
      </c>
    </row>
    <row r="126" spans="1:19">
      <c r="A126" s="1">
        <v>1931</v>
      </c>
      <c r="B126" s="1">
        <v>5</v>
      </c>
      <c r="C126" s="1">
        <v>5</v>
      </c>
      <c r="D126" s="4">
        <f t="shared" si="3"/>
        <v>12</v>
      </c>
      <c r="E126" s="1">
        <v>1</v>
      </c>
      <c r="F126" s="1">
        <v>2</v>
      </c>
      <c r="I126" s="1">
        <v>1</v>
      </c>
      <c r="J126" s="1">
        <v>2</v>
      </c>
      <c r="K126" s="2">
        <f t="shared" si="4"/>
        <v>0</v>
      </c>
      <c r="L126" s="2">
        <f t="shared" si="5"/>
        <v>12</v>
      </c>
      <c r="M126" s="1" t="s">
        <v>30</v>
      </c>
      <c r="N126" s="1" t="s">
        <v>31</v>
      </c>
      <c r="O126" s="1">
        <v>1931</v>
      </c>
      <c r="P126" s="1">
        <v>203</v>
      </c>
      <c r="Q126" s="1">
        <v>3936</v>
      </c>
      <c r="S126" s="6">
        <v>11479</v>
      </c>
    </row>
    <row r="127" spans="1:19">
      <c r="A127" s="1">
        <v>1931</v>
      </c>
      <c r="B127" s="1">
        <v>5</v>
      </c>
      <c r="C127" s="1">
        <v>6</v>
      </c>
      <c r="D127" s="4">
        <f t="shared" si="3"/>
        <v>14</v>
      </c>
      <c r="E127" s="1">
        <v>1</v>
      </c>
      <c r="F127" s="1">
        <v>4</v>
      </c>
      <c r="G127" s="1">
        <v>1</v>
      </c>
      <c r="H127" s="1">
        <v>4</v>
      </c>
      <c r="K127" s="2">
        <f t="shared" si="4"/>
        <v>14</v>
      </c>
      <c r="L127" s="2">
        <f t="shared" si="5"/>
        <v>0</v>
      </c>
      <c r="M127" s="1" t="s">
        <v>30</v>
      </c>
      <c r="N127" s="1" t="s">
        <v>31</v>
      </c>
      <c r="O127" s="1">
        <v>1931</v>
      </c>
      <c r="P127" s="1">
        <v>203</v>
      </c>
      <c r="Q127" s="1">
        <v>3936</v>
      </c>
      <c r="S127" s="6">
        <v>11479</v>
      </c>
    </row>
    <row r="128" spans="1:19">
      <c r="A128" s="1">
        <v>1931</v>
      </c>
      <c r="B128" s="1">
        <v>5</v>
      </c>
      <c r="C128" s="1">
        <v>7</v>
      </c>
      <c r="D128" s="4">
        <f t="shared" si="3"/>
        <v>11</v>
      </c>
      <c r="E128" s="1">
        <v>1</v>
      </c>
      <c r="F128" s="1">
        <v>1</v>
      </c>
      <c r="G128" s="1">
        <v>1</v>
      </c>
      <c r="H128" s="1">
        <v>1</v>
      </c>
      <c r="K128" s="2">
        <f t="shared" si="4"/>
        <v>11</v>
      </c>
      <c r="L128" s="2">
        <f t="shared" si="5"/>
        <v>0</v>
      </c>
      <c r="M128" s="1" t="s">
        <v>30</v>
      </c>
      <c r="N128" s="1" t="s">
        <v>31</v>
      </c>
      <c r="O128" s="1">
        <v>1931</v>
      </c>
      <c r="P128" s="1">
        <v>203</v>
      </c>
      <c r="Q128" s="1">
        <v>3936</v>
      </c>
      <c r="S128" s="6">
        <v>11479</v>
      </c>
    </row>
    <row r="129" spans="1:19">
      <c r="A129" s="1">
        <v>1931</v>
      </c>
      <c r="B129" s="1">
        <v>5</v>
      </c>
      <c r="C129" s="1">
        <v>8</v>
      </c>
      <c r="D129" s="4">
        <f t="shared" si="3"/>
        <v>12</v>
      </c>
      <c r="E129" s="1">
        <v>1</v>
      </c>
      <c r="F129" s="1">
        <v>2</v>
      </c>
      <c r="G129" s="1">
        <v>1</v>
      </c>
      <c r="H129" s="1">
        <v>2</v>
      </c>
      <c r="K129" s="2">
        <f t="shared" si="4"/>
        <v>12</v>
      </c>
      <c r="L129" s="2">
        <f t="shared" si="5"/>
        <v>0</v>
      </c>
      <c r="M129" s="1" t="s">
        <v>30</v>
      </c>
      <c r="N129" s="1" t="s">
        <v>31</v>
      </c>
      <c r="O129" s="1">
        <v>1931</v>
      </c>
      <c r="P129" s="1">
        <v>203</v>
      </c>
      <c r="Q129" s="1">
        <v>3936</v>
      </c>
      <c r="S129" s="6">
        <v>11479</v>
      </c>
    </row>
    <row r="130" spans="1:19">
      <c r="A130" s="1">
        <v>1931</v>
      </c>
      <c r="B130" s="1">
        <v>5</v>
      </c>
      <c r="C130" s="1">
        <v>9</v>
      </c>
      <c r="D130" s="4" t="str">
        <f t="shared" si="3"/>
        <v/>
      </c>
      <c r="K130" s="2" t="str">
        <f t="shared" si="4"/>
        <v/>
      </c>
      <c r="L130" s="2" t="str">
        <f t="shared" si="5"/>
        <v/>
      </c>
      <c r="N130" s="1" t="s">
        <v>31</v>
      </c>
      <c r="O130" s="1">
        <v>1931</v>
      </c>
      <c r="P130" s="1">
        <v>203</v>
      </c>
      <c r="Q130" s="1">
        <v>3936</v>
      </c>
      <c r="S130" s="6">
        <v>11479</v>
      </c>
    </row>
    <row r="131" spans="1:19">
      <c r="A131" s="1">
        <v>1931</v>
      </c>
      <c r="B131" s="1">
        <v>5</v>
      </c>
      <c r="C131" s="1">
        <v>10</v>
      </c>
      <c r="D131" s="4" t="str">
        <f t="shared" ref="D131:D194" si="6">IF(E131="","",E131*10+F131)</f>
        <v/>
      </c>
      <c r="K131" s="2" t="str">
        <f t="shared" ref="K131:K194" si="7">IF(D131="","",G131*10+H131)</f>
        <v/>
      </c>
      <c r="L131" s="2" t="str">
        <f t="shared" ref="L131:L194" si="8">IF(D131="","",I131*10+J131)</f>
        <v/>
      </c>
      <c r="N131" s="1" t="s">
        <v>31</v>
      </c>
      <c r="O131" s="1">
        <v>1931</v>
      </c>
      <c r="P131" s="1">
        <v>203</v>
      </c>
      <c r="Q131" s="1">
        <v>3936</v>
      </c>
      <c r="S131" s="6">
        <v>11479</v>
      </c>
    </row>
    <row r="132" spans="1:19">
      <c r="A132" s="1">
        <v>1931</v>
      </c>
      <c r="B132" s="1">
        <v>5</v>
      </c>
      <c r="C132" s="1">
        <v>11</v>
      </c>
      <c r="D132" s="4" t="str">
        <f t="shared" si="6"/>
        <v/>
      </c>
      <c r="K132" s="2" t="str">
        <f t="shared" si="7"/>
        <v/>
      </c>
      <c r="L132" s="2" t="str">
        <f t="shared" si="8"/>
        <v/>
      </c>
      <c r="N132" s="1" t="s">
        <v>31</v>
      </c>
      <c r="O132" s="1">
        <v>1931</v>
      </c>
      <c r="P132" s="1">
        <v>203</v>
      </c>
      <c r="Q132" s="1">
        <v>3936</v>
      </c>
      <c r="S132" s="6">
        <v>11479</v>
      </c>
    </row>
    <row r="133" spans="1:19">
      <c r="A133" s="1">
        <v>1931</v>
      </c>
      <c r="B133" s="1">
        <v>5</v>
      </c>
      <c r="C133" s="1">
        <v>12</v>
      </c>
      <c r="D133" s="4" t="str">
        <f t="shared" si="6"/>
        <v/>
      </c>
      <c r="K133" s="2" t="str">
        <f t="shared" si="7"/>
        <v/>
      </c>
      <c r="L133" s="2" t="str">
        <f t="shared" si="8"/>
        <v/>
      </c>
      <c r="N133" s="1" t="s">
        <v>31</v>
      </c>
      <c r="O133" s="1">
        <v>1931</v>
      </c>
      <c r="P133" s="1">
        <v>203</v>
      </c>
      <c r="Q133" s="1">
        <v>3936</v>
      </c>
      <c r="S133" s="6">
        <v>11479</v>
      </c>
    </row>
    <row r="134" spans="1:19">
      <c r="A134" s="1">
        <v>1931</v>
      </c>
      <c r="B134" s="1">
        <v>5</v>
      </c>
      <c r="C134" s="1">
        <v>13</v>
      </c>
      <c r="D134" s="4">
        <f t="shared" si="6"/>
        <v>40</v>
      </c>
      <c r="E134" s="1">
        <v>3</v>
      </c>
      <c r="F134" s="1">
        <v>10</v>
      </c>
      <c r="G134" s="1">
        <v>3</v>
      </c>
      <c r="H134" s="1">
        <v>10</v>
      </c>
      <c r="K134" s="2">
        <f t="shared" si="7"/>
        <v>40</v>
      </c>
      <c r="L134" s="2">
        <f t="shared" si="8"/>
        <v>0</v>
      </c>
      <c r="M134" s="1" t="s">
        <v>30</v>
      </c>
      <c r="N134" s="1" t="s">
        <v>31</v>
      </c>
      <c r="O134" s="1">
        <v>1931</v>
      </c>
      <c r="P134" s="1">
        <v>203</v>
      </c>
      <c r="Q134" s="1">
        <v>3936</v>
      </c>
      <c r="S134" s="6">
        <v>11479</v>
      </c>
    </row>
    <row r="135" spans="1:19">
      <c r="A135" s="1">
        <v>1931</v>
      </c>
      <c r="B135" s="1">
        <v>5</v>
      </c>
      <c r="C135" s="1">
        <v>14</v>
      </c>
      <c r="D135" s="4">
        <f t="shared" si="6"/>
        <v>21</v>
      </c>
      <c r="E135" s="1">
        <v>1</v>
      </c>
      <c r="F135" s="1">
        <v>11</v>
      </c>
      <c r="G135" s="1">
        <v>1</v>
      </c>
      <c r="H135" s="1">
        <v>11</v>
      </c>
      <c r="K135" s="2">
        <f t="shared" si="7"/>
        <v>21</v>
      </c>
      <c r="L135" s="2">
        <f t="shared" si="8"/>
        <v>0</v>
      </c>
      <c r="M135" s="1" t="s">
        <v>30</v>
      </c>
      <c r="N135" s="1" t="s">
        <v>31</v>
      </c>
      <c r="O135" s="1">
        <v>1931</v>
      </c>
      <c r="P135" s="1">
        <v>203</v>
      </c>
      <c r="Q135" s="1">
        <v>3936</v>
      </c>
      <c r="S135" s="6">
        <v>11479</v>
      </c>
    </row>
    <row r="136" spans="1:19">
      <c r="A136" s="1">
        <v>1931</v>
      </c>
      <c r="B136" s="1">
        <v>5</v>
      </c>
      <c r="C136" s="1">
        <v>15</v>
      </c>
      <c r="D136" s="4">
        <f t="shared" si="6"/>
        <v>22</v>
      </c>
      <c r="E136" s="1">
        <v>1</v>
      </c>
      <c r="F136" s="1">
        <v>12</v>
      </c>
      <c r="G136" s="1">
        <v>1</v>
      </c>
      <c r="H136" s="1">
        <v>12</v>
      </c>
      <c r="K136" s="2">
        <f t="shared" si="7"/>
        <v>22</v>
      </c>
      <c r="L136" s="2">
        <f t="shared" si="8"/>
        <v>0</v>
      </c>
      <c r="M136" s="1" t="s">
        <v>30</v>
      </c>
      <c r="N136" s="1" t="s">
        <v>31</v>
      </c>
      <c r="O136" s="1">
        <v>1931</v>
      </c>
      <c r="P136" s="1">
        <v>203</v>
      </c>
      <c r="Q136" s="1">
        <v>3936</v>
      </c>
      <c r="S136" s="6">
        <v>11479</v>
      </c>
    </row>
    <row r="137" spans="1:19">
      <c r="A137" s="1">
        <v>1931</v>
      </c>
      <c r="B137" s="1">
        <v>5</v>
      </c>
      <c r="C137" s="1">
        <v>16</v>
      </c>
      <c r="D137" s="4">
        <f t="shared" si="6"/>
        <v>52</v>
      </c>
      <c r="E137" s="1">
        <v>3</v>
      </c>
      <c r="F137" s="1">
        <v>22</v>
      </c>
      <c r="G137" s="1">
        <v>2</v>
      </c>
      <c r="H137" s="1">
        <v>19</v>
      </c>
      <c r="I137" s="1">
        <v>1</v>
      </c>
      <c r="J137" s="1">
        <v>3</v>
      </c>
      <c r="K137" s="2">
        <f t="shared" si="7"/>
        <v>39</v>
      </c>
      <c r="L137" s="2">
        <f t="shared" si="8"/>
        <v>13</v>
      </c>
      <c r="M137" s="1" t="s">
        <v>30</v>
      </c>
      <c r="N137" s="1" t="s">
        <v>31</v>
      </c>
      <c r="O137" s="1">
        <v>1931</v>
      </c>
      <c r="P137" s="1">
        <v>203</v>
      </c>
      <c r="Q137" s="1">
        <v>3936</v>
      </c>
      <c r="S137" s="6">
        <v>11479</v>
      </c>
    </row>
    <row r="138" spans="1:19">
      <c r="A138" s="1">
        <v>1931</v>
      </c>
      <c r="B138" s="1">
        <v>5</v>
      </c>
      <c r="C138" s="1">
        <v>17</v>
      </c>
      <c r="D138" s="4">
        <f t="shared" si="6"/>
        <v>44</v>
      </c>
      <c r="E138" s="1">
        <v>3</v>
      </c>
      <c r="F138" s="1">
        <v>14</v>
      </c>
      <c r="G138" s="1">
        <v>2</v>
      </c>
      <c r="H138" s="1">
        <v>11</v>
      </c>
      <c r="I138" s="1">
        <v>1</v>
      </c>
      <c r="J138" s="1">
        <v>3</v>
      </c>
      <c r="K138" s="2">
        <f t="shared" si="7"/>
        <v>31</v>
      </c>
      <c r="L138" s="2">
        <f t="shared" si="8"/>
        <v>13</v>
      </c>
      <c r="M138" s="1" t="s">
        <v>30</v>
      </c>
      <c r="N138" s="1" t="s">
        <v>31</v>
      </c>
      <c r="O138" s="1">
        <v>1931</v>
      </c>
      <c r="P138" s="1">
        <v>203</v>
      </c>
      <c r="Q138" s="1">
        <v>3936</v>
      </c>
      <c r="S138" s="6">
        <v>11479</v>
      </c>
    </row>
    <row r="139" spans="1:19">
      <c r="A139" s="1">
        <v>1931</v>
      </c>
      <c r="B139" s="1">
        <v>5</v>
      </c>
      <c r="C139" s="1">
        <v>18</v>
      </c>
      <c r="D139" s="4">
        <f t="shared" si="6"/>
        <v>30</v>
      </c>
      <c r="E139" s="1">
        <v>2</v>
      </c>
      <c r="F139" s="1">
        <v>10</v>
      </c>
      <c r="G139" s="1">
        <v>1</v>
      </c>
      <c r="H139" s="1">
        <v>2</v>
      </c>
      <c r="I139" s="1">
        <v>1</v>
      </c>
      <c r="J139" s="1">
        <v>8</v>
      </c>
      <c r="K139" s="2">
        <f t="shared" si="7"/>
        <v>12</v>
      </c>
      <c r="L139" s="2">
        <f t="shared" si="8"/>
        <v>18</v>
      </c>
      <c r="M139" s="1" t="s">
        <v>30</v>
      </c>
      <c r="N139" s="1" t="s">
        <v>31</v>
      </c>
      <c r="O139" s="1">
        <v>1931</v>
      </c>
      <c r="P139" s="1">
        <v>203</v>
      </c>
      <c r="Q139" s="1">
        <v>3936</v>
      </c>
      <c r="S139" s="6">
        <v>11479</v>
      </c>
    </row>
    <row r="140" spans="1:19">
      <c r="A140" s="1">
        <v>1931</v>
      </c>
      <c r="B140" s="1">
        <v>5</v>
      </c>
      <c r="C140" s="1">
        <v>19</v>
      </c>
      <c r="D140" s="4">
        <f t="shared" si="6"/>
        <v>45</v>
      </c>
      <c r="E140" s="1">
        <v>3</v>
      </c>
      <c r="F140" s="1">
        <v>15</v>
      </c>
      <c r="G140" s="1">
        <v>2</v>
      </c>
      <c r="H140" s="1">
        <v>6</v>
      </c>
      <c r="I140" s="1">
        <v>1</v>
      </c>
      <c r="J140" s="1">
        <v>9</v>
      </c>
      <c r="K140" s="2">
        <f t="shared" si="7"/>
        <v>26</v>
      </c>
      <c r="L140" s="2">
        <f t="shared" si="8"/>
        <v>19</v>
      </c>
      <c r="M140" s="1" t="s">
        <v>30</v>
      </c>
      <c r="N140" s="1" t="s">
        <v>31</v>
      </c>
      <c r="O140" s="1">
        <v>1931</v>
      </c>
      <c r="P140" s="1">
        <v>203</v>
      </c>
      <c r="Q140" s="1">
        <v>3936</v>
      </c>
      <c r="S140" s="6">
        <v>11479</v>
      </c>
    </row>
    <row r="141" spans="1:19">
      <c r="A141" s="1">
        <v>1931</v>
      </c>
      <c r="B141" s="1">
        <v>5</v>
      </c>
      <c r="C141" s="1">
        <v>20</v>
      </c>
      <c r="D141" s="4">
        <f t="shared" si="6"/>
        <v>30</v>
      </c>
      <c r="E141" s="1">
        <v>2</v>
      </c>
      <c r="F141" s="1">
        <v>10</v>
      </c>
      <c r="G141" s="1">
        <v>1</v>
      </c>
      <c r="H141" s="1">
        <v>2</v>
      </c>
      <c r="I141" s="1">
        <v>1</v>
      </c>
      <c r="J141" s="1">
        <v>8</v>
      </c>
      <c r="K141" s="2">
        <f t="shared" si="7"/>
        <v>12</v>
      </c>
      <c r="L141" s="2">
        <f t="shared" si="8"/>
        <v>18</v>
      </c>
      <c r="M141" s="1" t="s">
        <v>30</v>
      </c>
      <c r="N141" s="1" t="s">
        <v>31</v>
      </c>
      <c r="O141" s="1">
        <v>1931</v>
      </c>
      <c r="P141" s="1">
        <v>203</v>
      </c>
      <c r="Q141" s="1">
        <v>3936</v>
      </c>
      <c r="S141" s="6">
        <v>11479</v>
      </c>
    </row>
    <row r="142" spans="1:19">
      <c r="A142" s="1">
        <v>1931</v>
      </c>
      <c r="B142" s="1">
        <v>5</v>
      </c>
      <c r="C142" s="1">
        <v>21</v>
      </c>
      <c r="D142" s="4">
        <f t="shared" si="6"/>
        <v>17</v>
      </c>
      <c r="E142" s="1">
        <v>1</v>
      </c>
      <c r="F142" s="1">
        <v>7</v>
      </c>
      <c r="I142" s="1">
        <v>1</v>
      </c>
      <c r="J142" s="1">
        <v>7</v>
      </c>
      <c r="K142" s="2">
        <f t="shared" si="7"/>
        <v>0</v>
      </c>
      <c r="L142" s="2">
        <f t="shared" si="8"/>
        <v>17</v>
      </c>
      <c r="M142" s="1" t="s">
        <v>30</v>
      </c>
      <c r="N142" s="1" t="s">
        <v>31</v>
      </c>
      <c r="O142" s="1">
        <v>1931</v>
      </c>
      <c r="P142" s="1">
        <v>203</v>
      </c>
      <c r="Q142" s="1">
        <v>3936</v>
      </c>
      <c r="S142" s="6">
        <v>11479</v>
      </c>
    </row>
    <row r="143" spans="1:19">
      <c r="A143" s="1">
        <v>1931</v>
      </c>
      <c r="B143" s="1">
        <v>5</v>
      </c>
      <c r="C143" s="1">
        <v>22</v>
      </c>
      <c r="D143" s="4" t="str">
        <f t="shared" si="6"/>
        <v/>
      </c>
      <c r="K143" s="2" t="str">
        <f t="shared" si="7"/>
        <v/>
      </c>
      <c r="L143" s="2" t="str">
        <f t="shared" si="8"/>
        <v/>
      </c>
      <c r="N143" s="1" t="s">
        <v>31</v>
      </c>
      <c r="O143" s="1">
        <v>1931</v>
      </c>
      <c r="P143" s="1">
        <v>203</v>
      </c>
      <c r="Q143" s="1">
        <v>3936</v>
      </c>
      <c r="S143" s="6">
        <v>11479</v>
      </c>
    </row>
    <row r="144" spans="1:19">
      <c r="A144" s="1">
        <v>1931</v>
      </c>
      <c r="B144" s="1">
        <v>5</v>
      </c>
      <c r="C144" s="1">
        <v>23</v>
      </c>
      <c r="D144" s="4">
        <f t="shared" si="6"/>
        <v>45</v>
      </c>
      <c r="E144" s="1">
        <v>3</v>
      </c>
      <c r="F144" s="1">
        <v>15</v>
      </c>
      <c r="G144" s="1">
        <v>2</v>
      </c>
      <c r="H144" s="1">
        <v>9</v>
      </c>
      <c r="I144" s="1">
        <v>1</v>
      </c>
      <c r="J144" s="1">
        <v>6</v>
      </c>
      <c r="K144" s="2">
        <f t="shared" si="7"/>
        <v>29</v>
      </c>
      <c r="L144" s="2">
        <f t="shared" si="8"/>
        <v>16</v>
      </c>
      <c r="M144" s="1" t="s">
        <v>30</v>
      </c>
      <c r="N144" s="1" t="s">
        <v>31</v>
      </c>
      <c r="O144" s="1">
        <v>1931</v>
      </c>
      <c r="P144" s="1">
        <v>203</v>
      </c>
      <c r="Q144" s="1">
        <v>3936</v>
      </c>
      <c r="S144" s="6">
        <v>11479</v>
      </c>
    </row>
    <row r="145" spans="1:19">
      <c r="A145" s="1">
        <v>1931</v>
      </c>
      <c r="B145" s="1">
        <v>5</v>
      </c>
      <c r="C145" s="1">
        <v>24</v>
      </c>
      <c r="D145" s="4">
        <f t="shared" si="6"/>
        <v>44</v>
      </c>
      <c r="E145" s="1">
        <v>3</v>
      </c>
      <c r="F145" s="1">
        <v>14</v>
      </c>
      <c r="G145" s="1">
        <v>2</v>
      </c>
      <c r="H145" s="1">
        <v>10</v>
      </c>
      <c r="I145" s="1">
        <v>1</v>
      </c>
      <c r="J145" s="1">
        <v>4</v>
      </c>
      <c r="K145" s="2">
        <f t="shared" si="7"/>
        <v>30</v>
      </c>
      <c r="L145" s="2">
        <f t="shared" si="8"/>
        <v>14</v>
      </c>
      <c r="M145" s="1" t="s">
        <v>94</v>
      </c>
      <c r="N145" s="1" t="s">
        <v>31</v>
      </c>
      <c r="O145" s="1">
        <v>1931</v>
      </c>
      <c r="P145" s="1">
        <v>203</v>
      </c>
      <c r="Q145" s="1">
        <v>3936</v>
      </c>
      <c r="S145" s="6">
        <v>11479</v>
      </c>
    </row>
    <row r="146" spans="1:19">
      <c r="A146" s="1">
        <v>1931</v>
      </c>
      <c r="B146" s="1">
        <v>5</v>
      </c>
      <c r="C146" s="1">
        <v>25</v>
      </c>
      <c r="D146" s="4">
        <f t="shared" si="6"/>
        <v>47</v>
      </c>
      <c r="E146" s="1">
        <v>3</v>
      </c>
      <c r="F146" s="1">
        <v>17</v>
      </c>
      <c r="G146" s="1">
        <v>2</v>
      </c>
      <c r="H146" s="1">
        <v>11</v>
      </c>
      <c r="I146" s="1">
        <v>1</v>
      </c>
      <c r="J146" s="1">
        <v>6</v>
      </c>
      <c r="K146" s="2">
        <f t="shared" si="7"/>
        <v>31</v>
      </c>
      <c r="L146" s="2">
        <f t="shared" si="8"/>
        <v>16</v>
      </c>
      <c r="M146" s="1" t="s">
        <v>94</v>
      </c>
      <c r="N146" s="1" t="s">
        <v>31</v>
      </c>
      <c r="O146" s="1">
        <v>1931</v>
      </c>
      <c r="P146" s="1">
        <v>203</v>
      </c>
      <c r="Q146" s="1">
        <v>3936</v>
      </c>
      <c r="S146" s="6">
        <v>11479</v>
      </c>
    </row>
    <row r="147" spans="1:19">
      <c r="A147" s="1">
        <v>1931</v>
      </c>
      <c r="B147" s="1">
        <v>5</v>
      </c>
      <c r="C147" s="1">
        <v>26</v>
      </c>
      <c r="D147" s="4">
        <f t="shared" si="6"/>
        <v>46</v>
      </c>
      <c r="E147" s="1">
        <v>3</v>
      </c>
      <c r="F147" s="1">
        <v>16</v>
      </c>
      <c r="G147" s="1">
        <v>2</v>
      </c>
      <c r="H147" s="1">
        <v>13</v>
      </c>
      <c r="I147" s="1">
        <v>1</v>
      </c>
      <c r="J147" s="1">
        <v>3</v>
      </c>
      <c r="K147" s="2">
        <f t="shared" si="7"/>
        <v>33</v>
      </c>
      <c r="L147" s="2">
        <f t="shared" si="8"/>
        <v>13</v>
      </c>
      <c r="M147" s="1" t="s">
        <v>30</v>
      </c>
      <c r="N147" s="1" t="s">
        <v>31</v>
      </c>
      <c r="O147" s="1">
        <v>1931</v>
      </c>
      <c r="P147" s="1">
        <v>203</v>
      </c>
      <c r="Q147" s="1">
        <v>3936</v>
      </c>
      <c r="S147" s="6">
        <v>11479</v>
      </c>
    </row>
    <row r="148" spans="1:19">
      <c r="A148" s="1">
        <v>1931</v>
      </c>
      <c r="B148" s="1">
        <v>5</v>
      </c>
      <c r="C148" s="1">
        <v>27</v>
      </c>
      <c r="D148" s="4">
        <f t="shared" si="6"/>
        <v>44</v>
      </c>
      <c r="E148" s="1">
        <v>3</v>
      </c>
      <c r="F148" s="1">
        <v>14</v>
      </c>
      <c r="G148" s="1">
        <v>3</v>
      </c>
      <c r="H148" s="1">
        <v>14</v>
      </c>
      <c r="K148" s="2">
        <f t="shared" si="7"/>
        <v>44</v>
      </c>
      <c r="L148" s="2">
        <f t="shared" si="8"/>
        <v>0</v>
      </c>
      <c r="M148" s="1" t="s">
        <v>30</v>
      </c>
      <c r="N148" s="1" t="s">
        <v>31</v>
      </c>
      <c r="O148" s="1">
        <v>1931</v>
      </c>
      <c r="P148" s="1">
        <v>203</v>
      </c>
      <c r="Q148" s="1">
        <v>3936</v>
      </c>
      <c r="S148" s="6">
        <v>11479</v>
      </c>
    </row>
    <row r="149" spans="1:19">
      <c r="A149" s="1">
        <v>1931</v>
      </c>
      <c r="B149" s="1">
        <v>5</v>
      </c>
      <c r="C149" s="1">
        <v>28</v>
      </c>
      <c r="D149" s="4">
        <f t="shared" si="6"/>
        <v>29</v>
      </c>
      <c r="E149" s="1">
        <v>2</v>
      </c>
      <c r="F149" s="1">
        <v>9</v>
      </c>
      <c r="G149" s="1">
        <v>2</v>
      </c>
      <c r="H149" s="1">
        <v>9</v>
      </c>
      <c r="K149" s="2">
        <f t="shared" si="7"/>
        <v>29</v>
      </c>
      <c r="L149" s="2">
        <f t="shared" si="8"/>
        <v>0</v>
      </c>
      <c r="M149" s="1" t="s">
        <v>30</v>
      </c>
      <c r="N149" s="1" t="s">
        <v>31</v>
      </c>
      <c r="O149" s="1">
        <v>1931</v>
      </c>
      <c r="P149" s="1">
        <v>203</v>
      </c>
      <c r="Q149" s="1">
        <v>3936</v>
      </c>
      <c r="S149" s="6">
        <v>11479</v>
      </c>
    </row>
    <row r="150" spans="1:19">
      <c r="A150" s="1">
        <v>1931</v>
      </c>
      <c r="B150" s="1">
        <v>5</v>
      </c>
      <c r="C150" s="1">
        <v>29</v>
      </c>
      <c r="D150" s="4">
        <f t="shared" si="6"/>
        <v>27</v>
      </c>
      <c r="E150" s="1">
        <v>2</v>
      </c>
      <c r="F150" s="1">
        <v>7</v>
      </c>
      <c r="G150" s="1">
        <v>2</v>
      </c>
      <c r="H150" s="1">
        <v>7</v>
      </c>
      <c r="K150" s="2">
        <f t="shared" si="7"/>
        <v>27</v>
      </c>
      <c r="L150" s="2">
        <f t="shared" si="8"/>
        <v>0</v>
      </c>
      <c r="M150" s="1" t="s">
        <v>30</v>
      </c>
      <c r="N150" s="1" t="s">
        <v>31</v>
      </c>
      <c r="O150" s="1">
        <v>1931</v>
      </c>
      <c r="P150" s="1">
        <v>203</v>
      </c>
      <c r="Q150" s="1">
        <v>3936</v>
      </c>
      <c r="S150" s="6">
        <v>11479</v>
      </c>
    </row>
    <row r="151" spans="1:19">
      <c r="A151" s="1">
        <v>1931</v>
      </c>
      <c r="B151" s="1">
        <v>5</v>
      </c>
      <c r="C151" s="1">
        <v>30</v>
      </c>
      <c r="D151" s="4">
        <f t="shared" si="6"/>
        <v>17</v>
      </c>
      <c r="E151" s="1">
        <v>1</v>
      </c>
      <c r="F151" s="1">
        <v>7</v>
      </c>
      <c r="G151" s="1">
        <v>1</v>
      </c>
      <c r="H151" s="1">
        <v>7</v>
      </c>
      <c r="K151" s="2">
        <f t="shared" si="7"/>
        <v>17</v>
      </c>
      <c r="L151" s="2">
        <f t="shared" si="8"/>
        <v>0</v>
      </c>
      <c r="M151" s="1" t="s">
        <v>30</v>
      </c>
      <c r="N151" s="1" t="s">
        <v>31</v>
      </c>
      <c r="O151" s="1">
        <v>1931</v>
      </c>
      <c r="P151" s="1">
        <v>203</v>
      </c>
      <c r="Q151" s="1">
        <v>3936</v>
      </c>
      <c r="S151" s="6">
        <v>11479</v>
      </c>
    </row>
    <row r="152" spans="1:19">
      <c r="A152" s="1">
        <v>1931</v>
      </c>
      <c r="B152" s="1">
        <v>5</v>
      </c>
      <c r="C152" s="1">
        <v>31</v>
      </c>
      <c r="D152" s="4">
        <f t="shared" si="6"/>
        <v>28</v>
      </c>
      <c r="E152" s="1">
        <v>2</v>
      </c>
      <c r="F152" s="1">
        <v>8</v>
      </c>
      <c r="G152" s="1">
        <v>2</v>
      </c>
      <c r="H152" s="1">
        <v>8</v>
      </c>
      <c r="K152" s="2">
        <f t="shared" si="7"/>
        <v>28</v>
      </c>
      <c r="L152" s="2">
        <f t="shared" si="8"/>
        <v>0</v>
      </c>
      <c r="M152" s="1" t="s">
        <v>30</v>
      </c>
      <c r="N152" s="1" t="s">
        <v>31</v>
      </c>
      <c r="O152" s="1">
        <v>1931</v>
      </c>
      <c r="P152" s="1">
        <v>203</v>
      </c>
      <c r="Q152" s="1">
        <v>3936</v>
      </c>
      <c r="S152" s="6">
        <v>11479</v>
      </c>
    </row>
    <row r="153" spans="1:19">
      <c r="A153" s="1">
        <v>1931</v>
      </c>
      <c r="B153" s="1">
        <v>6</v>
      </c>
      <c r="C153" s="1">
        <v>1</v>
      </c>
      <c r="D153" s="4">
        <f t="shared" si="6"/>
        <v>13</v>
      </c>
      <c r="E153" s="1">
        <v>1</v>
      </c>
      <c r="F153" s="1">
        <v>3</v>
      </c>
      <c r="G153" s="1">
        <v>1</v>
      </c>
      <c r="H153" s="1">
        <v>3</v>
      </c>
      <c r="K153" s="2">
        <f t="shared" si="7"/>
        <v>13</v>
      </c>
      <c r="L153" s="2">
        <f t="shared" si="8"/>
        <v>0</v>
      </c>
      <c r="M153" s="1" t="s">
        <v>30</v>
      </c>
      <c r="N153" s="1" t="s">
        <v>31</v>
      </c>
      <c r="O153" s="1">
        <v>1931</v>
      </c>
      <c r="P153" s="1">
        <v>205</v>
      </c>
      <c r="Q153" s="1">
        <v>3937</v>
      </c>
      <c r="S153" s="6">
        <v>11509</v>
      </c>
    </row>
    <row r="154" spans="1:19">
      <c r="A154" s="1">
        <v>1931</v>
      </c>
      <c r="B154" s="1">
        <v>6</v>
      </c>
      <c r="C154" s="1">
        <v>2</v>
      </c>
      <c r="D154" s="4">
        <f t="shared" si="6"/>
        <v>23</v>
      </c>
      <c r="E154" s="1">
        <v>2</v>
      </c>
      <c r="F154" s="1">
        <v>3</v>
      </c>
      <c r="G154" s="1">
        <v>2</v>
      </c>
      <c r="H154" s="1">
        <v>3</v>
      </c>
      <c r="K154" s="2">
        <f t="shared" si="7"/>
        <v>23</v>
      </c>
      <c r="L154" s="2">
        <f t="shared" si="8"/>
        <v>0</v>
      </c>
      <c r="M154" s="1" t="s">
        <v>30</v>
      </c>
      <c r="N154" s="1" t="s">
        <v>31</v>
      </c>
      <c r="O154" s="1">
        <v>1931</v>
      </c>
      <c r="P154" s="1">
        <v>205</v>
      </c>
      <c r="Q154" s="1">
        <v>3937</v>
      </c>
      <c r="S154" s="6">
        <v>11509</v>
      </c>
    </row>
    <row r="155" spans="1:19">
      <c r="A155" s="1">
        <v>1931</v>
      </c>
      <c r="B155" s="1">
        <v>6</v>
      </c>
      <c r="C155" s="1">
        <v>3</v>
      </c>
      <c r="D155" s="4">
        <f t="shared" si="6"/>
        <v>40</v>
      </c>
      <c r="E155" s="1">
        <v>3</v>
      </c>
      <c r="F155" s="1">
        <v>10</v>
      </c>
      <c r="G155" s="1">
        <v>2</v>
      </c>
      <c r="H155" s="1">
        <v>8</v>
      </c>
      <c r="I155" s="1">
        <v>1</v>
      </c>
      <c r="J155" s="1">
        <v>2</v>
      </c>
      <c r="K155" s="2">
        <f t="shared" si="7"/>
        <v>28</v>
      </c>
      <c r="L155" s="2">
        <f t="shared" si="8"/>
        <v>12</v>
      </c>
      <c r="M155" s="1" t="s">
        <v>30</v>
      </c>
      <c r="N155" s="1" t="s">
        <v>31</v>
      </c>
      <c r="O155" s="1">
        <v>1931</v>
      </c>
      <c r="P155" s="1">
        <v>205</v>
      </c>
      <c r="Q155" s="1">
        <v>3937</v>
      </c>
      <c r="S155" s="6">
        <v>11509</v>
      </c>
    </row>
    <row r="156" spans="1:19">
      <c r="A156" s="1">
        <v>1931</v>
      </c>
      <c r="B156" s="1">
        <v>6</v>
      </c>
      <c r="C156" s="1">
        <v>4</v>
      </c>
      <c r="D156" s="4">
        <f t="shared" si="6"/>
        <v>44</v>
      </c>
      <c r="E156" s="1">
        <v>3</v>
      </c>
      <c r="F156" s="1">
        <v>14</v>
      </c>
      <c r="G156" s="1">
        <v>2</v>
      </c>
      <c r="H156" s="1">
        <v>13</v>
      </c>
      <c r="I156" s="1">
        <v>1</v>
      </c>
      <c r="J156" s="1">
        <v>1</v>
      </c>
      <c r="K156" s="2">
        <f t="shared" si="7"/>
        <v>33</v>
      </c>
      <c r="L156" s="2">
        <f t="shared" si="8"/>
        <v>11</v>
      </c>
      <c r="M156" s="1" t="s">
        <v>30</v>
      </c>
      <c r="N156" s="1" t="s">
        <v>31</v>
      </c>
      <c r="O156" s="1">
        <v>1931</v>
      </c>
      <c r="P156" s="1">
        <v>205</v>
      </c>
      <c r="Q156" s="1">
        <v>3937</v>
      </c>
      <c r="S156" s="6">
        <v>11509</v>
      </c>
    </row>
    <row r="157" spans="1:19">
      <c r="A157" s="1">
        <v>1931</v>
      </c>
      <c r="B157" s="1">
        <v>6</v>
      </c>
      <c r="C157" s="1">
        <v>5</v>
      </c>
      <c r="D157" s="4">
        <f t="shared" si="6"/>
        <v>36</v>
      </c>
      <c r="E157" s="1">
        <v>2</v>
      </c>
      <c r="F157" s="1">
        <v>16</v>
      </c>
      <c r="G157" s="1">
        <v>2</v>
      </c>
      <c r="H157" s="1">
        <v>16</v>
      </c>
      <c r="K157" s="2">
        <f t="shared" si="7"/>
        <v>36</v>
      </c>
      <c r="L157" s="2">
        <f t="shared" si="8"/>
        <v>0</v>
      </c>
      <c r="M157" s="1" t="s">
        <v>30</v>
      </c>
      <c r="N157" s="1" t="s">
        <v>31</v>
      </c>
      <c r="O157" s="1">
        <v>1931</v>
      </c>
      <c r="P157" s="1">
        <v>205</v>
      </c>
      <c r="Q157" s="1">
        <v>3937</v>
      </c>
      <c r="S157" s="6">
        <v>11509</v>
      </c>
    </row>
    <row r="158" spans="1:19">
      <c r="A158" s="1">
        <v>1931</v>
      </c>
      <c r="B158" s="1">
        <v>6</v>
      </c>
      <c r="C158" s="1">
        <v>6</v>
      </c>
      <c r="D158" s="4">
        <f t="shared" si="6"/>
        <v>51</v>
      </c>
      <c r="E158" s="1">
        <v>2</v>
      </c>
      <c r="F158" s="1">
        <v>31</v>
      </c>
      <c r="G158" s="1">
        <v>2</v>
      </c>
      <c r="H158" s="1">
        <v>31</v>
      </c>
      <c r="K158" s="2">
        <f t="shared" si="7"/>
        <v>51</v>
      </c>
      <c r="L158" s="2">
        <f t="shared" si="8"/>
        <v>0</v>
      </c>
      <c r="M158" s="1" t="s">
        <v>30</v>
      </c>
      <c r="N158" s="1" t="s">
        <v>31</v>
      </c>
      <c r="O158" s="1">
        <v>1931</v>
      </c>
      <c r="P158" s="1">
        <v>205</v>
      </c>
      <c r="Q158" s="1">
        <v>3937</v>
      </c>
      <c r="S158" s="6">
        <v>11509</v>
      </c>
    </row>
    <row r="159" spans="1:19">
      <c r="A159" s="1">
        <v>1931</v>
      </c>
      <c r="B159" s="1">
        <v>6</v>
      </c>
      <c r="C159" s="1">
        <v>7</v>
      </c>
      <c r="D159" s="4">
        <f t="shared" si="6"/>
        <v>34</v>
      </c>
      <c r="E159" s="1">
        <v>2</v>
      </c>
      <c r="F159" s="1">
        <v>14</v>
      </c>
      <c r="G159" s="1">
        <v>2</v>
      </c>
      <c r="H159" s="1">
        <v>14</v>
      </c>
      <c r="K159" s="2">
        <f t="shared" si="7"/>
        <v>34</v>
      </c>
      <c r="L159" s="2">
        <f t="shared" si="8"/>
        <v>0</v>
      </c>
      <c r="M159" s="1" t="s">
        <v>30</v>
      </c>
      <c r="N159" s="1" t="s">
        <v>31</v>
      </c>
      <c r="O159" s="1">
        <v>1931</v>
      </c>
      <c r="P159" s="1">
        <v>205</v>
      </c>
      <c r="Q159" s="1">
        <v>3937</v>
      </c>
      <c r="S159" s="6">
        <v>11509</v>
      </c>
    </row>
    <row r="160" spans="1:19">
      <c r="A160" s="1">
        <v>1931</v>
      </c>
      <c r="B160" s="1">
        <v>6</v>
      </c>
      <c r="C160" s="1">
        <v>8</v>
      </c>
      <c r="D160" s="4" t="str">
        <f t="shared" si="6"/>
        <v/>
      </c>
      <c r="K160" s="2" t="str">
        <f t="shared" si="7"/>
        <v/>
      </c>
      <c r="L160" s="2" t="str">
        <f t="shared" si="8"/>
        <v/>
      </c>
      <c r="N160" s="1" t="s">
        <v>31</v>
      </c>
      <c r="O160" s="1">
        <v>1931</v>
      </c>
      <c r="P160" s="1">
        <v>205</v>
      </c>
      <c r="Q160" s="1">
        <v>3937</v>
      </c>
      <c r="S160" s="6">
        <v>11509</v>
      </c>
    </row>
    <row r="161" spans="1:19">
      <c r="A161" s="1">
        <v>1931</v>
      </c>
      <c r="B161" s="1">
        <v>6</v>
      </c>
      <c r="C161" s="1">
        <v>9</v>
      </c>
      <c r="D161" s="4">
        <f t="shared" si="6"/>
        <v>51</v>
      </c>
      <c r="E161" s="1">
        <v>3</v>
      </c>
      <c r="F161" s="1">
        <v>21</v>
      </c>
      <c r="G161" s="1">
        <v>3</v>
      </c>
      <c r="H161" s="1">
        <v>21</v>
      </c>
      <c r="K161" s="2">
        <f t="shared" si="7"/>
        <v>51</v>
      </c>
      <c r="L161" s="2">
        <f t="shared" si="8"/>
        <v>0</v>
      </c>
      <c r="M161" s="1" t="s">
        <v>30</v>
      </c>
      <c r="N161" s="1" t="s">
        <v>31</v>
      </c>
      <c r="O161" s="1">
        <v>1931</v>
      </c>
      <c r="P161" s="1">
        <v>205</v>
      </c>
      <c r="Q161" s="1">
        <v>3937</v>
      </c>
      <c r="S161" s="6">
        <v>11509</v>
      </c>
    </row>
    <row r="162" spans="1:19">
      <c r="A162" s="1">
        <v>1931</v>
      </c>
      <c r="B162" s="1">
        <v>6</v>
      </c>
      <c r="C162" s="1">
        <v>10</v>
      </c>
      <c r="D162" s="4">
        <f t="shared" si="6"/>
        <v>43</v>
      </c>
      <c r="E162" s="1">
        <v>3</v>
      </c>
      <c r="F162" s="1">
        <v>13</v>
      </c>
      <c r="G162" s="1">
        <v>3</v>
      </c>
      <c r="H162" s="1">
        <v>13</v>
      </c>
      <c r="K162" s="2">
        <f t="shared" si="7"/>
        <v>43</v>
      </c>
      <c r="L162" s="2">
        <f t="shared" si="8"/>
        <v>0</v>
      </c>
      <c r="M162" s="1" t="s">
        <v>30</v>
      </c>
      <c r="N162" s="1" t="s">
        <v>31</v>
      </c>
      <c r="O162" s="1">
        <v>1931</v>
      </c>
      <c r="P162" s="1">
        <v>205</v>
      </c>
      <c r="Q162" s="1">
        <v>3937</v>
      </c>
      <c r="S162" s="6">
        <v>11509</v>
      </c>
    </row>
    <row r="163" spans="1:19">
      <c r="A163" s="1">
        <v>1931</v>
      </c>
      <c r="B163" s="1">
        <v>6</v>
      </c>
      <c r="C163" s="1">
        <v>11</v>
      </c>
      <c r="D163" s="4">
        <f t="shared" si="6"/>
        <v>29</v>
      </c>
      <c r="E163" s="1">
        <v>2</v>
      </c>
      <c r="F163" s="1">
        <v>9</v>
      </c>
      <c r="G163" s="1">
        <v>2</v>
      </c>
      <c r="H163" s="1">
        <v>9</v>
      </c>
      <c r="K163" s="2">
        <f t="shared" si="7"/>
        <v>29</v>
      </c>
      <c r="L163" s="2">
        <f t="shared" si="8"/>
        <v>0</v>
      </c>
      <c r="M163" s="1" t="s">
        <v>30</v>
      </c>
      <c r="N163" s="1" t="s">
        <v>31</v>
      </c>
      <c r="O163" s="1">
        <v>1931</v>
      </c>
      <c r="P163" s="1">
        <v>205</v>
      </c>
      <c r="Q163" s="1">
        <v>3937</v>
      </c>
      <c r="S163" s="6">
        <v>11509</v>
      </c>
    </row>
    <row r="164" spans="1:19">
      <c r="A164" s="1">
        <v>1931</v>
      </c>
      <c r="B164" s="1">
        <v>6</v>
      </c>
      <c r="C164" s="1">
        <v>12</v>
      </c>
      <c r="D164" s="4" t="str">
        <f t="shared" si="6"/>
        <v/>
      </c>
      <c r="K164" s="2" t="str">
        <f t="shared" si="7"/>
        <v/>
      </c>
      <c r="L164" s="2" t="str">
        <f t="shared" si="8"/>
        <v/>
      </c>
      <c r="N164" s="1" t="s">
        <v>31</v>
      </c>
      <c r="O164" s="1">
        <v>1931</v>
      </c>
      <c r="P164" s="1">
        <v>205</v>
      </c>
      <c r="Q164" s="1">
        <v>3937</v>
      </c>
      <c r="S164" s="6">
        <v>11509</v>
      </c>
    </row>
    <row r="165" spans="1:19">
      <c r="A165" s="1">
        <v>1931</v>
      </c>
      <c r="B165" s="1">
        <v>6</v>
      </c>
      <c r="C165" s="1">
        <v>13</v>
      </c>
      <c r="D165" s="4">
        <f t="shared" si="6"/>
        <v>0</v>
      </c>
      <c r="E165" s="1">
        <v>0</v>
      </c>
      <c r="F165" s="1">
        <v>0</v>
      </c>
      <c r="K165" s="2">
        <f t="shared" si="7"/>
        <v>0</v>
      </c>
      <c r="L165" s="2">
        <f t="shared" si="8"/>
        <v>0</v>
      </c>
      <c r="M165" s="1" t="s">
        <v>30</v>
      </c>
      <c r="N165" s="1" t="s">
        <v>31</v>
      </c>
      <c r="O165" s="1">
        <v>1931</v>
      </c>
      <c r="P165" s="1">
        <v>205</v>
      </c>
      <c r="Q165" s="1">
        <v>3937</v>
      </c>
      <c r="S165" s="6">
        <v>11509</v>
      </c>
    </row>
    <row r="166" spans="1:19">
      <c r="A166" s="1">
        <v>1931</v>
      </c>
      <c r="B166" s="1">
        <v>6</v>
      </c>
      <c r="C166" s="1">
        <v>14</v>
      </c>
      <c r="D166" s="4">
        <f t="shared" si="6"/>
        <v>12</v>
      </c>
      <c r="E166" s="1">
        <v>1</v>
      </c>
      <c r="F166" s="1">
        <v>2</v>
      </c>
      <c r="I166" s="1">
        <v>1</v>
      </c>
      <c r="J166" s="1">
        <v>2</v>
      </c>
      <c r="K166" s="2">
        <f t="shared" si="7"/>
        <v>0</v>
      </c>
      <c r="L166" s="2">
        <f t="shared" si="8"/>
        <v>12</v>
      </c>
      <c r="M166" s="1" t="s">
        <v>30</v>
      </c>
      <c r="N166" s="1" t="s">
        <v>31</v>
      </c>
      <c r="O166" s="1">
        <v>1931</v>
      </c>
      <c r="P166" s="1">
        <v>205</v>
      </c>
      <c r="Q166" s="1">
        <v>3937</v>
      </c>
      <c r="S166" s="6">
        <v>11509</v>
      </c>
    </row>
    <row r="167" spans="1:19">
      <c r="A167" s="1">
        <v>1931</v>
      </c>
      <c r="B167" s="1">
        <v>6</v>
      </c>
      <c r="C167" s="1">
        <v>15</v>
      </c>
      <c r="D167" s="4">
        <f t="shared" si="6"/>
        <v>0</v>
      </c>
      <c r="E167" s="1">
        <v>0</v>
      </c>
      <c r="F167" s="1">
        <v>0</v>
      </c>
      <c r="K167" s="2">
        <f t="shared" si="7"/>
        <v>0</v>
      </c>
      <c r="L167" s="2">
        <f t="shared" si="8"/>
        <v>0</v>
      </c>
      <c r="M167" s="1" t="s">
        <v>30</v>
      </c>
      <c r="N167" s="1" t="s">
        <v>31</v>
      </c>
      <c r="O167" s="1">
        <v>1931</v>
      </c>
      <c r="P167" s="1">
        <v>205</v>
      </c>
      <c r="Q167" s="1">
        <v>3937</v>
      </c>
      <c r="S167" s="6">
        <v>11509</v>
      </c>
    </row>
    <row r="168" spans="1:19">
      <c r="A168" s="1">
        <v>1931</v>
      </c>
      <c r="B168" s="1">
        <v>6</v>
      </c>
      <c r="C168" s="1">
        <v>16</v>
      </c>
      <c r="D168" s="4">
        <f t="shared" si="6"/>
        <v>0</v>
      </c>
      <c r="E168" s="1">
        <v>0</v>
      </c>
      <c r="F168" s="1">
        <v>0</v>
      </c>
      <c r="K168" s="2">
        <f t="shared" si="7"/>
        <v>0</v>
      </c>
      <c r="L168" s="2">
        <f t="shared" si="8"/>
        <v>0</v>
      </c>
      <c r="M168" s="1" t="s">
        <v>30</v>
      </c>
      <c r="N168" s="1" t="s">
        <v>31</v>
      </c>
      <c r="O168" s="1">
        <v>1931</v>
      </c>
      <c r="P168" s="1">
        <v>205</v>
      </c>
      <c r="Q168" s="1">
        <v>3937</v>
      </c>
      <c r="S168" s="6">
        <v>11509</v>
      </c>
    </row>
    <row r="169" spans="1:19">
      <c r="A169" s="1">
        <v>1931</v>
      </c>
      <c r="B169" s="1">
        <v>6</v>
      </c>
      <c r="C169" s="1">
        <v>17</v>
      </c>
      <c r="D169" s="4">
        <f t="shared" si="6"/>
        <v>0</v>
      </c>
      <c r="E169" s="1">
        <v>0</v>
      </c>
      <c r="F169" s="1">
        <v>0</v>
      </c>
      <c r="K169" s="2">
        <f t="shared" si="7"/>
        <v>0</v>
      </c>
      <c r="L169" s="2">
        <f t="shared" si="8"/>
        <v>0</v>
      </c>
      <c r="M169" s="1" t="s">
        <v>30</v>
      </c>
      <c r="N169" s="1" t="s">
        <v>31</v>
      </c>
      <c r="O169" s="1">
        <v>1931</v>
      </c>
      <c r="P169" s="1">
        <v>205</v>
      </c>
      <c r="Q169" s="1">
        <v>3937</v>
      </c>
      <c r="S169" s="6">
        <v>11509</v>
      </c>
    </row>
    <row r="170" spans="1:19">
      <c r="A170" s="1">
        <v>1931</v>
      </c>
      <c r="B170" s="1">
        <v>6</v>
      </c>
      <c r="C170" s="1">
        <v>18</v>
      </c>
      <c r="D170" s="4">
        <f t="shared" si="6"/>
        <v>11</v>
      </c>
      <c r="E170" s="1">
        <v>1</v>
      </c>
      <c r="F170" s="1">
        <v>1</v>
      </c>
      <c r="G170" s="1">
        <v>1</v>
      </c>
      <c r="H170" s="1">
        <v>1</v>
      </c>
      <c r="K170" s="2">
        <f t="shared" si="7"/>
        <v>11</v>
      </c>
      <c r="L170" s="2">
        <f t="shared" si="8"/>
        <v>0</v>
      </c>
      <c r="M170" s="1" t="s">
        <v>30</v>
      </c>
      <c r="N170" s="1" t="s">
        <v>31</v>
      </c>
      <c r="O170" s="1">
        <v>1931</v>
      </c>
      <c r="P170" s="1">
        <v>205</v>
      </c>
      <c r="Q170" s="1">
        <v>3937</v>
      </c>
      <c r="S170" s="6">
        <v>11509</v>
      </c>
    </row>
    <row r="171" spans="1:19">
      <c r="A171" s="1">
        <v>1931</v>
      </c>
      <c r="B171" s="1">
        <v>6</v>
      </c>
      <c r="C171" s="1">
        <v>19</v>
      </c>
      <c r="D171" s="4">
        <f t="shared" si="6"/>
        <v>0</v>
      </c>
      <c r="E171" s="1">
        <v>0</v>
      </c>
      <c r="F171" s="1">
        <v>0</v>
      </c>
      <c r="K171" s="2">
        <f t="shared" si="7"/>
        <v>0</v>
      </c>
      <c r="L171" s="2">
        <f t="shared" si="8"/>
        <v>0</v>
      </c>
      <c r="M171" s="1" t="s">
        <v>30</v>
      </c>
      <c r="N171" s="1" t="s">
        <v>31</v>
      </c>
      <c r="O171" s="1">
        <v>1931</v>
      </c>
      <c r="P171" s="1">
        <v>205</v>
      </c>
      <c r="Q171" s="1">
        <v>3937</v>
      </c>
      <c r="S171" s="6">
        <v>11509</v>
      </c>
    </row>
    <row r="172" spans="1:19">
      <c r="A172" s="1">
        <v>1931</v>
      </c>
      <c r="B172" s="1">
        <v>6</v>
      </c>
      <c r="C172" s="1">
        <v>20</v>
      </c>
      <c r="D172" s="4">
        <f t="shared" si="6"/>
        <v>0</v>
      </c>
      <c r="E172" s="1">
        <v>0</v>
      </c>
      <c r="F172" s="1">
        <v>0</v>
      </c>
      <c r="K172" s="2">
        <f t="shared" si="7"/>
        <v>0</v>
      </c>
      <c r="L172" s="2">
        <f t="shared" si="8"/>
        <v>0</v>
      </c>
      <c r="M172" s="1" t="s">
        <v>30</v>
      </c>
      <c r="N172" s="1" t="s">
        <v>31</v>
      </c>
      <c r="O172" s="1">
        <v>1931</v>
      </c>
      <c r="P172" s="1">
        <v>205</v>
      </c>
      <c r="Q172" s="1">
        <v>3937</v>
      </c>
      <c r="S172" s="6">
        <v>11509</v>
      </c>
    </row>
    <row r="173" spans="1:19">
      <c r="A173" s="1">
        <v>1931</v>
      </c>
      <c r="B173" s="1">
        <v>6</v>
      </c>
      <c r="C173" s="1">
        <v>21</v>
      </c>
      <c r="D173" s="4">
        <f t="shared" si="6"/>
        <v>0</v>
      </c>
      <c r="E173" s="1">
        <v>0</v>
      </c>
      <c r="F173" s="1">
        <v>0</v>
      </c>
      <c r="K173" s="2">
        <f t="shared" si="7"/>
        <v>0</v>
      </c>
      <c r="L173" s="2">
        <f t="shared" si="8"/>
        <v>0</v>
      </c>
      <c r="M173" s="1" t="s">
        <v>30</v>
      </c>
      <c r="N173" s="1" t="s">
        <v>31</v>
      </c>
      <c r="O173" s="1">
        <v>1931</v>
      </c>
      <c r="P173" s="1">
        <v>205</v>
      </c>
      <c r="Q173" s="1">
        <v>3937</v>
      </c>
      <c r="S173" s="6">
        <v>11509</v>
      </c>
    </row>
    <row r="174" spans="1:19">
      <c r="A174" s="1">
        <v>1931</v>
      </c>
      <c r="B174" s="1">
        <v>6</v>
      </c>
      <c r="C174" s="1">
        <v>22</v>
      </c>
      <c r="D174" s="4">
        <f t="shared" si="6"/>
        <v>0</v>
      </c>
      <c r="E174" s="1">
        <v>0</v>
      </c>
      <c r="F174" s="1">
        <v>0</v>
      </c>
      <c r="K174" s="2">
        <f t="shared" si="7"/>
        <v>0</v>
      </c>
      <c r="L174" s="2">
        <f t="shared" si="8"/>
        <v>0</v>
      </c>
      <c r="M174" s="1" t="s">
        <v>30</v>
      </c>
      <c r="N174" s="1" t="s">
        <v>31</v>
      </c>
      <c r="O174" s="1">
        <v>1931</v>
      </c>
      <c r="P174" s="1">
        <v>205</v>
      </c>
      <c r="Q174" s="1">
        <v>3937</v>
      </c>
      <c r="S174" s="6">
        <v>11509</v>
      </c>
    </row>
    <row r="175" spans="1:19">
      <c r="A175" s="1">
        <v>1931</v>
      </c>
      <c r="B175" s="1">
        <v>6</v>
      </c>
      <c r="C175" s="1">
        <v>23</v>
      </c>
      <c r="D175" s="4">
        <f t="shared" si="6"/>
        <v>0</v>
      </c>
      <c r="E175" s="1">
        <v>0</v>
      </c>
      <c r="F175" s="1">
        <v>0</v>
      </c>
      <c r="K175" s="2">
        <f t="shared" si="7"/>
        <v>0</v>
      </c>
      <c r="L175" s="2">
        <f t="shared" si="8"/>
        <v>0</v>
      </c>
      <c r="M175" s="1" t="s">
        <v>30</v>
      </c>
      <c r="N175" s="1" t="s">
        <v>31</v>
      </c>
      <c r="O175" s="1">
        <v>1931</v>
      </c>
      <c r="P175" s="1">
        <v>205</v>
      </c>
      <c r="Q175" s="1">
        <v>3937</v>
      </c>
      <c r="S175" s="6">
        <v>11509</v>
      </c>
    </row>
    <row r="176" spans="1:19">
      <c r="A176" s="1">
        <v>1931</v>
      </c>
      <c r="B176" s="1">
        <v>6</v>
      </c>
      <c r="C176" s="1">
        <v>24</v>
      </c>
      <c r="D176" s="4" t="str">
        <f t="shared" si="6"/>
        <v/>
      </c>
      <c r="K176" s="2" t="str">
        <f t="shared" si="7"/>
        <v/>
      </c>
      <c r="L176" s="2" t="str">
        <f t="shared" si="8"/>
        <v/>
      </c>
      <c r="N176" s="1" t="s">
        <v>31</v>
      </c>
      <c r="O176" s="1">
        <v>1931</v>
      </c>
      <c r="P176" s="1">
        <v>205</v>
      </c>
      <c r="Q176" s="1">
        <v>3937</v>
      </c>
      <c r="S176" s="6">
        <v>11509</v>
      </c>
    </row>
    <row r="177" spans="1:19">
      <c r="A177" s="1">
        <v>1931</v>
      </c>
      <c r="B177" s="1">
        <v>6</v>
      </c>
      <c r="C177" s="1">
        <v>25</v>
      </c>
      <c r="D177" s="4">
        <f t="shared" si="6"/>
        <v>0</v>
      </c>
      <c r="E177" s="1">
        <v>0</v>
      </c>
      <c r="F177" s="1">
        <v>0</v>
      </c>
      <c r="K177" s="2">
        <f t="shared" si="7"/>
        <v>0</v>
      </c>
      <c r="L177" s="2">
        <f t="shared" si="8"/>
        <v>0</v>
      </c>
      <c r="M177" s="1" t="s">
        <v>30</v>
      </c>
      <c r="N177" s="1" t="s">
        <v>31</v>
      </c>
      <c r="O177" s="1">
        <v>1931</v>
      </c>
      <c r="P177" s="1">
        <v>205</v>
      </c>
      <c r="Q177" s="1">
        <v>3937</v>
      </c>
      <c r="S177" s="6">
        <v>11509</v>
      </c>
    </row>
    <row r="178" spans="1:19">
      <c r="A178" s="1">
        <v>1931</v>
      </c>
      <c r="B178" s="1">
        <v>6</v>
      </c>
      <c r="C178" s="1">
        <v>26</v>
      </c>
      <c r="D178" s="4">
        <f t="shared" si="6"/>
        <v>0</v>
      </c>
      <c r="E178" s="1">
        <v>0</v>
      </c>
      <c r="F178" s="1">
        <v>0</v>
      </c>
      <c r="K178" s="2">
        <f t="shared" si="7"/>
        <v>0</v>
      </c>
      <c r="L178" s="2">
        <f t="shared" si="8"/>
        <v>0</v>
      </c>
      <c r="M178" s="1" t="s">
        <v>30</v>
      </c>
      <c r="N178" s="1" t="s">
        <v>31</v>
      </c>
      <c r="O178" s="1">
        <v>1931</v>
      </c>
      <c r="P178" s="1">
        <v>205</v>
      </c>
      <c r="Q178" s="1">
        <v>3937</v>
      </c>
      <c r="S178" s="6">
        <v>11509</v>
      </c>
    </row>
    <row r="179" spans="1:19">
      <c r="A179" s="1">
        <v>1931</v>
      </c>
      <c r="B179" s="1">
        <v>6</v>
      </c>
      <c r="C179" s="1">
        <v>27</v>
      </c>
      <c r="D179" s="4">
        <f t="shared" si="6"/>
        <v>0</v>
      </c>
      <c r="E179" s="1">
        <v>0</v>
      </c>
      <c r="F179" s="1">
        <v>0</v>
      </c>
      <c r="K179" s="2">
        <f t="shared" si="7"/>
        <v>0</v>
      </c>
      <c r="L179" s="2">
        <f t="shared" si="8"/>
        <v>0</v>
      </c>
      <c r="M179" s="1" t="s">
        <v>30</v>
      </c>
      <c r="N179" s="1" t="s">
        <v>31</v>
      </c>
      <c r="O179" s="1">
        <v>1931</v>
      </c>
      <c r="P179" s="1">
        <v>205</v>
      </c>
      <c r="Q179" s="1">
        <v>3937</v>
      </c>
      <c r="S179" s="6">
        <v>11509</v>
      </c>
    </row>
    <row r="180" spans="1:19">
      <c r="A180" s="1">
        <v>1931</v>
      </c>
      <c r="B180" s="1">
        <v>6</v>
      </c>
      <c r="C180" s="1">
        <v>28</v>
      </c>
      <c r="D180" s="4">
        <f t="shared" si="6"/>
        <v>16</v>
      </c>
      <c r="E180" s="1">
        <v>1</v>
      </c>
      <c r="F180" s="1">
        <v>6</v>
      </c>
      <c r="I180" s="1">
        <v>1</v>
      </c>
      <c r="J180" s="1">
        <v>6</v>
      </c>
      <c r="K180" s="2">
        <f t="shared" si="7"/>
        <v>0</v>
      </c>
      <c r="L180" s="2">
        <f t="shared" si="8"/>
        <v>16</v>
      </c>
      <c r="M180" s="1" t="s">
        <v>30</v>
      </c>
      <c r="N180" s="1" t="s">
        <v>31</v>
      </c>
      <c r="O180" s="1">
        <v>1931</v>
      </c>
      <c r="P180" s="1">
        <v>205</v>
      </c>
      <c r="Q180" s="1">
        <v>3937</v>
      </c>
      <c r="S180" s="6">
        <v>11509</v>
      </c>
    </row>
    <row r="181" spans="1:19">
      <c r="A181" s="1">
        <v>1931</v>
      </c>
      <c r="B181" s="1">
        <v>6</v>
      </c>
      <c r="C181" s="1">
        <v>29</v>
      </c>
      <c r="D181" s="4">
        <f t="shared" si="6"/>
        <v>23</v>
      </c>
      <c r="E181" s="1">
        <v>2</v>
      </c>
      <c r="F181" s="1">
        <v>3</v>
      </c>
      <c r="I181" s="1">
        <v>2</v>
      </c>
      <c r="J181" s="1">
        <v>3</v>
      </c>
      <c r="K181" s="2">
        <f t="shared" si="7"/>
        <v>0</v>
      </c>
      <c r="L181" s="2">
        <f t="shared" si="8"/>
        <v>23</v>
      </c>
      <c r="M181" s="1" t="s">
        <v>30</v>
      </c>
      <c r="N181" s="1" t="s">
        <v>31</v>
      </c>
      <c r="O181" s="1">
        <v>1931</v>
      </c>
      <c r="P181" s="1">
        <v>205</v>
      </c>
      <c r="Q181" s="1">
        <v>3937</v>
      </c>
      <c r="S181" s="6">
        <v>11509</v>
      </c>
    </row>
    <row r="182" spans="1:19">
      <c r="A182" s="1">
        <v>1931</v>
      </c>
      <c r="B182" s="1">
        <v>6</v>
      </c>
      <c r="C182" s="1">
        <v>30</v>
      </c>
      <c r="D182" s="4">
        <f t="shared" si="6"/>
        <v>26</v>
      </c>
      <c r="E182" s="1">
        <v>2</v>
      </c>
      <c r="F182" s="1">
        <v>6</v>
      </c>
      <c r="G182" s="1">
        <v>1</v>
      </c>
      <c r="H182" s="1">
        <v>5</v>
      </c>
      <c r="I182" s="1">
        <v>1</v>
      </c>
      <c r="J182" s="1">
        <v>1</v>
      </c>
      <c r="K182" s="2">
        <f t="shared" si="7"/>
        <v>15</v>
      </c>
      <c r="L182" s="2">
        <f t="shared" si="8"/>
        <v>11</v>
      </c>
      <c r="M182" s="1" t="s">
        <v>30</v>
      </c>
      <c r="N182" s="1" t="s">
        <v>31</v>
      </c>
      <c r="O182" s="1">
        <v>1931</v>
      </c>
      <c r="P182" s="1">
        <v>205</v>
      </c>
      <c r="Q182" s="1">
        <v>3937</v>
      </c>
      <c r="S182" s="6">
        <v>11509</v>
      </c>
    </row>
    <row r="183" spans="1:19">
      <c r="A183" s="1">
        <v>1931</v>
      </c>
      <c r="B183" s="1">
        <v>7</v>
      </c>
      <c r="C183" s="1">
        <v>1</v>
      </c>
      <c r="D183" s="4">
        <f t="shared" si="6"/>
        <v>29</v>
      </c>
      <c r="E183" s="1">
        <v>2</v>
      </c>
      <c r="F183" s="1">
        <v>9</v>
      </c>
      <c r="G183" s="1">
        <v>1</v>
      </c>
      <c r="H183" s="1">
        <v>8</v>
      </c>
      <c r="I183" s="1">
        <v>1</v>
      </c>
      <c r="J183" s="1">
        <v>1</v>
      </c>
      <c r="K183" s="2">
        <f t="shared" si="7"/>
        <v>18</v>
      </c>
      <c r="L183" s="2">
        <f t="shared" si="8"/>
        <v>11</v>
      </c>
      <c r="M183" s="1" t="s">
        <v>30</v>
      </c>
      <c r="N183" s="1" t="s">
        <v>31</v>
      </c>
      <c r="O183" s="1">
        <v>1931</v>
      </c>
      <c r="P183" s="1">
        <v>208</v>
      </c>
      <c r="Q183" s="1">
        <v>3938</v>
      </c>
      <c r="S183" s="6">
        <v>11545</v>
      </c>
    </row>
    <row r="184" spans="1:19">
      <c r="A184" s="1">
        <v>1931</v>
      </c>
      <c r="B184" s="1">
        <v>7</v>
      </c>
      <c r="C184" s="1">
        <v>2</v>
      </c>
      <c r="D184" s="4">
        <f t="shared" si="6"/>
        <v>27</v>
      </c>
      <c r="E184" s="1">
        <v>2</v>
      </c>
      <c r="F184" s="1">
        <v>7</v>
      </c>
      <c r="G184" s="1">
        <v>1</v>
      </c>
      <c r="H184" s="1">
        <v>7</v>
      </c>
      <c r="I184" s="1">
        <v>1</v>
      </c>
      <c r="J184" s="1">
        <v>2</v>
      </c>
      <c r="K184" s="2">
        <f t="shared" si="7"/>
        <v>17</v>
      </c>
      <c r="L184" s="2">
        <f t="shared" si="8"/>
        <v>12</v>
      </c>
      <c r="M184" s="1" t="s">
        <v>30</v>
      </c>
      <c r="N184" s="1" t="s">
        <v>31</v>
      </c>
      <c r="O184" s="1">
        <v>1931</v>
      </c>
      <c r="P184" s="1">
        <v>208</v>
      </c>
      <c r="Q184" s="1">
        <v>3938</v>
      </c>
      <c r="S184" s="6">
        <v>11545</v>
      </c>
    </row>
    <row r="185" spans="1:19">
      <c r="A185" s="1">
        <v>1931</v>
      </c>
      <c r="B185" s="1">
        <v>7</v>
      </c>
      <c r="C185" s="1">
        <v>3</v>
      </c>
      <c r="D185" s="4">
        <f t="shared" si="6"/>
        <v>36</v>
      </c>
      <c r="E185" s="1">
        <v>2</v>
      </c>
      <c r="F185" s="1">
        <v>16</v>
      </c>
      <c r="G185" s="1">
        <v>1</v>
      </c>
      <c r="H185" s="1">
        <v>11</v>
      </c>
      <c r="I185" s="1">
        <v>1</v>
      </c>
      <c r="J185" s="1">
        <v>5</v>
      </c>
      <c r="K185" s="2">
        <f t="shared" si="7"/>
        <v>21</v>
      </c>
      <c r="L185" s="2">
        <f t="shared" si="8"/>
        <v>15</v>
      </c>
      <c r="M185" s="1" t="s">
        <v>30</v>
      </c>
      <c r="N185" s="1" t="s">
        <v>31</v>
      </c>
      <c r="O185" s="1">
        <v>1931</v>
      </c>
      <c r="P185" s="1">
        <v>208</v>
      </c>
      <c r="Q185" s="1">
        <v>3938</v>
      </c>
      <c r="S185" s="6">
        <v>11545</v>
      </c>
    </row>
    <row r="186" spans="1:19">
      <c r="A186" s="1">
        <v>1931</v>
      </c>
      <c r="B186" s="1">
        <v>7</v>
      </c>
      <c r="C186" s="1">
        <v>4</v>
      </c>
      <c r="D186" s="4">
        <f t="shared" si="6"/>
        <v>32</v>
      </c>
      <c r="E186" s="1">
        <v>2</v>
      </c>
      <c r="F186" s="1">
        <v>12</v>
      </c>
      <c r="G186" s="1">
        <v>1</v>
      </c>
      <c r="H186" s="1">
        <v>9</v>
      </c>
      <c r="I186" s="1">
        <v>1</v>
      </c>
      <c r="J186" s="1">
        <v>3</v>
      </c>
      <c r="K186" s="2">
        <f t="shared" si="7"/>
        <v>19</v>
      </c>
      <c r="L186" s="2">
        <f t="shared" si="8"/>
        <v>13</v>
      </c>
      <c r="M186" s="1" t="s">
        <v>30</v>
      </c>
      <c r="N186" s="1" t="s">
        <v>31</v>
      </c>
      <c r="O186" s="1">
        <v>1931</v>
      </c>
      <c r="P186" s="1">
        <v>208</v>
      </c>
      <c r="Q186" s="1">
        <v>3938</v>
      </c>
      <c r="S186" s="6">
        <v>11545</v>
      </c>
    </row>
    <row r="187" spans="1:19">
      <c r="A187" s="1">
        <v>1931</v>
      </c>
      <c r="B187" s="1">
        <v>7</v>
      </c>
      <c r="C187" s="1">
        <v>5</v>
      </c>
      <c r="D187" s="4">
        <f t="shared" si="6"/>
        <v>35</v>
      </c>
      <c r="E187" s="1">
        <v>2</v>
      </c>
      <c r="F187" s="1">
        <v>15</v>
      </c>
      <c r="G187" s="1">
        <v>1</v>
      </c>
      <c r="H187" s="1">
        <v>12</v>
      </c>
      <c r="I187" s="1">
        <v>1</v>
      </c>
      <c r="J187" s="1">
        <v>3</v>
      </c>
      <c r="K187" s="2">
        <f t="shared" si="7"/>
        <v>22</v>
      </c>
      <c r="L187" s="2">
        <f t="shared" si="8"/>
        <v>13</v>
      </c>
      <c r="M187" s="1" t="s">
        <v>94</v>
      </c>
      <c r="N187" s="1" t="s">
        <v>31</v>
      </c>
      <c r="O187" s="1">
        <v>1931</v>
      </c>
      <c r="P187" s="1">
        <v>208</v>
      </c>
      <c r="Q187" s="1">
        <v>3938</v>
      </c>
      <c r="S187" s="6">
        <v>11545</v>
      </c>
    </row>
    <row r="188" spans="1:19">
      <c r="A188" s="1">
        <v>1931</v>
      </c>
      <c r="B188" s="1">
        <v>7</v>
      </c>
      <c r="C188" s="1">
        <v>6</v>
      </c>
      <c r="D188" s="4" t="str">
        <f t="shared" si="6"/>
        <v/>
      </c>
      <c r="K188" s="2" t="str">
        <f t="shared" si="7"/>
        <v/>
      </c>
      <c r="L188" s="2" t="str">
        <f t="shared" si="8"/>
        <v/>
      </c>
      <c r="N188" s="1" t="s">
        <v>31</v>
      </c>
      <c r="O188" s="1">
        <v>1931</v>
      </c>
      <c r="P188" s="1">
        <v>208</v>
      </c>
      <c r="Q188" s="1">
        <v>3938</v>
      </c>
      <c r="S188" s="6">
        <v>11545</v>
      </c>
    </row>
    <row r="189" spans="1:19">
      <c r="A189" s="1">
        <v>1931</v>
      </c>
      <c r="B189" s="1">
        <v>7</v>
      </c>
      <c r="C189" s="1">
        <v>7</v>
      </c>
      <c r="D189" s="4">
        <f t="shared" si="6"/>
        <v>35</v>
      </c>
      <c r="E189" s="1">
        <v>3</v>
      </c>
      <c r="F189" s="1">
        <v>5</v>
      </c>
      <c r="I189" s="1">
        <v>3</v>
      </c>
      <c r="J189" s="1">
        <v>5</v>
      </c>
      <c r="K189" s="2">
        <f t="shared" si="7"/>
        <v>0</v>
      </c>
      <c r="L189" s="2">
        <f t="shared" si="8"/>
        <v>35</v>
      </c>
      <c r="M189" s="1" t="s">
        <v>30</v>
      </c>
      <c r="N189" s="1" t="s">
        <v>31</v>
      </c>
      <c r="O189" s="1">
        <v>1931</v>
      </c>
      <c r="P189" s="1">
        <v>208</v>
      </c>
      <c r="Q189" s="1">
        <v>3938</v>
      </c>
      <c r="S189" s="6">
        <v>11545</v>
      </c>
    </row>
    <row r="190" spans="1:19">
      <c r="A190" s="1">
        <v>1931</v>
      </c>
      <c r="B190" s="1">
        <v>7</v>
      </c>
      <c r="C190" s="1">
        <v>8</v>
      </c>
      <c r="D190" s="4">
        <f t="shared" si="6"/>
        <v>36</v>
      </c>
      <c r="E190" s="1">
        <v>3</v>
      </c>
      <c r="F190" s="1">
        <v>6</v>
      </c>
      <c r="I190" s="1">
        <v>3</v>
      </c>
      <c r="J190" s="1">
        <v>6</v>
      </c>
      <c r="K190" s="2">
        <f t="shared" si="7"/>
        <v>0</v>
      </c>
      <c r="L190" s="2">
        <f t="shared" si="8"/>
        <v>36</v>
      </c>
      <c r="M190" s="1" t="s">
        <v>30</v>
      </c>
      <c r="N190" s="1" t="s">
        <v>31</v>
      </c>
      <c r="O190" s="1">
        <v>1931</v>
      </c>
      <c r="P190" s="1">
        <v>208</v>
      </c>
      <c r="Q190" s="1">
        <v>3938</v>
      </c>
      <c r="S190" s="6">
        <v>11545</v>
      </c>
    </row>
    <row r="191" spans="1:19">
      <c r="A191" s="1">
        <v>1931</v>
      </c>
      <c r="B191" s="1">
        <v>7</v>
      </c>
      <c r="C191" s="1">
        <v>9</v>
      </c>
      <c r="D191" s="4">
        <f t="shared" si="6"/>
        <v>37</v>
      </c>
      <c r="E191" s="1">
        <v>3</v>
      </c>
      <c r="F191" s="1">
        <v>7</v>
      </c>
      <c r="G191" s="1">
        <v>1</v>
      </c>
      <c r="H191" s="1">
        <v>2</v>
      </c>
      <c r="I191" s="1">
        <v>2</v>
      </c>
      <c r="J191" s="1">
        <v>5</v>
      </c>
      <c r="K191" s="2">
        <f t="shared" si="7"/>
        <v>12</v>
      </c>
      <c r="L191" s="2">
        <f t="shared" si="8"/>
        <v>25</v>
      </c>
      <c r="M191" s="1" t="s">
        <v>30</v>
      </c>
      <c r="N191" s="1" t="s">
        <v>31</v>
      </c>
      <c r="O191" s="1">
        <v>1931</v>
      </c>
      <c r="P191" s="1">
        <v>208</v>
      </c>
      <c r="Q191" s="1">
        <v>3938</v>
      </c>
      <c r="S191" s="6">
        <v>11545</v>
      </c>
    </row>
    <row r="192" spans="1:19">
      <c r="A192" s="1">
        <v>1931</v>
      </c>
      <c r="B192" s="1">
        <v>7</v>
      </c>
      <c r="C192" s="1">
        <v>10</v>
      </c>
      <c r="D192" s="4">
        <f t="shared" si="6"/>
        <v>50</v>
      </c>
      <c r="E192" s="1">
        <v>4</v>
      </c>
      <c r="F192" s="1">
        <v>10</v>
      </c>
      <c r="G192" s="1">
        <v>1</v>
      </c>
      <c r="H192" s="1">
        <v>2</v>
      </c>
      <c r="I192" s="1">
        <v>3</v>
      </c>
      <c r="J192" s="1">
        <v>8</v>
      </c>
      <c r="K192" s="2">
        <f t="shared" si="7"/>
        <v>12</v>
      </c>
      <c r="L192" s="2">
        <f t="shared" si="8"/>
        <v>38</v>
      </c>
      <c r="M192" s="1" t="s">
        <v>30</v>
      </c>
      <c r="N192" s="1" t="s">
        <v>31</v>
      </c>
      <c r="O192" s="1">
        <v>1931</v>
      </c>
      <c r="P192" s="1">
        <v>208</v>
      </c>
      <c r="Q192" s="1">
        <v>3938</v>
      </c>
      <c r="S192" s="6">
        <v>11545</v>
      </c>
    </row>
    <row r="193" spans="1:19">
      <c r="A193" s="1">
        <v>1931</v>
      </c>
      <c r="B193" s="1">
        <v>7</v>
      </c>
      <c r="C193" s="1">
        <v>11</v>
      </c>
      <c r="D193" s="4" t="str">
        <f t="shared" si="6"/>
        <v/>
      </c>
      <c r="K193" s="2" t="str">
        <f t="shared" si="7"/>
        <v/>
      </c>
      <c r="L193" s="2" t="str">
        <f t="shared" si="8"/>
        <v/>
      </c>
      <c r="N193" s="1" t="s">
        <v>31</v>
      </c>
      <c r="O193" s="1">
        <v>1931</v>
      </c>
      <c r="P193" s="1">
        <v>208</v>
      </c>
      <c r="Q193" s="1">
        <v>3938</v>
      </c>
      <c r="S193" s="6">
        <v>11545</v>
      </c>
    </row>
    <row r="194" spans="1:19">
      <c r="A194" s="1">
        <v>1931</v>
      </c>
      <c r="B194" s="1">
        <v>7</v>
      </c>
      <c r="C194" s="1">
        <v>12</v>
      </c>
      <c r="D194" s="4">
        <f t="shared" si="6"/>
        <v>24</v>
      </c>
      <c r="E194" s="1">
        <v>2</v>
      </c>
      <c r="F194" s="1">
        <v>4</v>
      </c>
      <c r="G194" s="1">
        <v>1</v>
      </c>
      <c r="H194" s="1">
        <v>3</v>
      </c>
      <c r="I194" s="1">
        <v>1</v>
      </c>
      <c r="J194" s="1">
        <v>1</v>
      </c>
      <c r="K194" s="2">
        <f t="shared" si="7"/>
        <v>13</v>
      </c>
      <c r="L194" s="2">
        <f t="shared" si="8"/>
        <v>11</v>
      </c>
      <c r="M194" s="1" t="s">
        <v>30</v>
      </c>
      <c r="N194" s="1" t="s">
        <v>31</v>
      </c>
      <c r="O194" s="1">
        <v>1931</v>
      </c>
      <c r="P194" s="1">
        <v>208</v>
      </c>
      <c r="Q194" s="1">
        <v>3938</v>
      </c>
      <c r="S194" s="6">
        <v>11545</v>
      </c>
    </row>
    <row r="195" spans="1:19">
      <c r="A195" s="1">
        <v>1931</v>
      </c>
      <c r="B195" s="1">
        <v>7</v>
      </c>
      <c r="C195" s="1">
        <v>13</v>
      </c>
      <c r="D195" s="4" t="str">
        <f t="shared" ref="D195:D258" si="9">IF(E195="","",E195*10+F195)</f>
        <v/>
      </c>
      <c r="K195" s="2" t="str">
        <f t="shared" ref="K195:K258" si="10">IF(D195="","",G195*10+H195)</f>
        <v/>
      </c>
      <c r="L195" s="2" t="str">
        <f t="shared" ref="L195:L258" si="11">IF(D195="","",I195*10+J195)</f>
        <v/>
      </c>
      <c r="N195" s="1" t="s">
        <v>31</v>
      </c>
      <c r="O195" s="1">
        <v>1931</v>
      </c>
      <c r="P195" s="1">
        <v>208</v>
      </c>
      <c r="Q195" s="1">
        <v>3938</v>
      </c>
      <c r="S195" s="6">
        <v>11545</v>
      </c>
    </row>
    <row r="196" spans="1:19">
      <c r="A196" s="1">
        <v>1931</v>
      </c>
      <c r="B196" s="1">
        <v>7</v>
      </c>
      <c r="C196" s="1">
        <v>14</v>
      </c>
      <c r="D196" s="4" t="str">
        <f t="shared" si="9"/>
        <v/>
      </c>
      <c r="K196" s="2" t="str">
        <f t="shared" si="10"/>
        <v/>
      </c>
      <c r="L196" s="2" t="str">
        <f t="shared" si="11"/>
        <v/>
      </c>
      <c r="N196" s="1" t="s">
        <v>31</v>
      </c>
      <c r="O196" s="1">
        <v>1931</v>
      </c>
      <c r="P196" s="1">
        <v>208</v>
      </c>
      <c r="Q196" s="1">
        <v>3938</v>
      </c>
      <c r="S196" s="6">
        <v>11545</v>
      </c>
    </row>
    <row r="197" spans="1:19">
      <c r="A197" s="1">
        <v>1931</v>
      </c>
      <c r="B197" s="1">
        <v>7</v>
      </c>
      <c r="C197" s="1">
        <v>15</v>
      </c>
      <c r="D197" s="4">
        <f t="shared" si="9"/>
        <v>12</v>
      </c>
      <c r="E197" s="1">
        <v>1</v>
      </c>
      <c r="F197" s="1">
        <v>2</v>
      </c>
      <c r="G197" s="1">
        <v>1</v>
      </c>
      <c r="H197" s="1">
        <v>2</v>
      </c>
      <c r="K197" s="2">
        <f t="shared" si="10"/>
        <v>12</v>
      </c>
      <c r="L197" s="2">
        <f t="shared" si="11"/>
        <v>0</v>
      </c>
      <c r="M197" s="1" t="s">
        <v>30</v>
      </c>
      <c r="N197" s="1" t="s">
        <v>31</v>
      </c>
      <c r="O197" s="1">
        <v>1931</v>
      </c>
      <c r="P197" s="1">
        <v>208</v>
      </c>
      <c r="Q197" s="1">
        <v>3938</v>
      </c>
      <c r="S197" s="6">
        <v>11545</v>
      </c>
    </row>
    <row r="198" spans="1:19">
      <c r="A198" s="1">
        <v>1931</v>
      </c>
      <c r="B198" s="1">
        <v>7</v>
      </c>
      <c r="C198" s="1">
        <v>16</v>
      </c>
      <c r="D198" s="4">
        <f t="shared" si="9"/>
        <v>12</v>
      </c>
      <c r="E198" s="1">
        <v>1</v>
      </c>
      <c r="F198" s="1">
        <v>2</v>
      </c>
      <c r="G198" s="1">
        <v>1</v>
      </c>
      <c r="H198" s="1">
        <v>2</v>
      </c>
      <c r="K198" s="2">
        <f t="shared" si="10"/>
        <v>12</v>
      </c>
      <c r="L198" s="2">
        <f t="shared" si="11"/>
        <v>0</v>
      </c>
      <c r="M198" s="1" t="s">
        <v>30</v>
      </c>
      <c r="N198" s="1" t="s">
        <v>31</v>
      </c>
      <c r="O198" s="1">
        <v>1931</v>
      </c>
      <c r="P198" s="1">
        <v>208</v>
      </c>
      <c r="Q198" s="1">
        <v>3938</v>
      </c>
      <c r="S198" s="6">
        <v>11545</v>
      </c>
    </row>
    <row r="199" spans="1:19">
      <c r="A199" s="1">
        <v>1931</v>
      </c>
      <c r="B199" s="1">
        <v>7</v>
      </c>
      <c r="C199" s="1">
        <v>17</v>
      </c>
      <c r="D199" s="4">
        <f t="shared" si="9"/>
        <v>11</v>
      </c>
      <c r="E199" s="1">
        <v>1</v>
      </c>
      <c r="F199" s="1">
        <v>1</v>
      </c>
      <c r="G199" s="1">
        <v>1</v>
      </c>
      <c r="H199" s="1">
        <v>1</v>
      </c>
      <c r="K199" s="2">
        <f t="shared" si="10"/>
        <v>11</v>
      </c>
      <c r="L199" s="2">
        <f t="shared" si="11"/>
        <v>0</v>
      </c>
      <c r="M199" s="1" t="s">
        <v>30</v>
      </c>
      <c r="N199" s="1" t="s">
        <v>31</v>
      </c>
      <c r="O199" s="1">
        <v>1931</v>
      </c>
      <c r="P199" s="1">
        <v>208</v>
      </c>
      <c r="Q199" s="1">
        <v>3938</v>
      </c>
      <c r="S199" s="6">
        <v>11545</v>
      </c>
    </row>
    <row r="200" spans="1:19">
      <c r="A200" s="1">
        <v>1931</v>
      </c>
      <c r="B200" s="1">
        <v>7</v>
      </c>
      <c r="C200" s="1">
        <v>18</v>
      </c>
      <c r="D200" s="4">
        <f t="shared" si="9"/>
        <v>0</v>
      </c>
      <c r="E200" s="1">
        <v>0</v>
      </c>
      <c r="F200" s="1">
        <v>0</v>
      </c>
      <c r="K200" s="2">
        <f t="shared" si="10"/>
        <v>0</v>
      </c>
      <c r="L200" s="2">
        <f t="shared" si="11"/>
        <v>0</v>
      </c>
      <c r="M200" s="1" t="s">
        <v>30</v>
      </c>
      <c r="N200" s="1" t="s">
        <v>31</v>
      </c>
      <c r="O200" s="1">
        <v>1931</v>
      </c>
      <c r="P200" s="1">
        <v>208</v>
      </c>
      <c r="Q200" s="1">
        <v>3938</v>
      </c>
      <c r="S200" s="6">
        <v>11545</v>
      </c>
    </row>
    <row r="201" spans="1:19">
      <c r="A201" s="1">
        <v>1931</v>
      </c>
      <c r="B201" s="1">
        <v>7</v>
      </c>
      <c r="C201" s="1">
        <v>19</v>
      </c>
      <c r="D201" s="4" t="str">
        <f t="shared" si="9"/>
        <v/>
      </c>
      <c r="K201" s="2" t="str">
        <f t="shared" si="10"/>
        <v/>
      </c>
      <c r="L201" s="2" t="str">
        <f t="shared" si="11"/>
        <v/>
      </c>
      <c r="N201" s="1" t="s">
        <v>31</v>
      </c>
      <c r="O201" s="1">
        <v>1931</v>
      </c>
      <c r="P201" s="1">
        <v>208</v>
      </c>
      <c r="Q201" s="1">
        <v>3938</v>
      </c>
      <c r="S201" s="6">
        <v>11545</v>
      </c>
    </row>
    <row r="202" spans="1:19">
      <c r="A202" s="1">
        <v>1931</v>
      </c>
      <c r="B202" s="1">
        <v>7</v>
      </c>
      <c r="C202" s="1">
        <v>20</v>
      </c>
      <c r="D202" s="4" t="str">
        <f t="shared" si="9"/>
        <v/>
      </c>
      <c r="K202" s="2" t="str">
        <f t="shared" si="10"/>
        <v/>
      </c>
      <c r="L202" s="2" t="str">
        <f t="shared" si="11"/>
        <v/>
      </c>
      <c r="N202" s="1" t="s">
        <v>31</v>
      </c>
      <c r="O202" s="1">
        <v>1931</v>
      </c>
      <c r="P202" s="1">
        <v>208</v>
      </c>
      <c r="Q202" s="1">
        <v>3938</v>
      </c>
      <c r="S202" s="6">
        <v>11545</v>
      </c>
    </row>
    <row r="203" spans="1:19">
      <c r="A203" s="1">
        <v>1931</v>
      </c>
      <c r="B203" s="1">
        <v>7</v>
      </c>
      <c r="C203" s="1">
        <v>21</v>
      </c>
      <c r="D203" s="4" t="str">
        <f t="shared" si="9"/>
        <v/>
      </c>
      <c r="K203" s="2" t="str">
        <f t="shared" si="10"/>
        <v/>
      </c>
      <c r="L203" s="2" t="str">
        <f t="shared" si="11"/>
        <v/>
      </c>
      <c r="N203" s="1" t="s">
        <v>31</v>
      </c>
      <c r="O203" s="1">
        <v>1931</v>
      </c>
      <c r="P203" s="1">
        <v>208</v>
      </c>
      <c r="Q203" s="1">
        <v>3938</v>
      </c>
      <c r="S203" s="6">
        <v>11545</v>
      </c>
    </row>
    <row r="204" spans="1:19">
      <c r="A204" s="1">
        <v>1931</v>
      </c>
      <c r="B204" s="1">
        <v>7</v>
      </c>
      <c r="C204" s="1">
        <v>22</v>
      </c>
      <c r="D204" s="4" t="str">
        <f t="shared" si="9"/>
        <v/>
      </c>
      <c r="K204" s="2" t="str">
        <f t="shared" si="10"/>
        <v/>
      </c>
      <c r="L204" s="2" t="str">
        <f t="shared" si="11"/>
        <v/>
      </c>
      <c r="N204" s="1" t="s">
        <v>31</v>
      </c>
      <c r="O204" s="1">
        <v>1931</v>
      </c>
      <c r="P204" s="1">
        <v>208</v>
      </c>
      <c r="Q204" s="1">
        <v>3938</v>
      </c>
      <c r="S204" s="6">
        <v>11545</v>
      </c>
    </row>
    <row r="205" spans="1:19">
      <c r="A205" s="1">
        <v>1931</v>
      </c>
      <c r="B205" s="1">
        <v>7</v>
      </c>
      <c r="C205" s="1">
        <v>23</v>
      </c>
      <c r="D205" s="4">
        <f t="shared" si="9"/>
        <v>13</v>
      </c>
      <c r="E205" s="1">
        <v>1</v>
      </c>
      <c r="F205" s="1">
        <v>3</v>
      </c>
      <c r="G205" s="1">
        <v>1</v>
      </c>
      <c r="H205" s="1">
        <v>3</v>
      </c>
      <c r="K205" s="2">
        <f t="shared" si="10"/>
        <v>13</v>
      </c>
      <c r="L205" s="2">
        <f t="shared" si="11"/>
        <v>0</v>
      </c>
      <c r="M205" s="1" t="s">
        <v>30</v>
      </c>
      <c r="N205" s="1" t="s">
        <v>31</v>
      </c>
      <c r="O205" s="1">
        <v>1931</v>
      </c>
      <c r="P205" s="1">
        <v>208</v>
      </c>
      <c r="Q205" s="1">
        <v>3938</v>
      </c>
      <c r="S205" s="6">
        <v>11545</v>
      </c>
    </row>
    <row r="206" spans="1:19">
      <c r="A206" s="1">
        <v>1931</v>
      </c>
      <c r="B206" s="1">
        <v>7</v>
      </c>
      <c r="C206" s="1">
        <v>24</v>
      </c>
      <c r="D206" s="4">
        <f t="shared" si="9"/>
        <v>11</v>
      </c>
      <c r="E206" s="1">
        <v>1</v>
      </c>
      <c r="F206" s="1">
        <v>1</v>
      </c>
      <c r="G206" s="1">
        <v>1</v>
      </c>
      <c r="H206" s="1">
        <v>1</v>
      </c>
      <c r="K206" s="2">
        <f t="shared" si="10"/>
        <v>11</v>
      </c>
      <c r="L206" s="2">
        <f t="shared" si="11"/>
        <v>0</v>
      </c>
      <c r="M206" s="1" t="s">
        <v>30</v>
      </c>
      <c r="N206" s="1" t="s">
        <v>31</v>
      </c>
      <c r="O206" s="1">
        <v>1931</v>
      </c>
      <c r="P206" s="1">
        <v>208</v>
      </c>
      <c r="Q206" s="1">
        <v>3938</v>
      </c>
      <c r="S206" s="6">
        <v>11545</v>
      </c>
    </row>
    <row r="207" spans="1:19">
      <c r="A207" s="1">
        <v>1931</v>
      </c>
      <c r="B207" s="1">
        <v>7</v>
      </c>
      <c r="C207" s="1">
        <v>25</v>
      </c>
      <c r="D207" s="4">
        <f t="shared" si="9"/>
        <v>15</v>
      </c>
      <c r="E207" s="1">
        <v>1</v>
      </c>
      <c r="F207" s="1">
        <v>5</v>
      </c>
      <c r="G207" s="1">
        <v>1</v>
      </c>
      <c r="H207" s="1">
        <v>5</v>
      </c>
      <c r="K207" s="2">
        <f t="shared" si="10"/>
        <v>15</v>
      </c>
      <c r="L207" s="2">
        <f t="shared" si="11"/>
        <v>0</v>
      </c>
      <c r="M207" s="1" t="s">
        <v>30</v>
      </c>
      <c r="N207" s="1" t="s">
        <v>31</v>
      </c>
      <c r="O207" s="1">
        <v>1931</v>
      </c>
      <c r="P207" s="1">
        <v>208</v>
      </c>
      <c r="Q207" s="1">
        <v>3938</v>
      </c>
      <c r="S207" s="6">
        <v>11545</v>
      </c>
    </row>
    <row r="208" spans="1:19">
      <c r="A208" s="1">
        <v>1931</v>
      </c>
      <c r="B208" s="1">
        <v>7</v>
      </c>
      <c r="C208" s="1">
        <v>26</v>
      </c>
      <c r="D208" s="4">
        <f t="shared" si="9"/>
        <v>0</v>
      </c>
      <c r="E208" s="1">
        <v>0</v>
      </c>
      <c r="F208" s="1">
        <v>0</v>
      </c>
      <c r="K208" s="2">
        <f t="shared" si="10"/>
        <v>0</v>
      </c>
      <c r="L208" s="2">
        <f t="shared" si="11"/>
        <v>0</v>
      </c>
      <c r="M208" s="1" t="s">
        <v>30</v>
      </c>
      <c r="N208" s="1" t="s">
        <v>31</v>
      </c>
      <c r="O208" s="1">
        <v>1931</v>
      </c>
      <c r="P208" s="1">
        <v>208</v>
      </c>
      <c r="Q208" s="1">
        <v>3938</v>
      </c>
      <c r="S208" s="6">
        <v>11545</v>
      </c>
    </row>
    <row r="209" spans="1:19">
      <c r="A209" s="1">
        <v>1931</v>
      </c>
      <c r="B209" s="1">
        <v>7</v>
      </c>
      <c r="C209" s="1">
        <v>27</v>
      </c>
      <c r="D209" s="4">
        <f t="shared" si="9"/>
        <v>11</v>
      </c>
      <c r="E209" s="1">
        <v>1</v>
      </c>
      <c r="F209" s="1">
        <v>1</v>
      </c>
      <c r="G209" s="1">
        <v>1</v>
      </c>
      <c r="H209" s="1">
        <v>1</v>
      </c>
      <c r="K209" s="2">
        <f t="shared" si="10"/>
        <v>11</v>
      </c>
      <c r="L209" s="2">
        <f t="shared" si="11"/>
        <v>0</v>
      </c>
      <c r="M209" s="1" t="s">
        <v>30</v>
      </c>
      <c r="N209" s="1" t="s">
        <v>31</v>
      </c>
      <c r="O209" s="1">
        <v>1931</v>
      </c>
      <c r="P209" s="1">
        <v>208</v>
      </c>
      <c r="Q209" s="1">
        <v>3938</v>
      </c>
      <c r="S209" s="6">
        <v>11545</v>
      </c>
    </row>
    <row r="210" spans="1:19">
      <c r="A210" s="1">
        <v>1931</v>
      </c>
      <c r="B210" s="1">
        <v>7</v>
      </c>
      <c r="C210" s="1">
        <v>28</v>
      </c>
      <c r="D210" s="4">
        <f t="shared" si="9"/>
        <v>14</v>
      </c>
      <c r="E210" s="1">
        <v>1</v>
      </c>
      <c r="F210" s="1">
        <v>4</v>
      </c>
      <c r="G210" s="1">
        <v>1</v>
      </c>
      <c r="H210" s="1">
        <v>4</v>
      </c>
      <c r="K210" s="2">
        <f t="shared" si="10"/>
        <v>14</v>
      </c>
      <c r="L210" s="2">
        <f t="shared" si="11"/>
        <v>0</v>
      </c>
      <c r="M210" s="1" t="s">
        <v>94</v>
      </c>
      <c r="N210" s="1" t="s">
        <v>31</v>
      </c>
      <c r="O210" s="1">
        <v>1931</v>
      </c>
      <c r="P210" s="1">
        <v>208</v>
      </c>
      <c r="Q210" s="1">
        <v>3938</v>
      </c>
      <c r="S210" s="6">
        <v>11545</v>
      </c>
    </row>
    <row r="211" spans="1:19">
      <c r="A211" s="1">
        <v>1931</v>
      </c>
      <c r="B211" s="1">
        <v>7</v>
      </c>
      <c r="C211" s="1">
        <v>29</v>
      </c>
      <c r="D211" s="4">
        <f t="shared" si="9"/>
        <v>13</v>
      </c>
      <c r="E211" s="1">
        <v>1</v>
      </c>
      <c r="F211" s="1">
        <v>3</v>
      </c>
      <c r="G211" s="1">
        <v>1</v>
      </c>
      <c r="H211" s="1">
        <v>3</v>
      </c>
      <c r="K211" s="2">
        <f t="shared" si="10"/>
        <v>13</v>
      </c>
      <c r="L211" s="2">
        <f t="shared" si="11"/>
        <v>0</v>
      </c>
      <c r="M211" s="1" t="s">
        <v>94</v>
      </c>
      <c r="N211" s="1" t="s">
        <v>31</v>
      </c>
      <c r="O211" s="1">
        <v>1931</v>
      </c>
      <c r="P211" s="1">
        <v>208</v>
      </c>
      <c r="Q211" s="1">
        <v>3938</v>
      </c>
      <c r="S211" s="6">
        <v>11545</v>
      </c>
    </row>
    <row r="212" spans="1:19">
      <c r="A212" s="1">
        <v>1931</v>
      </c>
      <c r="B212" s="1">
        <v>7</v>
      </c>
      <c r="C212" s="1">
        <v>30</v>
      </c>
      <c r="D212" s="4">
        <f t="shared" si="9"/>
        <v>29</v>
      </c>
      <c r="E212" s="1">
        <v>2</v>
      </c>
      <c r="F212" s="1">
        <v>9</v>
      </c>
      <c r="G212" s="1">
        <v>1</v>
      </c>
      <c r="H212" s="1">
        <v>7</v>
      </c>
      <c r="I212" s="1">
        <v>1</v>
      </c>
      <c r="J212" s="1">
        <v>2</v>
      </c>
      <c r="K212" s="2">
        <f t="shared" si="10"/>
        <v>17</v>
      </c>
      <c r="L212" s="2">
        <f t="shared" si="11"/>
        <v>12</v>
      </c>
      <c r="M212" s="1" t="s">
        <v>30</v>
      </c>
      <c r="N212" s="1" t="s">
        <v>31</v>
      </c>
      <c r="O212" s="1">
        <v>1931</v>
      </c>
      <c r="P212" s="1">
        <v>208</v>
      </c>
      <c r="Q212" s="1">
        <v>3938</v>
      </c>
      <c r="S212" s="6">
        <v>11545</v>
      </c>
    </row>
    <row r="213" spans="1:19">
      <c r="A213" s="1">
        <v>1931</v>
      </c>
      <c r="B213" s="1">
        <v>7</v>
      </c>
      <c r="C213" s="1">
        <v>31</v>
      </c>
      <c r="D213" s="4">
        <f t="shared" si="9"/>
        <v>32</v>
      </c>
      <c r="E213" s="1">
        <v>2</v>
      </c>
      <c r="F213" s="1">
        <v>12</v>
      </c>
      <c r="G213" s="1">
        <v>1</v>
      </c>
      <c r="H213" s="1">
        <v>8</v>
      </c>
      <c r="I213" s="1">
        <v>1</v>
      </c>
      <c r="J213" s="1">
        <v>4</v>
      </c>
      <c r="K213" s="2">
        <f t="shared" si="10"/>
        <v>18</v>
      </c>
      <c r="L213" s="2">
        <f t="shared" si="11"/>
        <v>14</v>
      </c>
      <c r="M213" s="1" t="s">
        <v>30</v>
      </c>
      <c r="N213" s="1" t="s">
        <v>31</v>
      </c>
      <c r="O213" s="1">
        <v>1931</v>
      </c>
      <c r="P213" s="1">
        <v>208</v>
      </c>
      <c r="Q213" s="1">
        <v>3938</v>
      </c>
      <c r="S213" s="6">
        <v>11545</v>
      </c>
    </row>
    <row r="214" spans="1:19">
      <c r="A214" s="1">
        <v>1931</v>
      </c>
      <c r="B214" s="1">
        <v>8</v>
      </c>
      <c r="C214" s="1">
        <v>1</v>
      </c>
      <c r="D214" s="4">
        <f t="shared" si="9"/>
        <v>43</v>
      </c>
      <c r="E214" s="1">
        <v>3</v>
      </c>
      <c r="F214" s="1">
        <v>13</v>
      </c>
      <c r="G214" s="1">
        <v>2</v>
      </c>
      <c r="H214" s="1">
        <v>9</v>
      </c>
      <c r="I214" s="1">
        <v>1</v>
      </c>
      <c r="J214" s="1">
        <v>4</v>
      </c>
      <c r="K214" s="2">
        <f t="shared" si="10"/>
        <v>29</v>
      </c>
      <c r="L214" s="2">
        <f t="shared" si="11"/>
        <v>14</v>
      </c>
      <c r="M214" s="1" t="s">
        <v>30</v>
      </c>
      <c r="N214" s="1" t="s">
        <v>31</v>
      </c>
      <c r="O214" s="1">
        <v>1931</v>
      </c>
      <c r="P214" s="1">
        <v>210</v>
      </c>
      <c r="Q214" s="1">
        <v>4191</v>
      </c>
      <c r="S214" s="6">
        <v>11576</v>
      </c>
    </row>
    <row r="215" spans="1:19">
      <c r="A215" s="1">
        <v>1931</v>
      </c>
      <c r="B215" s="1">
        <v>8</v>
      </c>
      <c r="C215" s="1">
        <v>2</v>
      </c>
      <c r="D215" s="4">
        <f t="shared" si="9"/>
        <v>51</v>
      </c>
      <c r="E215" s="1">
        <v>4</v>
      </c>
      <c r="F215" s="1">
        <v>11</v>
      </c>
      <c r="G215" s="1">
        <v>2</v>
      </c>
      <c r="H215" s="1">
        <v>7</v>
      </c>
      <c r="I215" s="1">
        <v>2</v>
      </c>
      <c r="J215" s="1">
        <v>4</v>
      </c>
      <c r="K215" s="2">
        <f t="shared" si="10"/>
        <v>27</v>
      </c>
      <c r="L215" s="2">
        <f t="shared" si="11"/>
        <v>24</v>
      </c>
      <c r="M215" s="1" t="s">
        <v>30</v>
      </c>
      <c r="N215" s="1" t="s">
        <v>31</v>
      </c>
      <c r="O215" s="1">
        <v>1931</v>
      </c>
      <c r="P215" s="1">
        <v>210</v>
      </c>
      <c r="Q215" s="1">
        <v>4191</v>
      </c>
      <c r="S215" s="6">
        <v>11576</v>
      </c>
    </row>
    <row r="216" spans="1:19">
      <c r="A216" s="1">
        <v>1931</v>
      </c>
      <c r="B216" s="1">
        <v>8</v>
      </c>
      <c r="C216" s="1">
        <v>3</v>
      </c>
      <c r="D216" s="4">
        <f t="shared" si="9"/>
        <v>51</v>
      </c>
      <c r="E216" s="1">
        <v>4</v>
      </c>
      <c r="F216" s="1">
        <v>11</v>
      </c>
      <c r="G216" s="1">
        <v>2</v>
      </c>
      <c r="H216" s="1">
        <v>3</v>
      </c>
      <c r="I216" s="1">
        <v>2</v>
      </c>
      <c r="J216" s="1">
        <v>8</v>
      </c>
      <c r="K216" s="2">
        <f t="shared" si="10"/>
        <v>23</v>
      </c>
      <c r="L216" s="2">
        <f t="shared" si="11"/>
        <v>28</v>
      </c>
      <c r="M216" s="1" t="s">
        <v>30</v>
      </c>
      <c r="N216" s="1" t="s">
        <v>31</v>
      </c>
      <c r="O216" s="1">
        <v>1931</v>
      </c>
      <c r="P216" s="1">
        <v>210</v>
      </c>
      <c r="Q216" s="1">
        <v>4191</v>
      </c>
      <c r="S216" s="6">
        <v>11576</v>
      </c>
    </row>
    <row r="217" spans="1:19">
      <c r="A217" s="1">
        <v>1931</v>
      </c>
      <c r="B217" s="1">
        <v>8</v>
      </c>
      <c r="C217" s="1">
        <v>4</v>
      </c>
      <c r="D217" s="4" t="str">
        <f t="shared" si="9"/>
        <v/>
      </c>
      <c r="K217" s="2" t="str">
        <f t="shared" si="10"/>
        <v/>
      </c>
      <c r="L217" s="2" t="str">
        <f t="shared" si="11"/>
        <v/>
      </c>
      <c r="N217" s="1" t="s">
        <v>31</v>
      </c>
      <c r="O217" s="1">
        <v>1931</v>
      </c>
      <c r="P217" s="1">
        <v>210</v>
      </c>
      <c r="Q217" s="1">
        <v>4191</v>
      </c>
      <c r="S217" s="6">
        <v>11576</v>
      </c>
    </row>
    <row r="218" spans="1:19">
      <c r="A218" s="1">
        <v>1931</v>
      </c>
      <c r="B218" s="1">
        <v>8</v>
      </c>
      <c r="C218" s="1">
        <v>5</v>
      </c>
      <c r="D218" s="4" t="str">
        <f t="shared" si="9"/>
        <v/>
      </c>
      <c r="K218" s="2" t="str">
        <f t="shared" si="10"/>
        <v/>
      </c>
      <c r="L218" s="2" t="str">
        <f t="shared" si="11"/>
        <v/>
      </c>
      <c r="N218" s="1" t="s">
        <v>31</v>
      </c>
      <c r="O218" s="1">
        <v>1931</v>
      </c>
      <c r="P218" s="1">
        <v>210</v>
      </c>
      <c r="Q218" s="1">
        <v>4191</v>
      </c>
      <c r="S218" s="6">
        <v>11576</v>
      </c>
    </row>
    <row r="219" spans="1:19">
      <c r="A219" s="1">
        <v>1931</v>
      </c>
      <c r="B219" s="1">
        <v>8</v>
      </c>
      <c r="C219" s="1">
        <v>6</v>
      </c>
      <c r="D219" s="4">
        <f t="shared" si="9"/>
        <v>13</v>
      </c>
      <c r="E219" s="1">
        <v>1</v>
      </c>
      <c r="F219" s="1">
        <v>3</v>
      </c>
      <c r="G219" s="1">
        <v>1</v>
      </c>
      <c r="H219" s="1">
        <v>3</v>
      </c>
      <c r="K219" s="2">
        <f t="shared" si="10"/>
        <v>13</v>
      </c>
      <c r="L219" s="2">
        <f t="shared" si="11"/>
        <v>0</v>
      </c>
      <c r="M219" s="1" t="s">
        <v>94</v>
      </c>
      <c r="N219" s="1" t="s">
        <v>31</v>
      </c>
      <c r="O219" s="1">
        <v>1931</v>
      </c>
      <c r="P219" s="1">
        <v>210</v>
      </c>
      <c r="Q219" s="1">
        <v>4191</v>
      </c>
      <c r="S219" s="6">
        <v>11576</v>
      </c>
    </row>
    <row r="220" spans="1:19">
      <c r="A220" s="1">
        <v>1931</v>
      </c>
      <c r="B220" s="1">
        <v>8</v>
      </c>
      <c r="C220" s="1">
        <v>7</v>
      </c>
      <c r="D220" s="4">
        <f t="shared" si="9"/>
        <v>14</v>
      </c>
      <c r="E220" s="1">
        <v>1</v>
      </c>
      <c r="F220" s="1">
        <v>4</v>
      </c>
      <c r="G220" s="1">
        <v>1</v>
      </c>
      <c r="H220" s="1">
        <v>4</v>
      </c>
      <c r="K220" s="2">
        <f t="shared" si="10"/>
        <v>14</v>
      </c>
      <c r="L220" s="2">
        <f t="shared" si="11"/>
        <v>0</v>
      </c>
      <c r="M220" s="1" t="s">
        <v>94</v>
      </c>
      <c r="N220" s="1" t="s">
        <v>31</v>
      </c>
      <c r="O220" s="1">
        <v>1931</v>
      </c>
      <c r="P220" s="1">
        <v>210</v>
      </c>
      <c r="Q220" s="1">
        <v>4191</v>
      </c>
      <c r="S220" s="6">
        <v>11576</v>
      </c>
    </row>
    <row r="221" spans="1:19">
      <c r="A221" s="1">
        <v>1931</v>
      </c>
      <c r="B221" s="1">
        <v>8</v>
      </c>
      <c r="C221" s="1">
        <v>8</v>
      </c>
      <c r="D221" s="4">
        <f t="shared" si="9"/>
        <v>11</v>
      </c>
      <c r="E221" s="1">
        <v>1</v>
      </c>
      <c r="F221" s="1">
        <v>1</v>
      </c>
      <c r="G221" s="1">
        <v>1</v>
      </c>
      <c r="H221" s="1">
        <v>1</v>
      </c>
      <c r="K221" s="2">
        <f t="shared" si="10"/>
        <v>11</v>
      </c>
      <c r="L221" s="2">
        <f t="shared" si="11"/>
        <v>0</v>
      </c>
      <c r="M221" s="1" t="s">
        <v>94</v>
      </c>
      <c r="N221" s="1" t="s">
        <v>31</v>
      </c>
      <c r="O221" s="1">
        <v>1931</v>
      </c>
      <c r="P221" s="1">
        <v>210</v>
      </c>
      <c r="Q221" s="1">
        <v>4191</v>
      </c>
      <c r="S221" s="6">
        <v>11576</v>
      </c>
    </row>
    <row r="222" spans="1:19">
      <c r="A222" s="1">
        <v>1931</v>
      </c>
      <c r="B222" s="1">
        <v>8</v>
      </c>
      <c r="C222" s="1">
        <v>9</v>
      </c>
      <c r="D222" s="4">
        <f t="shared" si="9"/>
        <v>0</v>
      </c>
      <c r="E222" s="1">
        <v>0</v>
      </c>
      <c r="F222" s="1">
        <v>0</v>
      </c>
      <c r="K222" s="2">
        <f t="shared" si="10"/>
        <v>0</v>
      </c>
      <c r="L222" s="2">
        <f t="shared" si="11"/>
        <v>0</v>
      </c>
      <c r="M222" s="1" t="s">
        <v>94</v>
      </c>
      <c r="N222" s="1" t="s">
        <v>31</v>
      </c>
      <c r="O222" s="1">
        <v>1931</v>
      </c>
      <c r="P222" s="1">
        <v>210</v>
      </c>
      <c r="Q222" s="1">
        <v>4191</v>
      </c>
      <c r="S222" s="6">
        <v>11576</v>
      </c>
    </row>
    <row r="223" spans="1:19">
      <c r="A223" s="1">
        <v>1931</v>
      </c>
      <c r="B223" s="1">
        <v>8</v>
      </c>
      <c r="C223" s="1">
        <v>10</v>
      </c>
      <c r="D223" s="4">
        <f t="shared" si="9"/>
        <v>0</v>
      </c>
      <c r="E223" s="1">
        <v>0</v>
      </c>
      <c r="F223" s="1">
        <v>0</v>
      </c>
      <c r="K223" s="2">
        <f t="shared" si="10"/>
        <v>0</v>
      </c>
      <c r="L223" s="2">
        <f t="shared" si="11"/>
        <v>0</v>
      </c>
      <c r="M223" s="1" t="s">
        <v>94</v>
      </c>
      <c r="N223" s="1" t="s">
        <v>31</v>
      </c>
      <c r="O223" s="1">
        <v>1931</v>
      </c>
      <c r="P223" s="1">
        <v>210</v>
      </c>
      <c r="Q223" s="1">
        <v>4191</v>
      </c>
      <c r="S223" s="6">
        <v>11576</v>
      </c>
    </row>
    <row r="224" spans="1:19">
      <c r="A224" s="1">
        <v>1931</v>
      </c>
      <c r="B224" s="1">
        <v>8</v>
      </c>
      <c r="C224" s="1">
        <v>11</v>
      </c>
      <c r="D224" s="4">
        <f t="shared" si="9"/>
        <v>0</v>
      </c>
      <c r="E224" s="1">
        <v>0</v>
      </c>
      <c r="F224" s="1">
        <v>0</v>
      </c>
      <c r="K224" s="2">
        <f t="shared" si="10"/>
        <v>0</v>
      </c>
      <c r="L224" s="2">
        <f t="shared" si="11"/>
        <v>0</v>
      </c>
      <c r="M224" s="1" t="s">
        <v>30</v>
      </c>
      <c r="N224" s="1" t="s">
        <v>31</v>
      </c>
      <c r="O224" s="1">
        <v>1931</v>
      </c>
      <c r="P224" s="1">
        <v>210</v>
      </c>
      <c r="Q224" s="1">
        <v>4191</v>
      </c>
      <c r="S224" s="6">
        <v>11576</v>
      </c>
    </row>
    <row r="225" spans="1:19">
      <c r="A225" s="1">
        <v>1931</v>
      </c>
      <c r="B225" s="1">
        <v>8</v>
      </c>
      <c r="C225" s="1">
        <v>12</v>
      </c>
      <c r="D225" s="4">
        <f t="shared" si="9"/>
        <v>0</v>
      </c>
      <c r="E225" s="1">
        <v>0</v>
      </c>
      <c r="F225" s="1">
        <v>0</v>
      </c>
      <c r="K225" s="2">
        <f t="shared" si="10"/>
        <v>0</v>
      </c>
      <c r="L225" s="2">
        <f t="shared" si="11"/>
        <v>0</v>
      </c>
      <c r="M225" s="1" t="s">
        <v>30</v>
      </c>
      <c r="N225" s="1" t="s">
        <v>31</v>
      </c>
      <c r="O225" s="1">
        <v>1931</v>
      </c>
      <c r="P225" s="1">
        <v>210</v>
      </c>
      <c r="Q225" s="1">
        <v>4191</v>
      </c>
      <c r="S225" s="6">
        <v>11576</v>
      </c>
    </row>
    <row r="226" spans="1:19">
      <c r="A226" s="1">
        <v>1931</v>
      </c>
      <c r="B226" s="1">
        <v>8</v>
      </c>
      <c r="C226" s="1">
        <v>13</v>
      </c>
      <c r="D226" s="4">
        <f t="shared" si="9"/>
        <v>0</v>
      </c>
      <c r="E226" s="1">
        <v>0</v>
      </c>
      <c r="F226" s="1">
        <v>0</v>
      </c>
      <c r="K226" s="2">
        <f t="shared" si="10"/>
        <v>0</v>
      </c>
      <c r="L226" s="2">
        <f t="shared" si="11"/>
        <v>0</v>
      </c>
      <c r="M226" s="1" t="s">
        <v>30</v>
      </c>
      <c r="N226" s="1" t="s">
        <v>31</v>
      </c>
      <c r="O226" s="1">
        <v>1931</v>
      </c>
      <c r="P226" s="1">
        <v>210</v>
      </c>
      <c r="Q226" s="1">
        <v>4191</v>
      </c>
      <c r="S226" s="6">
        <v>11576</v>
      </c>
    </row>
    <row r="227" spans="1:19">
      <c r="A227" s="1">
        <v>1931</v>
      </c>
      <c r="B227" s="1">
        <v>8</v>
      </c>
      <c r="C227" s="1">
        <v>14</v>
      </c>
      <c r="D227" s="4">
        <f t="shared" si="9"/>
        <v>0</v>
      </c>
      <c r="E227" s="1">
        <v>0</v>
      </c>
      <c r="F227" s="1">
        <v>0</v>
      </c>
      <c r="K227" s="2">
        <f t="shared" si="10"/>
        <v>0</v>
      </c>
      <c r="L227" s="2">
        <f t="shared" si="11"/>
        <v>0</v>
      </c>
      <c r="M227" s="1" t="s">
        <v>94</v>
      </c>
      <c r="N227" s="1" t="s">
        <v>31</v>
      </c>
      <c r="O227" s="1">
        <v>1931</v>
      </c>
      <c r="P227" s="1">
        <v>210</v>
      </c>
      <c r="Q227" s="1">
        <v>4191</v>
      </c>
      <c r="S227" s="6">
        <v>11576</v>
      </c>
    </row>
    <row r="228" spans="1:19">
      <c r="A228" s="1">
        <v>1931</v>
      </c>
      <c r="B228" s="1">
        <v>8</v>
      </c>
      <c r="C228" s="1">
        <v>15</v>
      </c>
      <c r="D228" s="4">
        <f t="shared" si="9"/>
        <v>0</v>
      </c>
      <c r="E228" s="1">
        <v>0</v>
      </c>
      <c r="F228" s="1">
        <v>0</v>
      </c>
      <c r="K228" s="2">
        <f t="shared" si="10"/>
        <v>0</v>
      </c>
      <c r="L228" s="2">
        <f t="shared" si="11"/>
        <v>0</v>
      </c>
      <c r="M228" s="1" t="s">
        <v>117</v>
      </c>
      <c r="N228" s="1" t="s">
        <v>31</v>
      </c>
      <c r="O228" s="1">
        <v>1931</v>
      </c>
      <c r="P228" s="1">
        <v>210</v>
      </c>
      <c r="Q228" s="1">
        <v>4191</v>
      </c>
      <c r="S228" s="6">
        <v>11576</v>
      </c>
    </row>
    <row r="229" spans="1:19">
      <c r="A229" s="1">
        <v>1931</v>
      </c>
      <c r="B229" s="1">
        <v>8</v>
      </c>
      <c r="C229" s="1">
        <v>16</v>
      </c>
      <c r="D229" s="4">
        <f t="shared" si="9"/>
        <v>0</v>
      </c>
      <c r="E229" s="1">
        <v>0</v>
      </c>
      <c r="F229" s="1">
        <v>0</v>
      </c>
      <c r="K229" s="2">
        <f t="shared" si="10"/>
        <v>0</v>
      </c>
      <c r="L229" s="2">
        <f t="shared" si="11"/>
        <v>0</v>
      </c>
      <c r="M229" s="1" t="s">
        <v>30</v>
      </c>
      <c r="N229" s="1" t="s">
        <v>31</v>
      </c>
      <c r="O229" s="1">
        <v>1931</v>
      </c>
      <c r="P229" s="1">
        <v>210</v>
      </c>
      <c r="Q229" s="1">
        <v>4191</v>
      </c>
      <c r="S229" s="6">
        <v>11576</v>
      </c>
    </row>
    <row r="230" spans="1:19">
      <c r="A230" s="1">
        <v>1931</v>
      </c>
      <c r="B230" s="1">
        <v>8</v>
      </c>
      <c r="C230" s="1">
        <v>17</v>
      </c>
      <c r="D230" s="4">
        <f t="shared" si="9"/>
        <v>13</v>
      </c>
      <c r="E230" s="1">
        <v>1</v>
      </c>
      <c r="F230" s="1">
        <v>3</v>
      </c>
      <c r="I230" s="1">
        <v>1</v>
      </c>
      <c r="J230" s="1">
        <v>3</v>
      </c>
      <c r="K230" s="2">
        <f t="shared" si="10"/>
        <v>0</v>
      </c>
      <c r="L230" s="2">
        <f t="shared" si="11"/>
        <v>13</v>
      </c>
      <c r="M230" s="1" t="s">
        <v>30</v>
      </c>
      <c r="N230" s="1" t="s">
        <v>31</v>
      </c>
      <c r="O230" s="1">
        <v>1931</v>
      </c>
      <c r="P230" s="1">
        <v>210</v>
      </c>
      <c r="Q230" s="1">
        <v>4191</v>
      </c>
      <c r="S230" s="6">
        <v>11576</v>
      </c>
    </row>
    <row r="231" spans="1:19">
      <c r="A231" s="1">
        <v>1931</v>
      </c>
      <c r="B231" s="1">
        <v>8</v>
      </c>
      <c r="C231" s="1">
        <v>18</v>
      </c>
      <c r="D231" s="4">
        <f t="shared" si="9"/>
        <v>16</v>
      </c>
      <c r="E231" s="1">
        <v>1</v>
      </c>
      <c r="F231" s="1">
        <v>6</v>
      </c>
      <c r="I231" s="1">
        <v>1</v>
      </c>
      <c r="J231" s="1">
        <v>6</v>
      </c>
      <c r="K231" s="2">
        <f t="shared" si="10"/>
        <v>0</v>
      </c>
      <c r="L231" s="2">
        <f t="shared" si="11"/>
        <v>16</v>
      </c>
      <c r="M231" s="1" t="s">
        <v>30</v>
      </c>
      <c r="N231" s="1" t="s">
        <v>31</v>
      </c>
      <c r="O231" s="1">
        <v>1931</v>
      </c>
      <c r="P231" s="1">
        <v>210</v>
      </c>
      <c r="Q231" s="1">
        <v>4191</v>
      </c>
      <c r="S231" s="6">
        <v>11576</v>
      </c>
    </row>
    <row r="232" spans="1:19">
      <c r="A232" s="1">
        <v>1931</v>
      </c>
      <c r="B232" s="1">
        <v>8</v>
      </c>
      <c r="C232" s="1">
        <v>19</v>
      </c>
      <c r="D232" s="4">
        <f t="shared" si="9"/>
        <v>19</v>
      </c>
      <c r="E232" s="1">
        <v>1</v>
      </c>
      <c r="F232" s="1">
        <v>9</v>
      </c>
      <c r="I232" s="1">
        <v>1</v>
      </c>
      <c r="J232" s="1">
        <v>9</v>
      </c>
      <c r="K232" s="2">
        <f t="shared" si="10"/>
        <v>0</v>
      </c>
      <c r="L232" s="2">
        <f t="shared" si="11"/>
        <v>19</v>
      </c>
      <c r="M232" s="1" t="s">
        <v>30</v>
      </c>
      <c r="N232" s="1" t="s">
        <v>31</v>
      </c>
      <c r="O232" s="1">
        <v>1931</v>
      </c>
      <c r="P232" s="1">
        <v>210</v>
      </c>
      <c r="Q232" s="1">
        <v>4191</v>
      </c>
      <c r="S232" s="6">
        <v>11576</v>
      </c>
    </row>
    <row r="233" spans="1:19">
      <c r="A233" s="1">
        <v>1931</v>
      </c>
      <c r="B233" s="1">
        <v>8</v>
      </c>
      <c r="C233" s="1">
        <v>20</v>
      </c>
      <c r="D233" s="4">
        <f t="shared" si="9"/>
        <v>24</v>
      </c>
      <c r="E233" s="1">
        <v>1</v>
      </c>
      <c r="F233" s="1">
        <v>14</v>
      </c>
      <c r="I233" s="1">
        <v>1</v>
      </c>
      <c r="J233" s="1">
        <v>14</v>
      </c>
      <c r="K233" s="2">
        <f t="shared" si="10"/>
        <v>0</v>
      </c>
      <c r="L233" s="2">
        <f t="shared" si="11"/>
        <v>24</v>
      </c>
      <c r="M233" s="1" t="s">
        <v>30</v>
      </c>
      <c r="N233" s="1" t="s">
        <v>31</v>
      </c>
      <c r="O233" s="1">
        <v>1931</v>
      </c>
      <c r="P233" s="1">
        <v>210</v>
      </c>
      <c r="Q233" s="1">
        <v>4191</v>
      </c>
      <c r="S233" s="6">
        <v>11576</v>
      </c>
    </row>
    <row r="234" spans="1:19">
      <c r="A234" s="1">
        <v>1931</v>
      </c>
      <c r="B234" s="1">
        <v>8</v>
      </c>
      <c r="C234" s="1">
        <v>21</v>
      </c>
      <c r="D234" s="4">
        <f t="shared" si="9"/>
        <v>17</v>
      </c>
      <c r="E234" s="1">
        <v>1</v>
      </c>
      <c r="F234" s="1">
        <v>7</v>
      </c>
      <c r="I234" s="1">
        <v>1</v>
      </c>
      <c r="J234" s="1">
        <v>7</v>
      </c>
      <c r="K234" s="2">
        <f t="shared" si="10"/>
        <v>0</v>
      </c>
      <c r="L234" s="2">
        <f t="shared" si="11"/>
        <v>17</v>
      </c>
      <c r="M234" s="1" t="s">
        <v>30</v>
      </c>
      <c r="N234" s="1" t="s">
        <v>31</v>
      </c>
      <c r="O234" s="1">
        <v>1931</v>
      </c>
      <c r="P234" s="1">
        <v>210</v>
      </c>
      <c r="Q234" s="1">
        <v>4191</v>
      </c>
      <c r="S234" s="6">
        <v>11576</v>
      </c>
    </row>
    <row r="235" spans="1:19">
      <c r="A235" s="1">
        <v>1931</v>
      </c>
      <c r="B235" s="1">
        <v>8</v>
      </c>
      <c r="C235" s="1">
        <v>22</v>
      </c>
      <c r="D235" s="4">
        <f t="shared" si="9"/>
        <v>13</v>
      </c>
      <c r="E235" s="1">
        <v>1</v>
      </c>
      <c r="F235" s="1">
        <v>3</v>
      </c>
      <c r="I235" s="1">
        <v>1</v>
      </c>
      <c r="J235" s="1">
        <v>3</v>
      </c>
      <c r="K235" s="2">
        <f t="shared" si="10"/>
        <v>0</v>
      </c>
      <c r="L235" s="2">
        <f t="shared" si="11"/>
        <v>13</v>
      </c>
      <c r="M235" s="1" t="s">
        <v>30</v>
      </c>
      <c r="N235" s="1" t="s">
        <v>31</v>
      </c>
      <c r="O235" s="1">
        <v>1931</v>
      </c>
      <c r="P235" s="1">
        <v>210</v>
      </c>
      <c r="Q235" s="1">
        <v>4191</v>
      </c>
      <c r="S235" s="6">
        <v>11576</v>
      </c>
    </row>
    <row r="236" spans="1:19">
      <c r="A236" s="1">
        <v>1931</v>
      </c>
      <c r="B236" s="1">
        <v>8</v>
      </c>
      <c r="C236" s="1">
        <v>23</v>
      </c>
      <c r="D236" s="4">
        <f t="shared" si="9"/>
        <v>0</v>
      </c>
      <c r="E236" s="1">
        <v>0</v>
      </c>
      <c r="F236" s="1">
        <v>0</v>
      </c>
      <c r="K236" s="2">
        <f t="shared" si="10"/>
        <v>0</v>
      </c>
      <c r="L236" s="2">
        <f t="shared" si="11"/>
        <v>0</v>
      </c>
      <c r="M236" s="1" t="s">
        <v>94</v>
      </c>
      <c r="N236" s="1" t="s">
        <v>31</v>
      </c>
      <c r="O236" s="1">
        <v>1931</v>
      </c>
      <c r="P236" s="1">
        <v>210</v>
      </c>
      <c r="Q236" s="1">
        <v>4191</v>
      </c>
      <c r="S236" s="6">
        <v>11576</v>
      </c>
    </row>
    <row r="237" spans="1:19">
      <c r="A237" s="1">
        <v>1931</v>
      </c>
      <c r="B237" s="1">
        <v>8</v>
      </c>
      <c r="C237" s="1">
        <v>24</v>
      </c>
      <c r="D237" s="4">
        <f t="shared" si="9"/>
        <v>0</v>
      </c>
      <c r="E237" s="1">
        <v>0</v>
      </c>
      <c r="F237" s="1">
        <v>0</v>
      </c>
      <c r="K237" s="2">
        <f t="shared" si="10"/>
        <v>0</v>
      </c>
      <c r="L237" s="2">
        <f t="shared" si="11"/>
        <v>0</v>
      </c>
      <c r="M237" s="1" t="s">
        <v>30</v>
      </c>
      <c r="N237" s="1" t="s">
        <v>31</v>
      </c>
      <c r="O237" s="1">
        <v>1931</v>
      </c>
      <c r="P237" s="1">
        <v>210</v>
      </c>
      <c r="Q237" s="1">
        <v>4191</v>
      </c>
      <c r="S237" s="6">
        <v>11576</v>
      </c>
    </row>
    <row r="238" spans="1:19">
      <c r="A238" s="1">
        <v>1931</v>
      </c>
      <c r="B238" s="1">
        <v>8</v>
      </c>
      <c r="C238" s="1">
        <v>25</v>
      </c>
      <c r="D238" s="4" t="str">
        <f t="shared" si="9"/>
        <v/>
      </c>
      <c r="K238" s="2" t="str">
        <f t="shared" si="10"/>
        <v/>
      </c>
      <c r="L238" s="2" t="str">
        <f t="shared" si="11"/>
        <v/>
      </c>
      <c r="N238" s="1" t="s">
        <v>31</v>
      </c>
      <c r="O238" s="1">
        <v>1931</v>
      </c>
      <c r="P238" s="1">
        <v>210</v>
      </c>
      <c r="Q238" s="1">
        <v>4191</v>
      </c>
      <c r="S238" s="6">
        <v>11576</v>
      </c>
    </row>
    <row r="239" spans="1:19">
      <c r="A239" s="1">
        <v>1931</v>
      </c>
      <c r="B239" s="1">
        <v>8</v>
      </c>
      <c r="C239" s="1">
        <v>26</v>
      </c>
      <c r="D239" s="4" t="str">
        <f t="shared" si="9"/>
        <v/>
      </c>
      <c r="K239" s="2" t="str">
        <f t="shared" si="10"/>
        <v/>
      </c>
      <c r="L239" s="2" t="str">
        <f t="shared" si="11"/>
        <v/>
      </c>
      <c r="N239" s="1" t="s">
        <v>31</v>
      </c>
      <c r="O239" s="1">
        <v>1931</v>
      </c>
      <c r="P239" s="1">
        <v>210</v>
      </c>
      <c r="Q239" s="1">
        <v>4191</v>
      </c>
      <c r="S239" s="6">
        <v>11576</v>
      </c>
    </row>
    <row r="240" spans="1:19">
      <c r="A240" s="1">
        <v>1931</v>
      </c>
      <c r="B240" s="1">
        <v>8</v>
      </c>
      <c r="C240" s="1">
        <v>27</v>
      </c>
      <c r="D240" s="4">
        <f t="shared" si="9"/>
        <v>35</v>
      </c>
      <c r="E240" s="1">
        <v>3</v>
      </c>
      <c r="F240" s="1">
        <v>5</v>
      </c>
      <c r="G240" s="1">
        <v>1</v>
      </c>
      <c r="H240" s="1">
        <v>1</v>
      </c>
      <c r="I240" s="1">
        <v>2</v>
      </c>
      <c r="J240" s="1">
        <v>4</v>
      </c>
      <c r="K240" s="2">
        <f t="shared" si="10"/>
        <v>11</v>
      </c>
      <c r="L240" s="2">
        <f t="shared" si="11"/>
        <v>24</v>
      </c>
      <c r="M240" s="1" t="s">
        <v>30</v>
      </c>
      <c r="N240" s="1" t="s">
        <v>31</v>
      </c>
      <c r="O240" s="1">
        <v>1931</v>
      </c>
      <c r="P240" s="1">
        <v>210</v>
      </c>
      <c r="Q240" s="1">
        <v>4191</v>
      </c>
      <c r="S240" s="6">
        <v>11576</v>
      </c>
    </row>
    <row r="241" spans="1:19">
      <c r="A241" s="1">
        <v>1931</v>
      </c>
      <c r="B241" s="1">
        <v>8</v>
      </c>
      <c r="C241" s="1">
        <v>28</v>
      </c>
      <c r="D241" s="4">
        <f t="shared" si="9"/>
        <v>54</v>
      </c>
      <c r="E241" s="1">
        <v>4</v>
      </c>
      <c r="F241" s="1">
        <v>14</v>
      </c>
      <c r="G241" s="1">
        <v>2</v>
      </c>
      <c r="H241" s="1">
        <v>8</v>
      </c>
      <c r="I241" s="1">
        <v>2</v>
      </c>
      <c r="J241" s="1">
        <v>6</v>
      </c>
      <c r="K241" s="2">
        <f t="shared" si="10"/>
        <v>28</v>
      </c>
      <c r="L241" s="2">
        <f t="shared" si="11"/>
        <v>26</v>
      </c>
      <c r="M241" s="1" t="s">
        <v>30</v>
      </c>
      <c r="N241" s="1" t="s">
        <v>31</v>
      </c>
      <c r="O241" s="1">
        <v>1931</v>
      </c>
      <c r="P241" s="1">
        <v>210</v>
      </c>
      <c r="Q241" s="1">
        <v>4191</v>
      </c>
      <c r="S241" s="6">
        <v>11576</v>
      </c>
    </row>
    <row r="242" spans="1:19">
      <c r="A242" s="1">
        <v>1931</v>
      </c>
      <c r="B242" s="1">
        <v>8</v>
      </c>
      <c r="C242" s="1">
        <v>29</v>
      </c>
      <c r="D242" s="4" t="str">
        <f t="shared" si="9"/>
        <v/>
      </c>
      <c r="K242" s="2" t="str">
        <f t="shared" si="10"/>
        <v/>
      </c>
      <c r="L242" s="2" t="str">
        <f t="shared" si="11"/>
        <v/>
      </c>
      <c r="N242" s="1" t="s">
        <v>31</v>
      </c>
      <c r="O242" s="1">
        <v>1931</v>
      </c>
      <c r="P242" s="1">
        <v>210</v>
      </c>
      <c r="Q242" s="1">
        <v>4191</v>
      </c>
      <c r="S242" s="6">
        <v>11576</v>
      </c>
    </row>
    <row r="243" spans="1:19">
      <c r="A243" s="1">
        <v>1931</v>
      </c>
      <c r="B243" s="1">
        <v>8</v>
      </c>
      <c r="C243" s="1">
        <v>30</v>
      </c>
      <c r="D243" s="4">
        <f t="shared" si="9"/>
        <v>34</v>
      </c>
      <c r="E243" s="1">
        <v>3</v>
      </c>
      <c r="F243" s="1">
        <v>4</v>
      </c>
      <c r="G243" s="1">
        <v>2</v>
      </c>
      <c r="H243" s="1">
        <v>3</v>
      </c>
      <c r="I243" s="1">
        <v>1</v>
      </c>
      <c r="J243" s="1">
        <v>1</v>
      </c>
      <c r="K243" s="2">
        <f t="shared" si="10"/>
        <v>23</v>
      </c>
      <c r="L243" s="2">
        <f t="shared" si="11"/>
        <v>11</v>
      </c>
      <c r="M243" s="1" t="s">
        <v>30</v>
      </c>
      <c r="N243" s="1" t="s">
        <v>31</v>
      </c>
      <c r="O243" s="1">
        <v>1931</v>
      </c>
      <c r="P243" s="1">
        <v>210</v>
      </c>
      <c r="Q243" s="1">
        <v>4191</v>
      </c>
      <c r="S243" s="6">
        <v>11576</v>
      </c>
    </row>
    <row r="244" spans="1:19">
      <c r="A244" s="1">
        <v>1931</v>
      </c>
      <c r="B244" s="1">
        <v>8</v>
      </c>
      <c r="C244" s="1">
        <v>31</v>
      </c>
      <c r="D244" s="4">
        <f t="shared" si="9"/>
        <v>38</v>
      </c>
      <c r="E244" s="1">
        <v>3</v>
      </c>
      <c r="F244" s="1">
        <v>8</v>
      </c>
      <c r="G244" s="1">
        <v>2</v>
      </c>
      <c r="H244" s="1">
        <v>7</v>
      </c>
      <c r="I244" s="1">
        <v>1</v>
      </c>
      <c r="J244" s="1">
        <v>1</v>
      </c>
      <c r="K244" s="2">
        <f t="shared" si="10"/>
        <v>27</v>
      </c>
      <c r="L244" s="2">
        <f t="shared" si="11"/>
        <v>11</v>
      </c>
      <c r="M244" s="1" t="s">
        <v>30</v>
      </c>
      <c r="N244" s="1" t="s">
        <v>31</v>
      </c>
      <c r="O244" s="1">
        <v>1931</v>
      </c>
      <c r="P244" s="1">
        <v>210</v>
      </c>
      <c r="Q244" s="1">
        <v>4191</v>
      </c>
      <c r="S244" s="6">
        <v>11576</v>
      </c>
    </row>
    <row r="245" spans="1:19">
      <c r="A245" s="1">
        <v>1931</v>
      </c>
      <c r="B245" s="1">
        <v>9</v>
      </c>
      <c r="C245" s="1">
        <v>1</v>
      </c>
      <c r="D245" s="4">
        <f t="shared" si="9"/>
        <v>38</v>
      </c>
      <c r="E245" s="1">
        <v>3</v>
      </c>
      <c r="F245" s="1">
        <v>8</v>
      </c>
      <c r="G245" s="1">
        <v>3</v>
      </c>
      <c r="H245" s="1">
        <v>8</v>
      </c>
      <c r="K245" s="2">
        <f t="shared" si="10"/>
        <v>38</v>
      </c>
      <c r="L245" s="2">
        <f t="shared" si="11"/>
        <v>0</v>
      </c>
      <c r="M245" s="1" t="s">
        <v>30</v>
      </c>
      <c r="N245" s="1" t="s">
        <v>31</v>
      </c>
      <c r="O245" s="1">
        <v>1931</v>
      </c>
      <c r="P245" s="1">
        <v>216</v>
      </c>
      <c r="Q245" s="1">
        <v>4192</v>
      </c>
      <c r="S245" s="6">
        <v>11601</v>
      </c>
    </row>
    <row r="246" spans="1:19">
      <c r="A246" s="1">
        <v>1931</v>
      </c>
      <c r="B246" s="1">
        <v>9</v>
      </c>
      <c r="C246" s="1">
        <v>2</v>
      </c>
      <c r="D246" s="4" t="str">
        <f t="shared" si="9"/>
        <v/>
      </c>
      <c r="K246" s="2" t="str">
        <f t="shared" si="10"/>
        <v/>
      </c>
      <c r="L246" s="2" t="str">
        <f t="shared" si="11"/>
        <v/>
      </c>
      <c r="N246" s="1" t="s">
        <v>31</v>
      </c>
      <c r="O246" s="1">
        <v>1931</v>
      </c>
      <c r="P246" s="1">
        <v>216</v>
      </c>
      <c r="Q246" s="1">
        <v>4192</v>
      </c>
      <c r="S246" s="6">
        <v>11601</v>
      </c>
    </row>
    <row r="247" spans="1:19">
      <c r="A247" s="1">
        <v>1931</v>
      </c>
      <c r="B247" s="1">
        <v>9</v>
      </c>
      <c r="C247" s="1">
        <v>3</v>
      </c>
      <c r="D247" s="4">
        <f t="shared" si="9"/>
        <v>38</v>
      </c>
      <c r="E247" s="1">
        <v>3</v>
      </c>
      <c r="F247" s="1">
        <v>8</v>
      </c>
      <c r="G247" s="1">
        <v>2</v>
      </c>
      <c r="H247" s="1">
        <v>7</v>
      </c>
      <c r="I247" s="1">
        <v>1</v>
      </c>
      <c r="J247" s="1">
        <v>1</v>
      </c>
      <c r="K247" s="2">
        <f t="shared" si="10"/>
        <v>27</v>
      </c>
      <c r="L247" s="2">
        <f t="shared" si="11"/>
        <v>11</v>
      </c>
      <c r="M247" s="1" t="s">
        <v>30</v>
      </c>
      <c r="N247" s="1" t="s">
        <v>31</v>
      </c>
      <c r="O247" s="1">
        <v>1931</v>
      </c>
      <c r="P247" s="1">
        <v>216</v>
      </c>
      <c r="Q247" s="1">
        <v>4192</v>
      </c>
      <c r="S247" s="6">
        <v>11601</v>
      </c>
    </row>
    <row r="248" spans="1:19">
      <c r="A248" s="1">
        <v>1931</v>
      </c>
      <c r="B248" s="1">
        <v>9</v>
      </c>
      <c r="C248" s="1">
        <v>4</v>
      </c>
      <c r="D248" s="4">
        <f t="shared" si="9"/>
        <v>37</v>
      </c>
      <c r="E248" s="1">
        <v>3</v>
      </c>
      <c r="F248" s="1">
        <v>7</v>
      </c>
      <c r="G248" s="1">
        <v>2</v>
      </c>
      <c r="H248" s="1">
        <v>6</v>
      </c>
      <c r="I248" s="1">
        <v>1</v>
      </c>
      <c r="J248" s="1">
        <v>1</v>
      </c>
      <c r="K248" s="2">
        <f t="shared" si="10"/>
        <v>26</v>
      </c>
      <c r="L248" s="2">
        <f t="shared" si="11"/>
        <v>11</v>
      </c>
      <c r="M248" s="1" t="s">
        <v>30</v>
      </c>
      <c r="N248" s="1" t="s">
        <v>31</v>
      </c>
      <c r="O248" s="1">
        <v>1931</v>
      </c>
      <c r="P248" s="1">
        <v>216</v>
      </c>
      <c r="Q248" s="1">
        <v>4192</v>
      </c>
      <c r="S248" s="6">
        <v>11601</v>
      </c>
    </row>
    <row r="249" spans="1:19">
      <c r="A249" s="1">
        <v>1931</v>
      </c>
      <c r="B249" s="1">
        <v>9</v>
      </c>
      <c r="C249" s="1">
        <v>5</v>
      </c>
      <c r="D249" s="4">
        <f t="shared" si="9"/>
        <v>25</v>
      </c>
      <c r="E249" s="1">
        <v>2</v>
      </c>
      <c r="F249" s="1">
        <v>5</v>
      </c>
      <c r="G249" s="1">
        <v>2</v>
      </c>
      <c r="H249" s="1">
        <v>5</v>
      </c>
      <c r="K249" s="2">
        <f t="shared" si="10"/>
        <v>25</v>
      </c>
      <c r="L249" s="2">
        <f t="shared" si="11"/>
        <v>0</v>
      </c>
      <c r="M249" s="1" t="s">
        <v>30</v>
      </c>
      <c r="N249" s="1" t="s">
        <v>31</v>
      </c>
      <c r="O249" s="1">
        <v>1931</v>
      </c>
      <c r="P249" s="1">
        <v>216</v>
      </c>
      <c r="Q249" s="1">
        <v>4192</v>
      </c>
      <c r="S249" s="6">
        <v>11601</v>
      </c>
    </row>
    <row r="250" spans="1:19">
      <c r="A250" s="1">
        <v>1931</v>
      </c>
      <c r="B250" s="1">
        <v>9</v>
      </c>
      <c r="C250" s="1">
        <v>6</v>
      </c>
      <c r="D250" s="4">
        <f t="shared" si="9"/>
        <v>24</v>
      </c>
      <c r="E250" s="1">
        <v>2</v>
      </c>
      <c r="F250" s="1">
        <v>4</v>
      </c>
      <c r="G250" s="1">
        <v>2</v>
      </c>
      <c r="H250" s="1">
        <v>4</v>
      </c>
      <c r="K250" s="2">
        <f t="shared" si="10"/>
        <v>24</v>
      </c>
      <c r="L250" s="2">
        <f t="shared" si="11"/>
        <v>0</v>
      </c>
      <c r="M250" s="1" t="s">
        <v>30</v>
      </c>
      <c r="N250" s="1" t="s">
        <v>31</v>
      </c>
      <c r="O250" s="1">
        <v>1931</v>
      </c>
      <c r="P250" s="1">
        <v>216</v>
      </c>
      <c r="Q250" s="1">
        <v>4192</v>
      </c>
      <c r="S250" s="6">
        <v>11601</v>
      </c>
    </row>
    <row r="251" spans="1:19">
      <c r="A251" s="1">
        <v>1931</v>
      </c>
      <c r="B251" s="1">
        <v>9</v>
      </c>
      <c r="C251" s="1">
        <v>7</v>
      </c>
      <c r="D251" s="4" t="str">
        <f t="shared" si="9"/>
        <v/>
      </c>
      <c r="K251" s="2" t="str">
        <f t="shared" si="10"/>
        <v/>
      </c>
      <c r="L251" s="2" t="str">
        <f t="shared" si="11"/>
        <v/>
      </c>
      <c r="N251" s="1" t="s">
        <v>31</v>
      </c>
      <c r="O251" s="1">
        <v>1931</v>
      </c>
      <c r="P251" s="1">
        <v>216</v>
      </c>
      <c r="Q251" s="1">
        <v>4192</v>
      </c>
      <c r="S251" s="6">
        <v>11601</v>
      </c>
    </row>
    <row r="252" spans="1:19">
      <c r="A252" s="1">
        <v>1931</v>
      </c>
      <c r="B252" s="1">
        <v>9</v>
      </c>
      <c r="C252" s="1">
        <v>8</v>
      </c>
      <c r="D252" s="4">
        <f t="shared" si="9"/>
        <v>22</v>
      </c>
      <c r="E252" s="1">
        <v>2</v>
      </c>
      <c r="F252" s="1">
        <v>2</v>
      </c>
      <c r="G252" s="1">
        <v>2</v>
      </c>
      <c r="H252" s="1">
        <v>2</v>
      </c>
      <c r="K252" s="2">
        <f t="shared" si="10"/>
        <v>22</v>
      </c>
      <c r="L252" s="2">
        <f t="shared" si="11"/>
        <v>0</v>
      </c>
      <c r="M252" s="1" t="s">
        <v>30</v>
      </c>
      <c r="N252" s="1" t="s">
        <v>31</v>
      </c>
      <c r="O252" s="1">
        <v>1931</v>
      </c>
      <c r="P252" s="1">
        <v>216</v>
      </c>
      <c r="Q252" s="1">
        <v>4192</v>
      </c>
      <c r="S252" s="6">
        <v>11601</v>
      </c>
    </row>
    <row r="253" spans="1:19">
      <c r="A253" s="1">
        <v>1931</v>
      </c>
      <c r="B253" s="1">
        <v>9</v>
      </c>
      <c r="C253" s="1">
        <v>9</v>
      </c>
      <c r="D253" s="4">
        <f t="shared" si="9"/>
        <v>14</v>
      </c>
      <c r="E253" s="1">
        <v>1</v>
      </c>
      <c r="F253" s="1">
        <v>4</v>
      </c>
      <c r="I253" s="1">
        <v>1</v>
      </c>
      <c r="J253" s="1">
        <v>4</v>
      </c>
      <c r="K253" s="2">
        <f t="shared" si="10"/>
        <v>0</v>
      </c>
      <c r="L253" s="2">
        <f t="shared" si="11"/>
        <v>14</v>
      </c>
      <c r="M253" s="1" t="s">
        <v>30</v>
      </c>
      <c r="N253" s="1" t="s">
        <v>31</v>
      </c>
      <c r="O253" s="1">
        <v>1931</v>
      </c>
      <c r="P253" s="1">
        <v>216</v>
      </c>
      <c r="Q253" s="1">
        <v>4192</v>
      </c>
      <c r="S253" s="6">
        <v>11601</v>
      </c>
    </row>
    <row r="254" spans="1:19">
      <c r="A254" s="1">
        <v>1931</v>
      </c>
      <c r="B254" s="1">
        <v>9</v>
      </c>
      <c r="C254" s="1">
        <v>10</v>
      </c>
      <c r="D254" s="4">
        <f t="shared" si="9"/>
        <v>25</v>
      </c>
      <c r="E254" s="1">
        <v>2</v>
      </c>
      <c r="F254" s="1">
        <v>5</v>
      </c>
      <c r="I254" s="1">
        <v>2</v>
      </c>
      <c r="J254" s="1">
        <v>5</v>
      </c>
      <c r="K254" s="2">
        <f t="shared" si="10"/>
        <v>0</v>
      </c>
      <c r="L254" s="2">
        <f t="shared" si="11"/>
        <v>25</v>
      </c>
      <c r="M254" s="1" t="s">
        <v>30</v>
      </c>
      <c r="N254" s="1" t="s">
        <v>31</v>
      </c>
      <c r="O254" s="1">
        <v>1931</v>
      </c>
      <c r="P254" s="1">
        <v>216</v>
      </c>
      <c r="Q254" s="1">
        <v>4192</v>
      </c>
      <c r="S254" s="6">
        <v>11601</v>
      </c>
    </row>
    <row r="255" spans="1:19">
      <c r="A255" s="1">
        <v>1931</v>
      </c>
      <c r="B255" s="1">
        <v>9</v>
      </c>
      <c r="C255" s="1">
        <v>11</v>
      </c>
      <c r="D255" s="4">
        <f t="shared" si="9"/>
        <v>38</v>
      </c>
      <c r="E255" s="1">
        <v>2</v>
      </c>
      <c r="F255" s="1">
        <v>18</v>
      </c>
      <c r="I255" s="1">
        <v>2</v>
      </c>
      <c r="J255" s="1">
        <v>18</v>
      </c>
      <c r="K255" s="2">
        <f t="shared" si="10"/>
        <v>0</v>
      </c>
      <c r="L255" s="2">
        <f t="shared" si="11"/>
        <v>38</v>
      </c>
      <c r="M255" s="1" t="s">
        <v>30</v>
      </c>
      <c r="N255" s="1" t="s">
        <v>31</v>
      </c>
      <c r="O255" s="1">
        <v>1931</v>
      </c>
      <c r="P255" s="1">
        <v>216</v>
      </c>
      <c r="Q255" s="1">
        <v>4192</v>
      </c>
      <c r="S255" s="6">
        <v>11601</v>
      </c>
    </row>
    <row r="256" spans="1:19">
      <c r="A256" s="1">
        <v>1931</v>
      </c>
      <c r="B256" s="1">
        <v>9</v>
      </c>
      <c r="C256" s="1">
        <v>12</v>
      </c>
      <c r="D256" s="4">
        <f t="shared" si="9"/>
        <v>40</v>
      </c>
      <c r="E256" s="1">
        <v>3</v>
      </c>
      <c r="F256" s="1">
        <v>10</v>
      </c>
      <c r="G256" s="1">
        <v>1</v>
      </c>
      <c r="H256" s="1">
        <v>2</v>
      </c>
      <c r="I256" s="1">
        <v>2</v>
      </c>
      <c r="J256" s="1">
        <v>8</v>
      </c>
      <c r="K256" s="2">
        <f t="shared" si="10"/>
        <v>12</v>
      </c>
      <c r="L256" s="2">
        <f t="shared" si="11"/>
        <v>28</v>
      </c>
      <c r="M256" s="1" t="s">
        <v>30</v>
      </c>
      <c r="N256" s="1" t="s">
        <v>31</v>
      </c>
      <c r="O256" s="1">
        <v>1931</v>
      </c>
      <c r="P256" s="1">
        <v>216</v>
      </c>
      <c r="Q256" s="1">
        <v>4192</v>
      </c>
      <c r="S256" s="6">
        <v>11601</v>
      </c>
    </row>
    <row r="257" spans="1:19">
      <c r="A257" s="1">
        <v>1931</v>
      </c>
      <c r="B257" s="1">
        <v>9</v>
      </c>
      <c r="C257" s="1">
        <v>13</v>
      </c>
      <c r="D257" s="4">
        <f t="shared" si="9"/>
        <v>30</v>
      </c>
      <c r="E257" s="1">
        <v>2</v>
      </c>
      <c r="F257" s="1">
        <v>10</v>
      </c>
      <c r="G257" s="1">
        <v>1</v>
      </c>
      <c r="H257" s="1">
        <v>5</v>
      </c>
      <c r="I257" s="1">
        <v>1</v>
      </c>
      <c r="J257" s="1">
        <v>5</v>
      </c>
      <c r="K257" s="2">
        <f t="shared" si="10"/>
        <v>15</v>
      </c>
      <c r="L257" s="2">
        <f t="shared" si="11"/>
        <v>15</v>
      </c>
      <c r="M257" s="1" t="s">
        <v>30</v>
      </c>
      <c r="N257" s="1" t="s">
        <v>31</v>
      </c>
      <c r="O257" s="1">
        <v>1931</v>
      </c>
      <c r="P257" s="1">
        <v>216</v>
      </c>
      <c r="Q257" s="1">
        <v>4192</v>
      </c>
      <c r="S257" s="6">
        <v>11601</v>
      </c>
    </row>
    <row r="258" spans="1:19">
      <c r="A258" s="1">
        <v>1931</v>
      </c>
      <c r="B258" s="1">
        <v>9</v>
      </c>
      <c r="C258" s="1">
        <v>14</v>
      </c>
      <c r="D258" s="4">
        <f t="shared" si="9"/>
        <v>37</v>
      </c>
      <c r="E258" s="1">
        <v>2</v>
      </c>
      <c r="F258" s="1">
        <v>17</v>
      </c>
      <c r="G258" s="1">
        <v>2</v>
      </c>
      <c r="H258" s="1">
        <v>17</v>
      </c>
      <c r="K258" s="2">
        <f t="shared" si="10"/>
        <v>37</v>
      </c>
      <c r="L258" s="2">
        <f t="shared" si="11"/>
        <v>0</v>
      </c>
      <c r="M258" s="1" t="s">
        <v>30</v>
      </c>
      <c r="N258" s="1" t="s">
        <v>31</v>
      </c>
      <c r="O258" s="1">
        <v>1931</v>
      </c>
      <c r="P258" s="1">
        <v>216</v>
      </c>
      <c r="Q258" s="1">
        <v>4192</v>
      </c>
      <c r="S258" s="6">
        <v>11601</v>
      </c>
    </row>
    <row r="259" spans="1:19">
      <c r="A259" s="1">
        <v>1931</v>
      </c>
      <c r="B259" s="1">
        <v>9</v>
      </c>
      <c r="C259" s="1">
        <v>15</v>
      </c>
      <c r="D259" s="4" t="str">
        <f t="shared" ref="D259:D322" si="12">IF(E259="","",E259*10+F259)</f>
        <v/>
      </c>
      <c r="K259" s="2" t="str">
        <f t="shared" ref="K259:K322" si="13">IF(D259="","",G259*10+H259)</f>
        <v/>
      </c>
      <c r="L259" s="2" t="str">
        <f t="shared" ref="L259:L322" si="14">IF(D259="","",I259*10+J259)</f>
        <v/>
      </c>
      <c r="N259" s="1" t="s">
        <v>31</v>
      </c>
      <c r="O259" s="1">
        <v>1931</v>
      </c>
      <c r="P259" s="1">
        <v>216</v>
      </c>
      <c r="Q259" s="1">
        <v>4192</v>
      </c>
      <c r="S259" s="6">
        <v>11601</v>
      </c>
    </row>
    <row r="260" spans="1:19">
      <c r="A260" s="1">
        <v>1931</v>
      </c>
      <c r="B260" s="1">
        <v>9</v>
      </c>
      <c r="C260" s="1">
        <v>16</v>
      </c>
      <c r="D260" s="4" t="str">
        <f t="shared" si="12"/>
        <v/>
      </c>
      <c r="K260" s="2" t="str">
        <f t="shared" si="13"/>
        <v/>
      </c>
      <c r="L260" s="2" t="str">
        <f t="shared" si="14"/>
        <v/>
      </c>
      <c r="N260" s="1" t="s">
        <v>31</v>
      </c>
      <c r="O260" s="1">
        <v>1931</v>
      </c>
      <c r="P260" s="1">
        <v>216</v>
      </c>
      <c r="Q260" s="1">
        <v>4192</v>
      </c>
      <c r="S260" s="6">
        <v>11601</v>
      </c>
    </row>
    <row r="261" spans="1:19">
      <c r="A261" s="1">
        <v>1931</v>
      </c>
      <c r="B261" s="1">
        <v>9</v>
      </c>
      <c r="C261" s="1">
        <v>17</v>
      </c>
      <c r="D261" s="4">
        <f t="shared" si="12"/>
        <v>40</v>
      </c>
      <c r="E261" s="1">
        <v>3</v>
      </c>
      <c r="F261" s="1">
        <v>10</v>
      </c>
      <c r="G261" s="1">
        <v>3</v>
      </c>
      <c r="H261" s="1">
        <v>10</v>
      </c>
      <c r="K261" s="2">
        <f t="shared" si="13"/>
        <v>40</v>
      </c>
      <c r="L261" s="2">
        <f t="shared" si="14"/>
        <v>0</v>
      </c>
      <c r="M261" s="1" t="s">
        <v>30</v>
      </c>
      <c r="N261" s="1" t="s">
        <v>31</v>
      </c>
      <c r="O261" s="1">
        <v>1931</v>
      </c>
      <c r="P261" s="1">
        <v>216</v>
      </c>
      <c r="Q261" s="1">
        <v>4192</v>
      </c>
      <c r="S261" s="6">
        <v>11601</v>
      </c>
    </row>
    <row r="262" spans="1:19">
      <c r="A262" s="1">
        <v>1931</v>
      </c>
      <c r="B262" s="1">
        <v>9</v>
      </c>
      <c r="C262" s="1">
        <v>18</v>
      </c>
      <c r="D262" s="4" t="str">
        <f t="shared" si="12"/>
        <v/>
      </c>
      <c r="K262" s="2" t="str">
        <f t="shared" si="13"/>
        <v/>
      </c>
      <c r="L262" s="2" t="str">
        <f t="shared" si="14"/>
        <v/>
      </c>
      <c r="N262" s="1" t="s">
        <v>31</v>
      </c>
      <c r="O262" s="1">
        <v>1931</v>
      </c>
      <c r="P262" s="1">
        <v>216</v>
      </c>
      <c r="Q262" s="1">
        <v>4192</v>
      </c>
      <c r="S262" s="6">
        <v>11601</v>
      </c>
    </row>
    <row r="263" spans="1:19">
      <c r="A263" s="1">
        <v>1931</v>
      </c>
      <c r="B263" s="1">
        <v>9</v>
      </c>
      <c r="C263" s="1">
        <v>19</v>
      </c>
      <c r="D263" s="4">
        <f t="shared" si="12"/>
        <v>14</v>
      </c>
      <c r="E263" s="1">
        <v>1</v>
      </c>
      <c r="F263" s="1">
        <v>4</v>
      </c>
      <c r="G263" s="1">
        <v>1</v>
      </c>
      <c r="H263" s="1">
        <v>4</v>
      </c>
      <c r="K263" s="2">
        <f t="shared" si="13"/>
        <v>14</v>
      </c>
      <c r="L263" s="2">
        <f t="shared" si="14"/>
        <v>0</v>
      </c>
      <c r="M263" s="1" t="s">
        <v>30</v>
      </c>
      <c r="N263" s="1" t="s">
        <v>31</v>
      </c>
      <c r="O263" s="1">
        <v>1931</v>
      </c>
      <c r="P263" s="1">
        <v>216</v>
      </c>
      <c r="Q263" s="1">
        <v>4192</v>
      </c>
      <c r="S263" s="6">
        <v>11601</v>
      </c>
    </row>
    <row r="264" spans="1:19">
      <c r="A264" s="1">
        <v>1931</v>
      </c>
      <c r="B264" s="1">
        <v>9</v>
      </c>
      <c r="C264" s="1">
        <v>20</v>
      </c>
      <c r="D264" s="4">
        <f t="shared" si="12"/>
        <v>12</v>
      </c>
      <c r="E264" s="1">
        <v>1</v>
      </c>
      <c r="F264" s="1">
        <v>2</v>
      </c>
      <c r="G264" s="1">
        <v>1</v>
      </c>
      <c r="H264" s="1">
        <v>2</v>
      </c>
      <c r="K264" s="2">
        <f t="shared" si="13"/>
        <v>12</v>
      </c>
      <c r="L264" s="2">
        <f t="shared" si="14"/>
        <v>0</v>
      </c>
      <c r="M264" s="1" t="s">
        <v>30</v>
      </c>
      <c r="N264" s="1" t="s">
        <v>31</v>
      </c>
      <c r="O264" s="1">
        <v>1931</v>
      </c>
      <c r="P264" s="1">
        <v>216</v>
      </c>
      <c r="Q264" s="1">
        <v>4192</v>
      </c>
      <c r="S264" s="6">
        <v>11601</v>
      </c>
    </row>
    <row r="265" spans="1:19">
      <c r="A265" s="1">
        <v>1931</v>
      </c>
      <c r="B265" s="1">
        <v>9</v>
      </c>
      <c r="C265" s="1">
        <v>21</v>
      </c>
      <c r="D265" s="4">
        <f t="shared" si="12"/>
        <v>11</v>
      </c>
      <c r="E265" s="1">
        <v>1</v>
      </c>
      <c r="F265" s="1">
        <v>1</v>
      </c>
      <c r="G265" s="1">
        <v>1</v>
      </c>
      <c r="H265" s="1">
        <v>1</v>
      </c>
      <c r="K265" s="2">
        <f t="shared" si="13"/>
        <v>11</v>
      </c>
      <c r="L265" s="2">
        <f t="shared" si="14"/>
        <v>0</v>
      </c>
      <c r="M265" s="1" t="s">
        <v>30</v>
      </c>
      <c r="N265" s="1" t="s">
        <v>31</v>
      </c>
      <c r="O265" s="1">
        <v>1931</v>
      </c>
      <c r="P265" s="1">
        <v>216</v>
      </c>
      <c r="Q265" s="1">
        <v>4192</v>
      </c>
      <c r="S265" s="6">
        <v>11601</v>
      </c>
    </row>
    <row r="266" spans="1:19">
      <c r="A266" s="1">
        <v>1931</v>
      </c>
      <c r="B266" s="1">
        <v>9</v>
      </c>
      <c r="C266" s="1">
        <v>22</v>
      </c>
      <c r="D266" s="4">
        <f t="shared" si="12"/>
        <v>36</v>
      </c>
      <c r="E266" s="1">
        <v>3</v>
      </c>
      <c r="F266" s="1">
        <v>6</v>
      </c>
      <c r="G266" s="1">
        <v>2</v>
      </c>
      <c r="H266" s="1">
        <v>5</v>
      </c>
      <c r="I266" s="1">
        <v>1</v>
      </c>
      <c r="J266" s="1">
        <v>1</v>
      </c>
      <c r="K266" s="2">
        <f t="shared" si="13"/>
        <v>25</v>
      </c>
      <c r="L266" s="2">
        <f t="shared" si="14"/>
        <v>11</v>
      </c>
      <c r="M266" s="1" t="s">
        <v>30</v>
      </c>
      <c r="N266" s="1" t="s">
        <v>31</v>
      </c>
      <c r="O266" s="1">
        <v>1931</v>
      </c>
      <c r="P266" s="1">
        <v>216</v>
      </c>
      <c r="Q266" s="1">
        <v>4192</v>
      </c>
      <c r="S266" s="6">
        <v>11601</v>
      </c>
    </row>
    <row r="267" spans="1:19">
      <c r="A267" s="1">
        <v>1931</v>
      </c>
      <c r="B267" s="1">
        <v>9</v>
      </c>
      <c r="C267" s="1">
        <v>23</v>
      </c>
      <c r="D267" s="4">
        <f t="shared" si="12"/>
        <v>35</v>
      </c>
      <c r="E267" s="1">
        <v>2</v>
      </c>
      <c r="F267" s="1">
        <v>15</v>
      </c>
      <c r="G267" s="1">
        <v>2</v>
      </c>
      <c r="H267" s="1">
        <v>15</v>
      </c>
      <c r="K267" s="2">
        <f t="shared" si="13"/>
        <v>35</v>
      </c>
      <c r="L267" s="2">
        <f t="shared" si="14"/>
        <v>0</v>
      </c>
      <c r="M267" s="1" t="s">
        <v>30</v>
      </c>
      <c r="N267" s="1" t="s">
        <v>31</v>
      </c>
      <c r="O267" s="1">
        <v>1931</v>
      </c>
      <c r="P267" s="1">
        <v>216</v>
      </c>
      <c r="Q267" s="1">
        <v>4192</v>
      </c>
      <c r="S267" s="6">
        <v>11601</v>
      </c>
    </row>
    <row r="268" spans="1:19">
      <c r="A268" s="1">
        <v>1931</v>
      </c>
      <c r="B268" s="1">
        <v>9</v>
      </c>
      <c r="C268" s="1">
        <v>24</v>
      </c>
      <c r="D268" s="4">
        <f t="shared" si="12"/>
        <v>32</v>
      </c>
      <c r="E268" s="1">
        <v>2</v>
      </c>
      <c r="F268" s="1">
        <v>12</v>
      </c>
      <c r="G268" s="1">
        <v>2</v>
      </c>
      <c r="H268" s="1">
        <v>12</v>
      </c>
      <c r="K268" s="2">
        <f t="shared" si="13"/>
        <v>32</v>
      </c>
      <c r="L268" s="2">
        <f t="shared" si="14"/>
        <v>0</v>
      </c>
      <c r="M268" s="1" t="s">
        <v>30</v>
      </c>
      <c r="N268" s="1" t="s">
        <v>31</v>
      </c>
      <c r="O268" s="1">
        <v>1931</v>
      </c>
      <c r="P268" s="1">
        <v>216</v>
      </c>
      <c r="Q268" s="1">
        <v>4192</v>
      </c>
      <c r="S268" s="6">
        <v>11601</v>
      </c>
    </row>
    <row r="269" spans="1:19">
      <c r="A269" s="1">
        <v>1931</v>
      </c>
      <c r="B269" s="1">
        <v>9</v>
      </c>
      <c r="C269" s="1">
        <v>25</v>
      </c>
      <c r="D269" s="4">
        <f t="shared" si="12"/>
        <v>11</v>
      </c>
      <c r="E269" s="1">
        <v>1</v>
      </c>
      <c r="F269" s="1">
        <v>1</v>
      </c>
      <c r="G269" s="1">
        <v>1</v>
      </c>
      <c r="H269" s="1">
        <v>1</v>
      </c>
      <c r="K269" s="2">
        <f t="shared" si="13"/>
        <v>11</v>
      </c>
      <c r="L269" s="2">
        <f t="shared" si="14"/>
        <v>0</v>
      </c>
      <c r="M269" s="1" t="s">
        <v>30</v>
      </c>
      <c r="N269" s="1" t="s">
        <v>31</v>
      </c>
      <c r="O269" s="1">
        <v>1931</v>
      </c>
      <c r="P269" s="1">
        <v>216</v>
      </c>
      <c r="Q269" s="1">
        <v>4192</v>
      </c>
      <c r="S269" s="6">
        <v>11601</v>
      </c>
    </row>
    <row r="270" spans="1:19">
      <c r="A270" s="1">
        <v>1931</v>
      </c>
      <c r="B270" s="1">
        <v>9</v>
      </c>
      <c r="C270" s="1">
        <v>26</v>
      </c>
      <c r="D270" s="4" t="str">
        <f t="shared" si="12"/>
        <v/>
      </c>
      <c r="K270" s="2" t="str">
        <f t="shared" si="13"/>
        <v/>
      </c>
      <c r="L270" s="2" t="str">
        <f t="shared" si="14"/>
        <v/>
      </c>
      <c r="N270" s="1" t="s">
        <v>31</v>
      </c>
      <c r="O270" s="1">
        <v>1931</v>
      </c>
      <c r="P270" s="1">
        <v>216</v>
      </c>
      <c r="Q270" s="1">
        <v>4192</v>
      </c>
      <c r="S270" s="6">
        <v>11601</v>
      </c>
    </row>
    <row r="271" spans="1:19">
      <c r="A271" s="1">
        <v>1931</v>
      </c>
      <c r="B271" s="1">
        <v>9</v>
      </c>
      <c r="C271" s="1">
        <v>27</v>
      </c>
      <c r="D271" s="4">
        <f t="shared" si="12"/>
        <v>0</v>
      </c>
      <c r="E271" s="1">
        <v>0</v>
      </c>
      <c r="F271" s="1">
        <v>0</v>
      </c>
      <c r="K271" s="2">
        <f t="shared" si="13"/>
        <v>0</v>
      </c>
      <c r="L271" s="2">
        <f t="shared" si="14"/>
        <v>0</v>
      </c>
      <c r="M271" s="1" t="s">
        <v>30</v>
      </c>
      <c r="N271" s="1" t="s">
        <v>31</v>
      </c>
      <c r="O271" s="1">
        <v>1931</v>
      </c>
      <c r="P271" s="1">
        <v>216</v>
      </c>
      <c r="Q271" s="1">
        <v>4192</v>
      </c>
      <c r="S271" s="6">
        <v>11601</v>
      </c>
    </row>
    <row r="272" spans="1:19">
      <c r="A272" s="1">
        <v>1931</v>
      </c>
      <c r="B272" s="1">
        <v>9</v>
      </c>
      <c r="C272" s="1">
        <v>28</v>
      </c>
      <c r="D272" s="4">
        <f t="shared" si="12"/>
        <v>11</v>
      </c>
      <c r="E272" s="1">
        <v>1</v>
      </c>
      <c r="F272" s="1">
        <v>1</v>
      </c>
      <c r="G272" s="1">
        <v>1</v>
      </c>
      <c r="H272" s="1">
        <v>1</v>
      </c>
      <c r="K272" s="2">
        <f t="shared" si="13"/>
        <v>11</v>
      </c>
      <c r="L272" s="2">
        <f t="shared" si="14"/>
        <v>0</v>
      </c>
      <c r="M272" s="1" t="s">
        <v>30</v>
      </c>
      <c r="N272" s="1" t="s">
        <v>31</v>
      </c>
      <c r="O272" s="1">
        <v>1931</v>
      </c>
      <c r="P272" s="1">
        <v>216</v>
      </c>
      <c r="Q272" s="1">
        <v>4192</v>
      </c>
      <c r="S272" s="6">
        <v>11601</v>
      </c>
    </row>
    <row r="273" spans="1:19">
      <c r="A273" s="1">
        <v>1931</v>
      </c>
      <c r="B273" s="1">
        <v>9</v>
      </c>
      <c r="C273" s="1">
        <v>29</v>
      </c>
      <c r="D273" s="4" t="str">
        <f t="shared" si="12"/>
        <v/>
      </c>
      <c r="K273" s="2" t="str">
        <f t="shared" si="13"/>
        <v/>
      </c>
      <c r="L273" s="2" t="str">
        <f t="shared" si="14"/>
        <v/>
      </c>
      <c r="N273" s="1" t="s">
        <v>31</v>
      </c>
      <c r="O273" s="1">
        <v>1931</v>
      </c>
      <c r="P273" s="1">
        <v>216</v>
      </c>
      <c r="Q273" s="1">
        <v>4192</v>
      </c>
      <c r="S273" s="6">
        <v>11601</v>
      </c>
    </row>
    <row r="274" spans="1:19">
      <c r="A274" s="1">
        <v>1931</v>
      </c>
      <c r="B274" s="1">
        <v>9</v>
      </c>
      <c r="C274" s="1">
        <v>30</v>
      </c>
      <c r="D274" s="4">
        <f t="shared" si="12"/>
        <v>14</v>
      </c>
      <c r="E274" s="1">
        <v>1</v>
      </c>
      <c r="F274" s="1">
        <v>4</v>
      </c>
      <c r="G274" s="1">
        <v>1</v>
      </c>
      <c r="H274" s="1">
        <v>4</v>
      </c>
      <c r="K274" s="2">
        <f t="shared" si="13"/>
        <v>14</v>
      </c>
      <c r="L274" s="2">
        <f t="shared" si="14"/>
        <v>0</v>
      </c>
      <c r="M274" s="1" t="s">
        <v>30</v>
      </c>
      <c r="N274" s="1" t="s">
        <v>31</v>
      </c>
      <c r="O274" s="1">
        <v>1931</v>
      </c>
      <c r="P274" s="1">
        <v>216</v>
      </c>
      <c r="Q274" s="1">
        <v>4192</v>
      </c>
      <c r="S274" s="6">
        <v>11601</v>
      </c>
    </row>
    <row r="275" spans="1:19">
      <c r="A275" s="1">
        <v>1931</v>
      </c>
      <c r="B275" s="1">
        <v>10</v>
      </c>
      <c r="C275" s="1">
        <v>1</v>
      </c>
      <c r="D275" s="4">
        <f t="shared" si="12"/>
        <v>13</v>
      </c>
      <c r="E275" s="1">
        <v>1</v>
      </c>
      <c r="F275" s="1">
        <v>3</v>
      </c>
      <c r="G275" s="1">
        <v>1</v>
      </c>
      <c r="H275" s="1">
        <v>3</v>
      </c>
      <c r="K275" s="2">
        <f t="shared" si="13"/>
        <v>13</v>
      </c>
      <c r="L275" s="2">
        <f t="shared" si="14"/>
        <v>0</v>
      </c>
      <c r="M275" s="1" t="s">
        <v>30</v>
      </c>
      <c r="N275" s="1" t="s">
        <v>31</v>
      </c>
      <c r="O275" s="1">
        <v>1931</v>
      </c>
      <c r="P275" s="1">
        <v>221</v>
      </c>
      <c r="Q275" s="1">
        <v>4193</v>
      </c>
      <c r="S275" s="6">
        <v>11632</v>
      </c>
    </row>
    <row r="276" spans="1:19">
      <c r="A276" s="1">
        <v>1931</v>
      </c>
      <c r="B276" s="1">
        <v>10</v>
      </c>
      <c r="C276" s="1">
        <v>2</v>
      </c>
      <c r="D276" s="4">
        <f t="shared" si="12"/>
        <v>14</v>
      </c>
      <c r="E276" s="1">
        <v>1</v>
      </c>
      <c r="F276" s="1">
        <v>4</v>
      </c>
      <c r="G276" s="1">
        <v>1</v>
      </c>
      <c r="H276" s="1">
        <v>4</v>
      </c>
      <c r="K276" s="2">
        <f t="shared" si="13"/>
        <v>14</v>
      </c>
      <c r="L276" s="2">
        <f t="shared" si="14"/>
        <v>0</v>
      </c>
      <c r="M276" s="1" t="s">
        <v>30</v>
      </c>
      <c r="N276" s="1" t="s">
        <v>31</v>
      </c>
      <c r="O276" s="1">
        <v>1931</v>
      </c>
      <c r="P276" s="1">
        <v>221</v>
      </c>
      <c r="Q276" s="1">
        <v>4193</v>
      </c>
      <c r="S276" s="6">
        <v>11632</v>
      </c>
    </row>
    <row r="277" spans="1:19">
      <c r="A277" s="1">
        <v>1931</v>
      </c>
      <c r="B277" s="1">
        <v>10</v>
      </c>
      <c r="C277" s="1">
        <v>3</v>
      </c>
      <c r="D277" s="4">
        <f t="shared" si="12"/>
        <v>16</v>
      </c>
      <c r="E277" s="1">
        <v>1</v>
      </c>
      <c r="F277" s="1">
        <v>6</v>
      </c>
      <c r="G277" s="1">
        <v>1</v>
      </c>
      <c r="H277" s="1">
        <v>6</v>
      </c>
      <c r="K277" s="2">
        <f t="shared" si="13"/>
        <v>16</v>
      </c>
      <c r="L277" s="2">
        <f t="shared" si="14"/>
        <v>0</v>
      </c>
      <c r="M277" s="1" t="s">
        <v>30</v>
      </c>
      <c r="N277" s="1" t="s">
        <v>31</v>
      </c>
      <c r="O277" s="1">
        <v>1931</v>
      </c>
      <c r="P277" s="1">
        <v>221</v>
      </c>
      <c r="Q277" s="1">
        <v>4193</v>
      </c>
      <c r="S277" s="6">
        <v>11632</v>
      </c>
    </row>
    <row r="278" spans="1:19">
      <c r="A278" s="1">
        <v>1931</v>
      </c>
      <c r="B278" s="1">
        <v>10</v>
      </c>
      <c r="C278" s="1">
        <v>4</v>
      </c>
      <c r="D278" s="4" t="str">
        <f t="shared" si="12"/>
        <v/>
      </c>
      <c r="K278" s="2" t="str">
        <f t="shared" si="13"/>
        <v/>
      </c>
      <c r="L278" s="2" t="str">
        <f t="shared" si="14"/>
        <v/>
      </c>
      <c r="M278" s="1" t="s">
        <v>30</v>
      </c>
      <c r="N278" s="1" t="s">
        <v>31</v>
      </c>
      <c r="O278" s="1">
        <v>1931</v>
      </c>
      <c r="P278" s="1">
        <v>221</v>
      </c>
      <c r="Q278" s="1">
        <v>4193</v>
      </c>
      <c r="S278" s="6">
        <v>11632</v>
      </c>
    </row>
    <row r="279" spans="1:19">
      <c r="A279" s="1">
        <v>1931</v>
      </c>
      <c r="B279" s="1">
        <v>10</v>
      </c>
      <c r="C279" s="1">
        <v>5</v>
      </c>
      <c r="D279" s="4">
        <f t="shared" si="12"/>
        <v>11</v>
      </c>
      <c r="E279" s="1">
        <v>1</v>
      </c>
      <c r="F279" s="1">
        <v>1</v>
      </c>
      <c r="G279" s="1">
        <v>1</v>
      </c>
      <c r="H279" s="1">
        <v>1</v>
      </c>
      <c r="K279" s="2">
        <f t="shared" si="13"/>
        <v>11</v>
      </c>
      <c r="L279" s="2">
        <f t="shared" si="14"/>
        <v>0</v>
      </c>
      <c r="M279" s="1" t="s">
        <v>94</v>
      </c>
      <c r="N279" s="1" t="s">
        <v>31</v>
      </c>
      <c r="O279" s="1">
        <v>1931</v>
      </c>
      <c r="P279" s="1">
        <v>221</v>
      </c>
      <c r="Q279" s="1">
        <v>4193</v>
      </c>
      <c r="S279" s="6">
        <v>11632</v>
      </c>
    </row>
    <row r="280" spans="1:19">
      <c r="A280" s="1">
        <v>1931</v>
      </c>
      <c r="B280" s="1">
        <v>10</v>
      </c>
      <c r="C280" s="1">
        <v>6</v>
      </c>
      <c r="D280" s="4" t="str">
        <f t="shared" si="12"/>
        <v/>
      </c>
      <c r="K280" s="2" t="str">
        <f t="shared" si="13"/>
        <v/>
      </c>
      <c r="L280" s="2" t="str">
        <f t="shared" si="14"/>
        <v/>
      </c>
      <c r="M280" s="1" t="s">
        <v>30</v>
      </c>
      <c r="N280" s="1" t="s">
        <v>31</v>
      </c>
      <c r="O280" s="1">
        <v>1931</v>
      </c>
      <c r="P280" s="1">
        <v>221</v>
      </c>
      <c r="Q280" s="1">
        <v>4193</v>
      </c>
      <c r="S280" s="6">
        <v>11632</v>
      </c>
    </row>
    <row r="281" spans="1:19">
      <c r="A281" s="1">
        <v>1931</v>
      </c>
      <c r="B281" s="1">
        <v>10</v>
      </c>
      <c r="C281" s="1">
        <v>7</v>
      </c>
      <c r="D281" s="4" t="str">
        <f t="shared" si="12"/>
        <v/>
      </c>
      <c r="K281" s="2" t="str">
        <f t="shared" si="13"/>
        <v/>
      </c>
      <c r="L281" s="2" t="str">
        <f t="shared" si="14"/>
        <v/>
      </c>
      <c r="M281" s="1" t="s">
        <v>30</v>
      </c>
      <c r="N281" s="1" t="s">
        <v>31</v>
      </c>
      <c r="O281" s="1">
        <v>1931</v>
      </c>
      <c r="P281" s="1">
        <v>221</v>
      </c>
      <c r="Q281" s="1">
        <v>4193</v>
      </c>
      <c r="S281" s="6">
        <v>11632</v>
      </c>
    </row>
    <row r="282" spans="1:19">
      <c r="A282" s="1">
        <v>1931</v>
      </c>
      <c r="B282" s="1">
        <v>10</v>
      </c>
      <c r="C282" s="1">
        <v>8</v>
      </c>
      <c r="D282" s="4">
        <f t="shared" si="12"/>
        <v>11</v>
      </c>
      <c r="E282" s="1">
        <v>1</v>
      </c>
      <c r="F282" s="1">
        <v>1</v>
      </c>
      <c r="G282" s="1">
        <v>1</v>
      </c>
      <c r="H282" s="1">
        <v>1</v>
      </c>
      <c r="K282" s="2">
        <f t="shared" si="13"/>
        <v>11</v>
      </c>
      <c r="L282" s="2">
        <f t="shared" si="14"/>
        <v>0</v>
      </c>
      <c r="M282" s="1" t="s">
        <v>30</v>
      </c>
      <c r="N282" s="1" t="s">
        <v>31</v>
      </c>
      <c r="O282" s="1">
        <v>1931</v>
      </c>
      <c r="P282" s="1">
        <v>221</v>
      </c>
      <c r="Q282" s="1">
        <v>4193</v>
      </c>
      <c r="S282" s="6">
        <v>11632</v>
      </c>
    </row>
    <row r="283" spans="1:19">
      <c r="A283" s="1">
        <v>1931</v>
      </c>
      <c r="B283" s="1">
        <v>10</v>
      </c>
      <c r="C283" s="1">
        <v>9</v>
      </c>
      <c r="D283" s="4">
        <f t="shared" si="12"/>
        <v>13</v>
      </c>
      <c r="E283" s="1">
        <v>1</v>
      </c>
      <c r="F283" s="1">
        <v>3</v>
      </c>
      <c r="I283" s="1">
        <v>1</v>
      </c>
      <c r="J283" s="1">
        <v>3</v>
      </c>
      <c r="K283" s="2">
        <f t="shared" si="13"/>
        <v>0</v>
      </c>
      <c r="L283" s="2">
        <f t="shared" si="14"/>
        <v>13</v>
      </c>
      <c r="M283" s="1" t="s">
        <v>30</v>
      </c>
      <c r="N283" s="1" t="s">
        <v>31</v>
      </c>
      <c r="O283" s="1">
        <v>1931</v>
      </c>
      <c r="P283" s="1">
        <v>221</v>
      </c>
      <c r="Q283" s="1">
        <v>4193</v>
      </c>
      <c r="S283" s="6">
        <v>11632</v>
      </c>
    </row>
    <row r="284" spans="1:19">
      <c r="A284" s="1">
        <v>1931</v>
      </c>
      <c r="B284" s="1">
        <v>10</v>
      </c>
      <c r="C284" s="1">
        <v>10</v>
      </c>
      <c r="D284" s="4" t="str">
        <f t="shared" si="12"/>
        <v/>
      </c>
      <c r="K284" s="2" t="str">
        <f t="shared" si="13"/>
        <v/>
      </c>
      <c r="L284" s="2" t="str">
        <f t="shared" si="14"/>
        <v/>
      </c>
      <c r="M284" s="1" t="s">
        <v>30</v>
      </c>
      <c r="N284" s="1" t="s">
        <v>31</v>
      </c>
      <c r="O284" s="1">
        <v>1931</v>
      </c>
      <c r="P284" s="1">
        <v>221</v>
      </c>
      <c r="Q284" s="1">
        <v>4193</v>
      </c>
      <c r="S284" s="6">
        <v>11632</v>
      </c>
    </row>
    <row r="285" spans="1:19">
      <c r="A285" s="1">
        <v>1931</v>
      </c>
      <c r="B285" s="1">
        <v>10</v>
      </c>
      <c r="C285" s="1">
        <v>11</v>
      </c>
      <c r="D285" s="4" t="str">
        <f t="shared" si="12"/>
        <v/>
      </c>
      <c r="K285" s="2" t="str">
        <f t="shared" si="13"/>
        <v/>
      </c>
      <c r="L285" s="2" t="str">
        <f t="shared" si="14"/>
        <v/>
      </c>
      <c r="M285" s="1" t="s">
        <v>30</v>
      </c>
      <c r="N285" s="1" t="s">
        <v>31</v>
      </c>
      <c r="O285" s="1">
        <v>1931</v>
      </c>
      <c r="P285" s="1">
        <v>221</v>
      </c>
      <c r="Q285" s="1">
        <v>4193</v>
      </c>
      <c r="S285" s="6">
        <v>11632</v>
      </c>
    </row>
    <row r="286" spans="1:19">
      <c r="A286" s="1">
        <v>1931</v>
      </c>
      <c r="B286" s="1">
        <v>10</v>
      </c>
      <c r="C286" s="1">
        <v>12</v>
      </c>
      <c r="D286" s="4">
        <f t="shared" si="12"/>
        <v>12</v>
      </c>
      <c r="E286" s="1">
        <v>1</v>
      </c>
      <c r="F286" s="1">
        <v>2</v>
      </c>
      <c r="I286" s="1">
        <v>1</v>
      </c>
      <c r="J286" s="1">
        <v>2</v>
      </c>
      <c r="K286" s="2">
        <f t="shared" si="13"/>
        <v>0</v>
      </c>
      <c r="L286" s="2">
        <f t="shared" si="14"/>
        <v>12</v>
      </c>
      <c r="M286" s="1" t="s">
        <v>30</v>
      </c>
      <c r="N286" s="1" t="s">
        <v>31</v>
      </c>
      <c r="O286" s="1">
        <v>1931</v>
      </c>
      <c r="P286" s="1">
        <v>221</v>
      </c>
      <c r="Q286" s="1">
        <v>4193</v>
      </c>
      <c r="S286" s="6">
        <v>11632</v>
      </c>
    </row>
    <row r="287" spans="1:19">
      <c r="A287" s="1">
        <v>1931</v>
      </c>
      <c r="B287" s="1">
        <v>10</v>
      </c>
      <c r="C287" s="1">
        <v>13</v>
      </c>
      <c r="D287" s="4" t="str">
        <f t="shared" si="12"/>
        <v/>
      </c>
      <c r="K287" s="2" t="str">
        <f t="shared" si="13"/>
        <v/>
      </c>
      <c r="L287" s="2" t="str">
        <f t="shared" si="14"/>
        <v/>
      </c>
      <c r="M287" s="1" t="s">
        <v>30</v>
      </c>
      <c r="N287" s="1" t="s">
        <v>31</v>
      </c>
      <c r="O287" s="1">
        <v>1931</v>
      </c>
      <c r="P287" s="1">
        <v>221</v>
      </c>
      <c r="Q287" s="1">
        <v>4193</v>
      </c>
      <c r="S287" s="6">
        <v>11632</v>
      </c>
    </row>
    <row r="288" spans="1:19">
      <c r="A288" s="1">
        <v>1931</v>
      </c>
      <c r="B288" s="1">
        <v>10</v>
      </c>
      <c r="C288" s="1">
        <v>14</v>
      </c>
      <c r="D288" s="4">
        <f t="shared" si="12"/>
        <v>12</v>
      </c>
      <c r="E288" s="1">
        <v>1</v>
      </c>
      <c r="F288" s="1">
        <v>2</v>
      </c>
      <c r="I288" s="1">
        <v>1</v>
      </c>
      <c r="J288" s="1">
        <v>2</v>
      </c>
      <c r="K288" s="2">
        <f t="shared" si="13"/>
        <v>0</v>
      </c>
      <c r="L288" s="2">
        <f t="shared" si="14"/>
        <v>12</v>
      </c>
      <c r="M288" s="1" t="s">
        <v>30</v>
      </c>
      <c r="N288" s="1" t="s">
        <v>31</v>
      </c>
      <c r="O288" s="1">
        <v>1931</v>
      </c>
      <c r="P288" s="1">
        <v>221</v>
      </c>
      <c r="Q288" s="1">
        <v>4193</v>
      </c>
      <c r="S288" s="6">
        <v>11632</v>
      </c>
    </row>
    <row r="289" spans="1:19">
      <c r="A289" s="1">
        <v>1931</v>
      </c>
      <c r="B289" s="1">
        <v>10</v>
      </c>
      <c r="C289" s="1">
        <v>15</v>
      </c>
      <c r="D289" s="4">
        <f t="shared" si="12"/>
        <v>13</v>
      </c>
      <c r="E289" s="1">
        <v>1</v>
      </c>
      <c r="F289" s="1">
        <v>3</v>
      </c>
      <c r="I289" s="1">
        <v>1</v>
      </c>
      <c r="J289" s="1">
        <v>3</v>
      </c>
      <c r="K289" s="2">
        <f t="shared" si="13"/>
        <v>0</v>
      </c>
      <c r="L289" s="2">
        <f t="shared" si="14"/>
        <v>13</v>
      </c>
      <c r="M289" s="1" t="s">
        <v>30</v>
      </c>
      <c r="N289" s="1" t="s">
        <v>31</v>
      </c>
      <c r="O289" s="1">
        <v>1931</v>
      </c>
      <c r="P289" s="1">
        <v>221</v>
      </c>
      <c r="Q289" s="1">
        <v>4193</v>
      </c>
      <c r="S289" s="6">
        <v>11632</v>
      </c>
    </row>
    <row r="290" spans="1:19">
      <c r="A290" s="1">
        <v>1931</v>
      </c>
      <c r="B290" s="1">
        <v>10</v>
      </c>
      <c r="C290" s="1">
        <v>16</v>
      </c>
      <c r="D290" s="4">
        <f t="shared" si="12"/>
        <v>0</v>
      </c>
      <c r="E290" s="1">
        <v>0</v>
      </c>
      <c r="F290" s="1">
        <v>0</v>
      </c>
      <c r="K290" s="2">
        <f t="shared" si="13"/>
        <v>0</v>
      </c>
      <c r="L290" s="2">
        <f t="shared" si="14"/>
        <v>0</v>
      </c>
      <c r="M290" s="1" t="s">
        <v>94</v>
      </c>
      <c r="N290" s="1" t="s">
        <v>31</v>
      </c>
      <c r="O290" s="1">
        <v>1931</v>
      </c>
      <c r="P290" s="1">
        <v>221</v>
      </c>
      <c r="Q290" s="1">
        <v>4193</v>
      </c>
      <c r="S290" s="6">
        <v>11632</v>
      </c>
    </row>
    <row r="291" spans="1:19">
      <c r="A291" s="1">
        <v>1931</v>
      </c>
      <c r="B291" s="1">
        <v>10</v>
      </c>
      <c r="C291" s="1">
        <v>17</v>
      </c>
      <c r="D291" s="4" t="str">
        <f t="shared" si="12"/>
        <v/>
      </c>
      <c r="K291" s="2" t="str">
        <f t="shared" si="13"/>
        <v/>
      </c>
      <c r="L291" s="2" t="str">
        <f t="shared" si="14"/>
        <v/>
      </c>
      <c r="M291" s="1" t="s">
        <v>30</v>
      </c>
      <c r="N291" s="1" t="s">
        <v>31</v>
      </c>
      <c r="O291" s="1">
        <v>1931</v>
      </c>
      <c r="P291" s="1">
        <v>221</v>
      </c>
      <c r="Q291" s="1">
        <v>4193</v>
      </c>
      <c r="S291" s="6">
        <v>11632</v>
      </c>
    </row>
    <row r="292" spans="1:19">
      <c r="A292" s="1">
        <v>1931</v>
      </c>
      <c r="B292" s="1">
        <v>10</v>
      </c>
      <c r="C292" s="1">
        <v>18</v>
      </c>
      <c r="D292" s="4">
        <f t="shared" si="12"/>
        <v>0</v>
      </c>
      <c r="E292" s="1">
        <v>0</v>
      </c>
      <c r="F292" s="1">
        <v>0</v>
      </c>
      <c r="K292" s="2">
        <f t="shared" si="13"/>
        <v>0</v>
      </c>
      <c r="L292" s="2">
        <f t="shared" si="14"/>
        <v>0</v>
      </c>
      <c r="M292" s="1" t="s">
        <v>94</v>
      </c>
      <c r="N292" s="1" t="s">
        <v>31</v>
      </c>
      <c r="O292" s="1">
        <v>1931</v>
      </c>
      <c r="P292" s="1">
        <v>221</v>
      </c>
      <c r="Q292" s="1">
        <v>4193</v>
      </c>
      <c r="S292" s="6">
        <v>11632</v>
      </c>
    </row>
    <row r="293" spans="1:19">
      <c r="A293" s="1">
        <v>1931</v>
      </c>
      <c r="B293" s="1">
        <v>10</v>
      </c>
      <c r="C293" s="1">
        <v>19</v>
      </c>
      <c r="D293" s="4" t="str">
        <f t="shared" si="12"/>
        <v/>
      </c>
      <c r="K293" s="2" t="str">
        <f t="shared" si="13"/>
        <v/>
      </c>
      <c r="L293" s="2" t="str">
        <f t="shared" si="14"/>
        <v/>
      </c>
      <c r="M293" s="1" t="s">
        <v>30</v>
      </c>
      <c r="N293" s="1" t="s">
        <v>31</v>
      </c>
      <c r="O293" s="1">
        <v>1931</v>
      </c>
      <c r="P293" s="1">
        <v>221</v>
      </c>
      <c r="Q293" s="1">
        <v>4193</v>
      </c>
      <c r="S293" s="6">
        <v>11632</v>
      </c>
    </row>
    <row r="294" spans="1:19">
      <c r="A294" s="1">
        <v>1931</v>
      </c>
      <c r="B294" s="1">
        <v>10</v>
      </c>
      <c r="C294" s="1">
        <v>20</v>
      </c>
      <c r="D294" s="4">
        <f t="shared" si="12"/>
        <v>11</v>
      </c>
      <c r="E294" s="1">
        <v>1</v>
      </c>
      <c r="F294" s="1">
        <v>1</v>
      </c>
      <c r="I294" s="1">
        <v>1</v>
      </c>
      <c r="J294" s="1">
        <v>1</v>
      </c>
      <c r="K294" s="2">
        <f t="shared" si="13"/>
        <v>0</v>
      </c>
      <c r="L294" s="2">
        <f t="shared" si="14"/>
        <v>11</v>
      </c>
      <c r="M294" s="1" t="s">
        <v>30</v>
      </c>
      <c r="N294" s="1" t="s">
        <v>31</v>
      </c>
      <c r="O294" s="1">
        <v>1931</v>
      </c>
      <c r="P294" s="1">
        <v>221</v>
      </c>
      <c r="Q294" s="1">
        <v>4193</v>
      </c>
      <c r="S294" s="6">
        <v>11632</v>
      </c>
    </row>
    <row r="295" spans="1:19">
      <c r="A295" s="1">
        <v>1931</v>
      </c>
      <c r="B295" s="1">
        <v>10</v>
      </c>
      <c r="C295" s="1">
        <v>21</v>
      </c>
      <c r="D295" s="4" t="str">
        <f t="shared" si="12"/>
        <v/>
      </c>
      <c r="K295" s="2" t="str">
        <f t="shared" si="13"/>
        <v/>
      </c>
      <c r="L295" s="2" t="str">
        <f t="shared" si="14"/>
        <v/>
      </c>
      <c r="M295" s="1" t="s">
        <v>30</v>
      </c>
      <c r="N295" s="1" t="s">
        <v>31</v>
      </c>
      <c r="O295" s="1">
        <v>1931</v>
      </c>
      <c r="P295" s="1">
        <v>221</v>
      </c>
      <c r="Q295" s="1">
        <v>4193</v>
      </c>
      <c r="S295" s="6">
        <v>11632</v>
      </c>
    </row>
    <row r="296" spans="1:19">
      <c r="A296" s="1">
        <v>1931</v>
      </c>
      <c r="B296" s="1">
        <v>10</v>
      </c>
      <c r="C296" s="1">
        <v>22</v>
      </c>
      <c r="D296" s="4">
        <f t="shared" si="12"/>
        <v>12</v>
      </c>
      <c r="E296" s="1">
        <v>1</v>
      </c>
      <c r="F296" s="1">
        <v>2</v>
      </c>
      <c r="I296" s="1">
        <v>1</v>
      </c>
      <c r="J296" s="1">
        <v>2</v>
      </c>
      <c r="K296" s="2">
        <f t="shared" si="13"/>
        <v>0</v>
      </c>
      <c r="L296" s="2">
        <f t="shared" si="14"/>
        <v>12</v>
      </c>
      <c r="M296" s="1" t="s">
        <v>30</v>
      </c>
      <c r="N296" s="1" t="s">
        <v>31</v>
      </c>
      <c r="O296" s="1">
        <v>1931</v>
      </c>
      <c r="P296" s="1">
        <v>221</v>
      </c>
      <c r="Q296" s="1">
        <v>4193</v>
      </c>
      <c r="S296" s="6">
        <v>11632</v>
      </c>
    </row>
    <row r="297" spans="1:19">
      <c r="A297" s="1">
        <v>1931</v>
      </c>
      <c r="B297" s="1">
        <v>10</v>
      </c>
      <c r="C297" s="1">
        <v>23</v>
      </c>
      <c r="D297" s="4">
        <f t="shared" si="12"/>
        <v>15</v>
      </c>
      <c r="E297" s="1">
        <v>1</v>
      </c>
      <c r="F297" s="1">
        <v>5</v>
      </c>
      <c r="I297" s="1">
        <v>1</v>
      </c>
      <c r="J297" s="1">
        <v>5</v>
      </c>
      <c r="K297" s="2">
        <f t="shared" si="13"/>
        <v>0</v>
      </c>
      <c r="L297" s="2">
        <f t="shared" si="14"/>
        <v>15</v>
      </c>
      <c r="M297" s="1" t="s">
        <v>30</v>
      </c>
      <c r="N297" s="1" t="s">
        <v>31</v>
      </c>
      <c r="O297" s="1">
        <v>1931</v>
      </c>
      <c r="P297" s="1">
        <v>221</v>
      </c>
      <c r="Q297" s="1">
        <v>4193</v>
      </c>
      <c r="S297" s="6">
        <v>11632</v>
      </c>
    </row>
    <row r="298" spans="1:19">
      <c r="A298" s="1">
        <v>1931</v>
      </c>
      <c r="B298" s="1">
        <v>10</v>
      </c>
      <c r="C298" s="1">
        <v>24</v>
      </c>
      <c r="D298" s="4">
        <f t="shared" si="12"/>
        <v>30</v>
      </c>
      <c r="E298" s="1">
        <v>2</v>
      </c>
      <c r="F298" s="1">
        <v>10</v>
      </c>
      <c r="G298" s="1">
        <v>1</v>
      </c>
      <c r="H298" s="1">
        <v>3</v>
      </c>
      <c r="I298" s="1">
        <v>1</v>
      </c>
      <c r="J298" s="1">
        <v>7</v>
      </c>
      <c r="K298" s="2">
        <f t="shared" si="13"/>
        <v>13</v>
      </c>
      <c r="L298" s="2">
        <f t="shared" si="14"/>
        <v>17</v>
      </c>
      <c r="M298" s="1" t="s">
        <v>94</v>
      </c>
      <c r="N298" s="1" t="s">
        <v>31</v>
      </c>
      <c r="O298" s="1">
        <v>1931</v>
      </c>
      <c r="P298" s="1">
        <v>221</v>
      </c>
      <c r="Q298" s="1">
        <v>4193</v>
      </c>
      <c r="S298" s="6">
        <v>11632</v>
      </c>
    </row>
    <row r="299" spans="1:19">
      <c r="A299" s="1">
        <v>1931</v>
      </c>
      <c r="B299" s="1">
        <v>10</v>
      </c>
      <c r="C299" s="1">
        <v>25</v>
      </c>
      <c r="D299" s="4" t="str">
        <f t="shared" si="12"/>
        <v/>
      </c>
      <c r="K299" s="2" t="str">
        <f t="shared" si="13"/>
        <v/>
      </c>
      <c r="L299" s="2" t="str">
        <f t="shared" si="14"/>
        <v/>
      </c>
      <c r="M299" s="1" t="s">
        <v>30</v>
      </c>
      <c r="N299" s="1" t="s">
        <v>31</v>
      </c>
      <c r="O299" s="1">
        <v>1931</v>
      </c>
      <c r="P299" s="1">
        <v>221</v>
      </c>
      <c r="Q299" s="1">
        <v>4193</v>
      </c>
      <c r="S299" s="6">
        <v>11632</v>
      </c>
    </row>
    <row r="300" spans="1:19">
      <c r="A300" s="1">
        <v>1931</v>
      </c>
      <c r="B300" s="1">
        <v>10</v>
      </c>
      <c r="C300" s="1">
        <v>26</v>
      </c>
      <c r="D300" s="4" t="str">
        <f t="shared" si="12"/>
        <v/>
      </c>
      <c r="K300" s="2" t="str">
        <f t="shared" si="13"/>
        <v/>
      </c>
      <c r="L300" s="2" t="str">
        <f t="shared" si="14"/>
        <v/>
      </c>
      <c r="M300" s="1" t="s">
        <v>30</v>
      </c>
      <c r="N300" s="1" t="s">
        <v>31</v>
      </c>
      <c r="O300" s="1">
        <v>1931</v>
      </c>
      <c r="P300" s="1">
        <v>221</v>
      </c>
      <c r="Q300" s="1">
        <v>4193</v>
      </c>
      <c r="S300" s="6">
        <v>11632</v>
      </c>
    </row>
    <row r="301" spans="1:19">
      <c r="A301" s="1">
        <v>1931</v>
      </c>
      <c r="B301" s="1">
        <v>10</v>
      </c>
      <c r="C301" s="1">
        <v>27</v>
      </c>
      <c r="D301" s="4">
        <f t="shared" si="12"/>
        <v>18</v>
      </c>
      <c r="E301" s="1">
        <v>1</v>
      </c>
      <c r="F301" s="1">
        <v>8</v>
      </c>
      <c r="I301" s="1">
        <v>1</v>
      </c>
      <c r="J301" s="1">
        <v>8</v>
      </c>
      <c r="K301" s="2">
        <f t="shared" si="13"/>
        <v>0</v>
      </c>
      <c r="L301" s="2">
        <f t="shared" si="14"/>
        <v>18</v>
      </c>
      <c r="M301" s="1" t="s">
        <v>30</v>
      </c>
      <c r="N301" s="1" t="s">
        <v>31</v>
      </c>
      <c r="O301" s="1">
        <v>1931</v>
      </c>
      <c r="P301" s="1">
        <v>221</v>
      </c>
      <c r="Q301" s="1">
        <v>4193</v>
      </c>
      <c r="S301" s="6">
        <v>11632</v>
      </c>
    </row>
    <row r="302" spans="1:19">
      <c r="A302" s="1">
        <v>1931</v>
      </c>
      <c r="B302" s="1">
        <v>10</v>
      </c>
      <c r="C302" s="1">
        <v>28</v>
      </c>
      <c r="D302" s="4">
        <f t="shared" si="12"/>
        <v>15</v>
      </c>
      <c r="E302" s="1">
        <v>1</v>
      </c>
      <c r="F302" s="1">
        <v>5</v>
      </c>
      <c r="I302" s="1">
        <v>1</v>
      </c>
      <c r="J302" s="1">
        <v>5</v>
      </c>
      <c r="K302" s="2">
        <f t="shared" si="13"/>
        <v>0</v>
      </c>
      <c r="L302" s="2">
        <f t="shared" si="14"/>
        <v>15</v>
      </c>
      <c r="M302" s="1" t="s">
        <v>30</v>
      </c>
      <c r="N302" s="1" t="s">
        <v>31</v>
      </c>
      <c r="O302" s="1">
        <v>1931</v>
      </c>
      <c r="P302" s="1">
        <v>221</v>
      </c>
      <c r="Q302" s="1">
        <v>4193</v>
      </c>
      <c r="S302" s="6">
        <v>11632</v>
      </c>
    </row>
    <row r="303" spans="1:19">
      <c r="A303" s="1">
        <v>1931</v>
      </c>
      <c r="B303" s="1">
        <v>10</v>
      </c>
      <c r="C303" s="1">
        <v>29</v>
      </c>
      <c r="D303" s="4">
        <f t="shared" si="12"/>
        <v>12</v>
      </c>
      <c r="E303" s="1">
        <v>1</v>
      </c>
      <c r="F303" s="1">
        <v>2</v>
      </c>
      <c r="I303" s="1">
        <v>1</v>
      </c>
      <c r="J303" s="1">
        <v>2</v>
      </c>
      <c r="K303" s="2">
        <f t="shared" si="13"/>
        <v>0</v>
      </c>
      <c r="L303" s="2">
        <f t="shared" si="14"/>
        <v>12</v>
      </c>
      <c r="M303" s="1" t="s">
        <v>30</v>
      </c>
      <c r="N303" s="1" t="s">
        <v>31</v>
      </c>
      <c r="O303" s="1">
        <v>1931</v>
      </c>
      <c r="P303" s="1">
        <v>221</v>
      </c>
      <c r="Q303" s="1">
        <v>4193</v>
      </c>
      <c r="S303" s="6">
        <v>11632</v>
      </c>
    </row>
    <row r="304" spans="1:19">
      <c r="A304" s="1">
        <v>1931</v>
      </c>
      <c r="B304" s="1">
        <v>10</v>
      </c>
      <c r="C304" s="1">
        <v>30</v>
      </c>
      <c r="D304" s="4">
        <f t="shared" si="12"/>
        <v>11</v>
      </c>
      <c r="E304" s="1">
        <v>1</v>
      </c>
      <c r="F304" s="1">
        <v>1</v>
      </c>
      <c r="I304" s="1">
        <v>1</v>
      </c>
      <c r="J304" s="1">
        <v>1</v>
      </c>
      <c r="K304" s="2">
        <f t="shared" si="13"/>
        <v>0</v>
      </c>
      <c r="L304" s="2">
        <f t="shared" si="14"/>
        <v>11</v>
      </c>
      <c r="M304" s="1" t="s">
        <v>30</v>
      </c>
      <c r="N304" s="1" t="s">
        <v>31</v>
      </c>
      <c r="O304" s="1">
        <v>1931</v>
      </c>
      <c r="P304" s="1">
        <v>221</v>
      </c>
      <c r="Q304" s="1">
        <v>4193</v>
      </c>
      <c r="S304" s="6">
        <v>11632</v>
      </c>
    </row>
    <row r="305" spans="1:19">
      <c r="A305" s="1">
        <v>1931</v>
      </c>
      <c r="B305" s="1">
        <v>10</v>
      </c>
      <c r="C305" s="1">
        <v>31</v>
      </c>
      <c r="D305" s="4">
        <f t="shared" si="12"/>
        <v>11</v>
      </c>
      <c r="E305" s="1">
        <v>1</v>
      </c>
      <c r="F305" s="1">
        <v>1</v>
      </c>
      <c r="I305" s="1">
        <v>1</v>
      </c>
      <c r="J305" s="1">
        <v>1</v>
      </c>
      <c r="K305" s="2">
        <f t="shared" si="13"/>
        <v>0</v>
      </c>
      <c r="L305" s="2">
        <f t="shared" si="14"/>
        <v>11</v>
      </c>
      <c r="M305" s="1" t="s">
        <v>30</v>
      </c>
      <c r="N305" s="1" t="s">
        <v>31</v>
      </c>
      <c r="O305" s="1">
        <v>1931</v>
      </c>
      <c r="P305" s="1">
        <v>221</v>
      </c>
      <c r="Q305" s="1">
        <v>4193</v>
      </c>
      <c r="S305" s="6">
        <v>11632</v>
      </c>
    </row>
    <row r="306" spans="1:19">
      <c r="A306" s="1">
        <v>1931</v>
      </c>
      <c r="B306" s="1">
        <v>11</v>
      </c>
      <c r="C306" s="1">
        <v>1</v>
      </c>
      <c r="D306" s="4">
        <f t="shared" si="12"/>
        <v>13</v>
      </c>
      <c r="E306" s="1">
        <v>1</v>
      </c>
      <c r="F306" s="1">
        <v>3</v>
      </c>
      <c r="I306" s="1">
        <v>1</v>
      </c>
      <c r="J306" s="1">
        <v>3</v>
      </c>
      <c r="K306" s="2">
        <f t="shared" si="13"/>
        <v>0</v>
      </c>
      <c r="L306" s="2">
        <f t="shared" si="14"/>
        <v>13</v>
      </c>
      <c r="M306" s="1" t="s">
        <v>30</v>
      </c>
      <c r="N306" s="1" t="s">
        <v>31</v>
      </c>
      <c r="O306" s="1">
        <v>1931</v>
      </c>
      <c r="P306" s="1">
        <v>223</v>
      </c>
      <c r="Q306" s="1">
        <v>4194</v>
      </c>
      <c r="S306" s="6">
        <v>11662</v>
      </c>
    </row>
    <row r="307" spans="1:19">
      <c r="A307" s="1">
        <v>1931</v>
      </c>
      <c r="B307" s="1">
        <v>11</v>
      </c>
      <c r="C307" s="1">
        <v>2</v>
      </c>
      <c r="D307" s="4">
        <f t="shared" si="12"/>
        <v>0</v>
      </c>
      <c r="E307" s="1">
        <v>0</v>
      </c>
      <c r="F307" s="1">
        <v>0</v>
      </c>
      <c r="K307" s="2">
        <f t="shared" si="13"/>
        <v>0</v>
      </c>
      <c r="L307" s="2">
        <f t="shared" si="14"/>
        <v>0</v>
      </c>
      <c r="M307" s="1" t="s">
        <v>30</v>
      </c>
      <c r="N307" s="1" t="s">
        <v>31</v>
      </c>
      <c r="O307" s="1">
        <v>1931</v>
      </c>
      <c r="P307" s="1">
        <v>223</v>
      </c>
      <c r="Q307" s="1">
        <v>4194</v>
      </c>
      <c r="S307" s="6">
        <v>11662</v>
      </c>
    </row>
    <row r="308" spans="1:19">
      <c r="A308" s="1">
        <v>1931</v>
      </c>
      <c r="B308" s="1">
        <v>11</v>
      </c>
      <c r="C308" s="1">
        <v>3</v>
      </c>
      <c r="D308" s="4">
        <f t="shared" si="12"/>
        <v>25</v>
      </c>
      <c r="E308" s="1">
        <v>2</v>
      </c>
      <c r="F308" s="1">
        <v>5</v>
      </c>
      <c r="I308" s="1">
        <v>2</v>
      </c>
      <c r="J308" s="1">
        <v>5</v>
      </c>
      <c r="K308" s="2">
        <f t="shared" si="13"/>
        <v>0</v>
      </c>
      <c r="L308" s="2">
        <f t="shared" si="14"/>
        <v>25</v>
      </c>
      <c r="M308" s="1" t="s">
        <v>30</v>
      </c>
      <c r="N308" s="1" t="s">
        <v>31</v>
      </c>
      <c r="O308" s="1">
        <v>1931</v>
      </c>
      <c r="P308" s="1">
        <v>223</v>
      </c>
      <c r="Q308" s="1">
        <v>4194</v>
      </c>
      <c r="S308" s="6">
        <v>11662</v>
      </c>
    </row>
    <row r="309" spans="1:19">
      <c r="A309" s="1">
        <v>1931</v>
      </c>
      <c r="B309" s="1">
        <v>11</v>
      </c>
      <c r="C309" s="1">
        <v>4</v>
      </c>
      <c r="D309" s="4">
        <f t="shared" si="12"/>
        <v>27</v>
      </c>
      <c r="E309" s="1">
        <v>2</v>
      </c>
      <c r="F309" s="1">
        <v>7</v>
      </c>
      <c r="I309" s="1">
        <v>2</v>
      </c>
      <c r="J309" s="1">
        <v>7</v>
      </c>
      <c r="K309" s="2">
        <f t="shared" si="13"/>
        <v>0</v>
      </c>
      <c r="L309" s="2">
        <f t="shared" si="14"/>
        <v>27</v>
      </c>
      <c r="M309" s="1" t="s">
        <v>30</v>
      </c>
      <c r="N309" s="1" t="s">
        <v>31</v>
      </c>
      <c r="O309" s="1">
        <v>1931</v>
      </c>
      <c r="P309" s="1">
        <v>223</v>
      </c>
      <c r="Q309" s="1">
        <v>4194</v>
      </c>
      <c r="S309" s="6">
        <v>11662</v>
      </c>
    </row>
    <row r="310" spans="1:19">
      <c r="A310" s="1">
        <v>1931</v>
      </c>
      <c r="B310" s="1">
        <v>11</v>
      </c>
      <c r="C310" s="1">
        <v>5</v>
      </c>
      <c r="D310" s="4" t="str">
        <f t="shared" si="12"/>
        <v/>
      </c>
      <c r="K310" s="2" t="str">
        <f t="shared" si="13"/>
        <v/>
      </c>
      <c r="L310" s="2" t="str">
        <f t="shared" si="14"/>
        <v/>
      </c>
      <c r="N310" s="1" t="s">
        <v>31</v>
      </c>
      <c r="O310" s="1">
        <v>1931</v>
      </c>
      <c r="P310" s="1">
        <v>223</v>
      </c>
      <c r="Q310" s="1">
        <v>4194</v>
      </c>
      <c r="S310" s="6">
        <v>11662</v>
      </c>
    </row>
    <row r="311" spans="1:19">
      <c r="A311" s="1">
        <v>1931</v>
      </c>
      <c r="B311" s="1">
        <v>11</v>
      </c>
      <c r="C311" s="1">
        <v>6</v>
      </c>
      <c r="D311" s="4" t="str">
        <f t="shared" si="12"/>
        <v/>
      </c>
      <c r="K311" s="2" t="str">
        <f t="shared" si="13"/>
        <v/>
      </c>
      <c r="L311" s="2" t="str">
        <f t="shared" si="14"/>
        <v/>
      </c>
      <c r="N311" s="1" t="s">
        <v>31</v>
      </c>
      <c r="O311" s="1">
        <v>1931</v>
      </c>
      <c r="P311" s="1">
        <v>223</v>
      </c>
      <c r="Q311" s="1">
        <v>4194</v>
      </c>
      <c r="S311" s="6">
        <v>11662</v>
      </c>
    </row>
    <row r="312" spans="1:19">
      <c r="A312" s="1">
        <v>1931</v>
      </c>
      <c r="B312" s="1">
        <v>11</v>
      </c>
      <c r="C312" s="1">
        <v>7</v>
      </c>
      <c r="D312" s="4" t="str">
        <f t="shared" si="12"/>
        <v/>
      </c>
      <c r="K312" s="2" t="str">
        <f t="shared" si="13"/>
        <v/>
      </c>
      <c r="L312" s="2" t="str">
        <f t="shared" si="14"/>
        <v/>
      </c>
      <c r="N312" s="1" t="s">
        <v>31</v>
      </c>
      <c r="O312" s="1">
        <v>1931</v>
      </c>
      <c r="P312" s="1">
        <v>223</v>
      </c>
      <c r="Q312" s="1">
        <v>4194</v>
      </c>
      <c r="S312" s="6">
        <v>11662</v>
      </c>
    </row>
    <row r="313" spans="1:19">
      <c r="A313" s="1">
        <v>1931</v>
      </c>
      <c r="B313" s="1">
        <v>11</v>
      </c>
      <c r="C313" s="1">
        <v>8</v>
      </c>
      <c r="D313" s="4">
        <f t="shared" si="12"/>
        <v>22</v>
      </c>
      <c r="E313" s="1">
        <v>1</v>
      </c>
      <c r="F313" s="1">
        <v>12</v>
      </c>
      <c r="I313" s="1">
        <v>1</v>
      </c>
      <c r="J313" s="1">
        <v>12</v>
      </c>
      <c r="K313" s="2">
        <f t="shared" si="13"/>
        <v>0</v>
      </c>
      <c r="L313" s="2">
        <f t="shared" si="14"/>
        <v>22</v>
      </c>
      <c r="M313" s="1" t="s">
        <v>30</v>
      </c>
      <c r="N313" s="1" t="s">
        <v>31</v>
      </c>
      <c r="O313" s="1">
        <v>1931</v>
      </c>
      <c r="P313" s="1">
        <v>223</v>
      </c>
      <c r="Q313" s="1">
        <v>4194</v>
      </c>
      <c r="S313" s="6">
        <v>11662</v>
      </c>
    </row>
    <row r="314" spans="1:19">
      <c r="A314" s="1">
        <v>1931</v>
      </c>
      <c r="B314" s="1">
        <v>11</v>
      </c>
      <c r="C314" s="1">
        <v>9</v>
      </c>
      <c r="D314" s="4">
        <f t="shared" si="12"/>
        <v>17</v>
      </c>
      <c r="E314" s="1">
        <v>1</v>
      </c>
      <c r="F314" s="1">
        <v>7</v>
      </c>
      <c r="I314" s="1">
        <v>1</v>
      </c>
      <c r="J314" s="1">
        <v>7</v>
      </c>
      <c r="K314" s="2">
        <f t="shared" si="13"/>
        <v>0</v>
      </c>
      <c r="L314" s="2">
        <f t="shared" si="14"/>
        <v>17</v>
      </c>
      <c r="M314" s="1" t="s">
        <v>30</v>
      </c>
      <c r="N314" s="1" t="s">
        <v>31</v>
      </c>
      <c r="O314" s="1">
        <v>1931</v>
      </c>
      <c r="P314" s="1">
        <v>223</v>
      </c>
      <c r="Q314" s="1">
        <v>4194</v>
      </c>
      <c r="S314" s="6">
        <v>11662</v>
      </c>
    </row>
    <row r="315" spans="1:19">
      <c r="A315" s="1">
        <v>1931</v>
      </c>
      <c r="B315" s="1">
        <v>11</v>
      </c>
      <c r="C315" s="1">
        <v>10</v>
      </c>
      <c r="D315" s="4">
        <f t="shared" si="12"/>
        <v>0</v>
      </c>
      <c r="E315" s="1">
        <v>0</v>
      </c>
      <c r="F315" s="1">
        <v>0</v>
      </c>
      <c r="K315" s="2">
        <f t="shared" si="13"/>
        <v>0</v>
      </c>
      <c r="L315" s="2">
        <f t="shared" si="14"/>
        <v>0</v>
      </c>
      <c r="M315" s="1" t="s">
        <v>30</v>
      </c>
      <c r="N315" s="1" t="s">
        <v>31</v>
      </c>
      <c r="O315" s="1">
        <v>1931</v>
      </c>
      <c r="P315" s="1">
        <v>223</v>
      </c>
      <c r="Q315" s="1">
        <v>4194</v>
      </c>
      <c r="S315" s="6">
        <v>11662</v>
      </c>
    </row>
    <row r="316" spans="1:19">
      <c r="A316" s="1">
        <v>1931</v>
      </c>
      <c r="B316" s="1">
        <v>11</v>
      </c>
      <c r="C316" s="1">
        <v>11</v>
      </c>
      <c r="D316" s="4">
        <f t="shared" si="12"/>
        <v>0</v>
      </c>
      <c r="E316" s="1">
        <v>0</v>
      </c>
      <c r="F316" s="1">
        <v>0</v>
      </c>
      <c r="K316" s="2">
        <f t="shared" si="13"/>
        <v>0</v>
      </c>
      <c r="L316" s="2">
        <f t="shared" si="14"/>
        <v>0</v>
      </c>
      <c r="M316" s="1" t="s">
        <v>30</v>
      </c>
      <c r="N316" s="1" t="s">
        <v>31</v>
      </c>
      <c r="O316" s="1">
        <v>1931</v>
      </c>
      <c r="P316" s="1">
        <v>223</v>
      </c>
      <c r="Q316" s="1">
        <v>4194</v>
      </c>
      <c r="S316" s="6">
        <v>11662</v>
      </c>
    </row>
    <row r="317" spans="1:19">
      <c r="A317" s="1">
        <v>1931</v>
      </c>
      <c r="B317" s="1">
        <v>11</v>
      </c>
      <c r="C317" s="1">
        <v>12</v>
      </c>
      <c r="D317" s="4">
        <f t="shared" si="12"/>
        <v>0</v>
      </c>
      <c r="E317" s="1">
        <v>0</v>
      </c>
      <c r="F317" s="1">
        <v>0</v>
      </c>
      <c r="K317" s="2">
        <f t="shared" si="13"/>
        <v>0</v>
      </c>
      <c r="L317" s="2">
        <f t="shared" si="14"/>
        <v>0</v>
      </c>
      <c r="M317" s="1" t="s">
        <v>30</v>
      </c>
      <c r="N317" s="1" t="s">
        <v>31</v>
      </c>
      <c r="O317" s="1">
        <v>1931</v>
      </c>
      <c r="P317" s="1">
        <v>223</v>
      </c>
      <c r="Q317" s="1">
        <v>4194</v>
      </c>
      <c r="S317" s="6">
        <v>11662</v>
      </c>
    </row>
    <row r="318" spans="1:19">
      <c r="A318" s="1">
        <v>1931</v>
      </c>
      <c r="B318" s="1">
        <v>11</v>
      </c>
      <c r="C318" s="1">
        <v>13</v>
      </c>
      <c r="D318" s="4">
        <f t="shared" si="12"/>
        <v>0</v>
      </c>
      <c r="E318" s="1">
        <v>0</v>
      </c>
      <c r="F318" s="1">
        <v>0</v>
      </c>
      <c r="K318" s="2">
        <f t="shared" si="13"/>
        <v>0</v>
      </c>
      <c r="L318" s="2">
        <f t="shared" si="14"/>
        <v>0</v>
      </c>
      <c r="M318" s="1" t="s">
        <v>30</v>
      </c>
      <c r="N318" s="1" t="s">
        <v>31</v>
      </c>
      <c r="O318" s="1">
        <v>1931</v>
      </c>
      <c r="P318" s="1">
        <v>223</v>
      </c>
      <c r="Q318" s="1">
        <v>4194</v>
      </c>
      <c r="S318" s="6">
        <v>11662</v>
      </c>
    </row>
    <row r="319" spans="1:19">
      <c r="A319" s="1">
        <v>1931</v>
      </c>
      <c r="B319" s="1">
        <v>11</v>
      </c>
      <c r="C319" s="1">
        <v>14</v>
      </c>
      <c r="D319" s="4" t="str">
        <f t="shared" si="12"/>
        <v/>
      </c>
      <c r="K319" s="2" t="str">
        <f t="shared" si="13"/>
        <v/>
      </c>
      <c r="L319" s="2" t="str">
        <f t="shared" si="14"/>
        <v/>
      </c>
      <c r="N319" s="1" t="s">
        <v>31</v>
      </c>
      <c r="O319" s="1">
        <v>1931</v>
      </c>
      <c r="P319" s="1">
        <v>223</v>
      </c>
      <c r="Q319" s="1">
        <v>4194</v>
      </c>
      <c r="S319" s="6">
        <v>11662</v>
      </c>
    </row>
    <row r="320" spans="1:19">
      <c r="A320" s="1">
        <v>1931</v>
      </c>
      <c r="B320" s="1">
        <v>11</v>
      </c>
      <c r="C320" s="1">
        <v>15</v>
      </c>
      <c r="D320" s="4">
        <f t="shared" si="12"/>
        <v>0</v>
      </c>
      <c r="E320" s="1">
        <v>0</v>
      </c>
      <c r="F320" s="1">
        <v>0</v>
      </c>
      <c r="K320" s="2">
        <f t="shared" si="13"/>
        <v>0</v>
      </c>
      <c r="L320" s="2">
        <f t="shared" si="14"/>
        <v>0</v>
      </c>
      <c r="M320" s="1" t="s">
        <v>30</v>
      </c>
      <c r="N320" s="1" t="s">
        <v>31</v>
      </c>
      <c r="O320" s="1">
        <v>1931</v>
      </c>
      <c r="P320" s="1">
        <v>223</v>
      </c>
      <c r="Q320" s="1">
        <v>4194</v>
      </c>
      <c r="S320" s="6">
        <v>11662</v>
      </c>
    </row>
    <row r="321" spans="1:19">
      <c r="A321" s="1">
        <v>1931</v>
      </c>
      <c r="B321" s="1">
        <v>11</v>
      </c>
      <c r="C321" s="1">
        <v>16</v>
      </c>
      <c r="D321" s="4">
        <f t="shared" si="12"/>
        <v>0</v>
      </c>
      <c r="E321" s="1">
        <v>0</v>
      </c>
      <c r="F321" s="1">
        <v>0</v>
      </c>
      <c r="K321" s="2">
        <f t="shared" si="13"/>
        <v>0</v>
      </c>
      <c r="L321" s="2">
        <f t="shared" si="14"/>
        <v>0</v>
      </c>
      <c r="M321" s="1" t="s">
        <v>30</v>
      </c>
      <c r="N321" s="1" t="s">
        <v>31</v>
      </c>
      <c r="O321" s="1">
        <v>1931</v>
      </c>
      <c r="P321" s="1">
        <v>223</v>
      </c>
      <c r="Q321" s="1">
        <v>4194</v>
      </c>
      <c r="S321" s="6">
        <v>11662</v>
      </c>
    </row>
    <row r="322" spans="1:19">
      <c r="A322" s="1">
        <v>1931</v>
      </c>
      <c r="B322" s="1">
        <v>11</v>
      </c>
      <c r="C322" s="1">
        <v>17</v>
      </c>
      <c r="D322" s="4">
        <f t="shared" si="12"/>
        <v>18</v>
      </c>
      <c r="E322" s="1">
        <v>1</v>
      </c>
      <c r="F322" s="1">
        <v>8</v>
      </c>
      <c r="I322" s="1">
        <v>1</v>
      </c>
      <c r="J322" s="1">
        <v>8</v>
      </c>
      <c r="K322" s="2">
        <f t="shared" si="13"/>
        <v>0</v>
      </c>
      <c r="L322" s="2">
        <f t="shared" si="14"/>
        <v>18</v>
      </c>
      <c r="M322" s="1" t="s">
        <v>30</v>
      </c>
      <c r="N322" s="1" t="s">
        <v>31</v>
      </c>
      <c r="O322" s="1">
        <v>1931</v>
      </c>
      <c r="P322" s="1">
        <v>223</v>
      </c>
      <c r="Q322" s="1">
        <v>4194</v>
      </c>
      <c r="S322" s="6">
        <v>11662</v>
      </c>
    </row>
    <row r="323" spans="1:19">
      <c r="A323" s="1">
        <v>1931</v>
      </c>
      <c r="B323" s="1">
        <v>11</v>
      </c>
      <c r="C323" s="1">
        <v>18</v>
      </c>
      <c r="D323" s="4" t="str">
        <f t="shared" ref="D323:D386" si="15">IF(E323="","",E323*10+F323)</f>
        <v/>
      </c>
      <c r="K323" s="2" t="str">
        <f t="shared" ref="K323:K386" si="16">IF(D323="","",G323*10+H323)</f>
        <v/>
      </c>
      <c r="L323" s="2" t="str">
        <f t="shared" ref="L323:L386" si="17">IF(D323="","",I323*10+J323)</f>
        <v/>
      </c>
      <c r="N323" s="1" t="s">
        <v>31</v>
      </c>
      <c r="O323" s="1">
        <v>1931</v>
      </c>
      <c r="P323" s="1">
        <v>223</v>
      </c>
      <c r="Q323" s="1">
        <v>4194</v>
      </c>
      <c r="S323" s="6">
        <v>11662</v>
      </c>
    </row>
    <row r="324" spans="1:19">
      <c r="A324" s="1">
        <v>1931</v>
      </c>
      <c r="B324" s="1">
        <v>11</v>
      </c>
      <c r="C324" s="1">
        <v>19</v>
      </c>
      <c r="D324" s="4">
        <f t="shared" si="15"/>
        <v>24</v>
      </c>
      <c r="E324" s="1">
        <v>2</v>
      </c>
      <c r="F324" s="1">
        <v>4</v>
      </c>
      <c r="I324" s="1">
        <v>2</v>
      </c>
      <c r="J324" s="1">
        <v>4</v>
      </c>
      <c r="K324" s="2">
        <f t="shared" si="16"/>
        <v>0</v>
      </c>
      <c r="L324" s="2">
        <f t="shared" si="17"/>
        <v>24</v>
      </c>
      <c r="M324" s="1" t="s">
        <v>30</v>
      </c>
      <c r="N324" s="1" t="s">
        <v>31</v>
      </c>
      <c r="O324" s="1">
        <v>1931</v>
      </c>
      <c r="P324" s="1">
        <v>223</v>
      </c>
      <c r="Q324" s="1">
        <v>4194</v>
      </c>
      <c r="S324" s="6">
        <v>11662</v>
      </c>
    </row>
    <row r="325" spans="1:19">
      <c r="A325" s="1">
        <v>1931</v>
      </c>
      <c r="B325" s="1">
        <v>11</v>
      </c>
      <c r="C325" s="1">
        <v>20</v>
      </c>
      <c r="D325" s="4">
        <f t="shared" si="15"/>
        <v>13</v>
      </c>
      <c r="E325" s="1">
        <v>1</v>
      </c>
      <c r="F325" s="1">
        <v>3</v>
      </c>
      <c r="I325" s="1">
        <v>1</v>
      </c>
      <c r="J325" s="1">
        <v>3</v>
      </c>
      <c r="K325" s="2">
        <f t="shared" si="16"/>
        <v>0</v>
      </c>
      <c r="L325" s="2">
        <f t="shared" si="17"/>
        <v>13</v>
      </c>
      <c r="M325" s="1" t="s">
        <v>30</v>
      </c>
      <c r="N325" s="1" t="s">
        <v>31</v>
      </c>
      <c r="O325" s="1">
        <v>1931</v>
      </c>
      <c r="P325" s="1">
        <v>223</v>
      </c>
      <c r="Q325" s="1">
        <v>4194</v>
      </c>
      <c r="S325" s="6">
        <v>11662</v>
      </c>
    </row>
    <row r="326" spans="1:19">
      <c r="A326" s="1">
        <v>1931</v>
      </c>
      <c r="B326" s="1">
        <v>11</v>
      </c>
      <c r="C326" s="1">
        <v>21</v>
      </c>
      <c r="D326" s="4">
        <f t="shared" si="15"/>
        <v>23</v>
      </c>
      <c r="E326" s="1">
        <v>2</v>
      </c>
      <c r="F326" s="1">
        <v>3</v>
      </c>
      <c r="I326" s="1">
        <v>2</v>
      </c>
      <c r="J326" s="1">
        <v>3</v>
      </c>
      <c r="K326" s="2">
        <f t="shared" si="16"/>
        <v>0</v>
      </c>
      <c r="L326" s="2">
        <f t="shared" si="17"/>
        <v>23</v>
      </c>
      <c r="M326" s="1" t="s">
        <v>30</v>
      </c>
      <c r="N326" s="1" t="s">
        <v>31</v>
      </c>
      <c r="O326" s="1">
        <v>1931</v>
      </c>
      <c r="P326" s="1">
        <v>223</v>
      </c>
      <c r="Q326" s="1">
        <v>4194</v>
      </c>
      <c r="S326" s="6">
        <v>11662</v>
      </c>
    </row>
    <row r="327" spans="1:19">
      <c r="A327" s="1">
        <v>1931</v>
      </c>
      <c r="B327" s="1">
        <v>11</v>
      </c>
      <c r="C327" s="1">
        <v>22</v>
      </c>
      <c r="D327" s="4">
        <f t="shared" si="15"/>
        <v>34</v>
      </c>
      <c r="E327" s="1">
        <v>3</v>
      </c>
      <c r="F327" s="1">
        <v>4</v>
      </c>
      <c r="I327" s="1">
        <v>3</v>
      </c>
      <c r="J327" s="1">
        <v>14</v>
      </c>
      <c r="K327" s="2">
        <f t="shared" si="16"/>
        <v>0</v>
      </c>
      <c r="L327" s="2">
        <f t="shared" si="17"/>
        <v>44</v>
      </c>
      <c r="M327" s="1" t="s">
        <v>30</v>
      </c>
      <c r="N327" s="1" t="s">
        <v>31</v>
      </c>
      <c r="O327" s="1">
        <v>1931</v>
      </c>
      <c r="P327" s="1">
        <v>223</v>
      </c>
      <c r="Q327" s="1">
        <v>4194</v>
      </c>
      <c r="S327" s="6">
        <v>11662</v>
      </c>
    </row>
    <row r="328" spans="1:19">
      <c r="A328" s="1">
        <v>1931</v>
      </c>
      <c r="B328" s="1">
        <v>11</v>
      </c>
      <c r="C328" s="1">
        <v>23</v>
      </c>
      <c r="D328" s="4" t="str">
        <f t="shared" si="15"/>
        <v/>
      </c>
      <c r="K328" s="2" t="str">
        <f t="shared" si="16"/>
        <v/>
      </c>
      <c r="L328" s="2" t="str">
        <f t="shared" si="17"/>
        <v/>
      </c>
      <c r="N328" s="1" t="s">
        <v>31</v>
      </c>
      <c r="O328" s="1">
        <v>1931</v>
      </c>
      <c r="P328" s="1">
        <v>223</v>
      </c>
      <c r="Q328" s="1">
        <v>4194</v>
      </c>
      <c r="S328" s="6">
        <v>11662</v>
      </c>
    </row>
    <row r="329" spans="1:19">
      <c r="A329" s="1">
        <v>1931</v>
      </c>
      <c r="B329" s="1">
        <v>11</v>
      </c>
      <c r="C329" s="1">
        <v>24</v>
      </c>
      <c r="D329" s="4">
        <f t="shared" si="15"/>
        <v>36</v>
      </c>
      <c r="E329" s="1">
        <v>2</v>
      </c>
      <c r="F329" s="1">
        <v>16</v>
      </c>
      <c r="G329" s="1">
        <v>1</v>
      </c>
      <c r="H329" s="1">
        <v>1</v>
      </c>
      <c r="I329" s="1">
        <v>1</v>
      </c>
      <c r="J329" s="1">
        <v>15</v>
      </c>
      <c r="K329" s="2">
        <f t="shared" si="16"/>
        <v>11</v>
      </c>
      <c r="L329" s="2">
        <f t="shared" si="17"/>
        <v>25</v>
      </c>
      <c r="M329" s="1" t="s">
        <v>30</v>
      </c>
      <c r="N329" s="1" t="s">
        <v>31</v>
      </c>
      <c r="O329" s="1">
        <v>1931</v>
      </c>
      <c r="P329" s="1">
        <v>223</v>
      </c>
      <c r="Q329" s="1">
        <v>4194</v>
      </c>
      <c r="S329" s="6">
        <v>11662</v>
      </c>
    </row>
    <row r="330" spans="1:19">
      <c r="A330" s="1">
        <v>1931</v>
      </c>
      <c r="B330" s="1">
        <v>11</v>
      </c>
      <c r="C330" s="1">
        <v>25</v>
      </c>
      <c r="D330" s="4">
        <f t="shared" si="15"/>
        <v>34</v>
      </c>
      <c r="E330" s="1">
        <v>2</v>
      </c>
      <c r="F330" s="1">
        <v>14</v>
      </c>
      <c r="G330" s="1">
        <v>1</v>
      </c>
      <c r="H330" s="1">
        <v>1</v>
      </c>
      <c r="I330" s="1">
        <v>1</v>
      </c>
      <c r="J330" s="1">
        <v>13</v>
      </c>
      <c r="K330" s="2">
        <f t="shared" si="16"/>
        <v>11</v>
      </c>
      <c r="L330" s="2">
        <f t="shared" si="17"/>
        <v>23</v>
      </c>
      <c r="M330" s="1" t="s">
        <v>30</v>
      </c>
      <c r="N330" s="1" t="s">
        <v>31</v>
      </c>
      <c r="O330" s="1">
        <v>1931</v>
      </c>
      <c r="P330" s="1">
        <v>223</v>
      </c>
      <c r="Q330" s="1">
        <v>4194</v>
      </c>
      <c r="S330" s="6">
        <v>11662</v>
      </c>
    </row>
    <row r="331" spans="1:19">
      <c r="A331" s="1">
        <v>1931</v>
      </c>
      <c r="B331" s="1">
        <v>11</v>
      </c>
      <c r="C331" s="1">
        <v>26</v>
      </c>
      <c r="D331" s="4">
        <f t="shared" si="15"/>
        <v>35</v>
      </c>
      <c r="E331" s="1">
        <v>2</v>
      </c>
      <c r="F331" s="1">
        <v>15</v>
      </c>
      <c r="I331" s="1">
        <v>2</v>
      </c>
      <c r="J331" s="1">
        <v>15</v>
      </c>
      <c r="K331" s="2">
        <f t="shared" si="16"/>
        <v>0</v>
      </c>
      <c r="L331" s="2">
        <f t="shared" si="17"/>
        <v>35</v>
      </c>
      <c r="M331" s="1" t="s">
        <v>30</v>
      </c>
      <c r="N331" s="1" t="s">
        <v>31</v>
      </c>
      <c r="O331" s="1">
        <v>1931</v>
      </c>
      <c r="P331" s="1">
        <v>223</v>
      </c>
      <c r="Q331" s="1">
        <v>4194</v>
      </c>
      <c r="S331" s="6">
        <v>11662</v>
      </c>
    </row>
    <row r="332" spans="1:19">
      <c r="A332" s="1">
        <v>1931</v>
      </c>
      <c r="B332" s="1">
        <v>11</v>
      </c>
      <c r="C332" s="1">
        <v>27</v>
      </c>
      <c r="D332" s="4">
        <f t="shared" si="15"/>
        <v>40</v>
      </c>
      <c r="E332" s="1">
        <v>2</v>
      </c>
      <c r="F332" s="1">
        <v>20</v>
      </c>
      <c r="I332" s="1">
        <v>2</v>
      </c>
      <c r="J332" s="1">
        <v>20</v>
      </c>
      <c r="K332" s="2">
        <f t="shared" si="16"/>
        <v>0</v>
      </c>
      <c r="L332" s="2">
        <f t="shared" si="17"/>
        <v>40</v>
      </c>
      <c r="M332" s="1" t="s">
        <v>30</v>
      </c>
      <c r="N332" s="1" t="s">
        <v>31</v>
      </c>
      <c r="O332" s="1">
        <v>1931</v>
      </c>
      <c r="P332" s="1">
        <v>223</v>
      </c>
      <c r="Q332" s="1">
        <v>4194</v>
      </c>
      <c r="S332" s="6">
        <v>11662</v>
      </c>
    </row>
    <row r="333" spans="1:19">
      <c r="A333" s="1">
        <v>1931</v>
      </c>
      <c r="B333" s="1">
        <v>11</v>
      </c>
      <c r="C333" s="1">
        <v>28</v>
      </c>
      <c r="D333" s="4" t="str">
        <f t="shared" si="15"/>
        <v/>
      </c>
      <c r="K333" s="2" t="str">
        <f t="shared" si="16"/>
        <v/>
      </c>
      <c r="L333" s="2" t="str">
        <f t="shared" si="17"/>
        <v/>
      </c>
      <c r="N333" s="1" t="s">
        <v>31</v>
      </c>
      <c r="O333" s="1">
        <v>1931</v>
      </c>
      <c r="P333" s="1">
        <v>223</v>
      </c>
      <c r="Q333" s="1">
        <v>4194</v>
      </c>
      <c r="S333" s="6">
        <v>11662</v>
      </c>
    </row>
    <row r="334" spans="1:19">
      <c r="A334" s="1">
        <v>1931</v>
      </c>
      <c r="B334" s="1">
        <v>11</v>
      </c>
      <c r="C334" s="1">
        <v>29</v>
      </c>
      <c r="D334" s="4">
        <f t="shared" si="15"/>
        <v>39</v>
      </c>
      <c r="E334" s="1">
        <v>2</v>
      </c>
      <c r="F334" s="1">
        <v>19</v>
      </c>
      <c r="I334" s="1">
        <v>2</v>
      </c>
      <c r="J334" s="1">
        <v>19</v>
      </c>
      <c r="K334" s="2">
        <f t="shared" si="16"/>
        <v>0</v>
      </c>
      <c r="L334" s="2">
        <f t="shared" si="17"/>
        <v>39</v>
      </c>
      <c r="M334" s="1" t="s">
        <v>30</v>
      </c>
      <c r="N334" s="1" t="s">
        <v>31</v>
      </c>
      <c r="O334" s="1">
        <v>1931</v>
      </c>
      <c r="P334" s="1">
        <v>223</v>
      </c>
      <c r="Q334" s="1">
        <v>4194</v>
      </c>
      <c r="S334" s="6">
        <v>11662</v>
      </c>
    </row>
    <row r="335" spans="1:19">
      <c r="A335" s="1">
        <v>1931</v>
      </c>
      <c r="B335" s="1">
        <v>11</v>
      </c>
      <c r="C335" s="1">
        <v>30</v>
      </c>
      <c r="D335" s="4">
        <f t="shared" si="15"/>
        <v>28</v>
      </c>
      <c r="E335" s="1">
        <v>2</v>
      </c>
      <c r="F335" s="1">
        <v>8</v>
      </c>
      <c r="I335" s="1">
        <v>2</v>
      </c>
      <c r="J335" s="1">
        <v>8</v>
      </c>
      <c r="K335" s="2">
        <f t="shared" si="16"/>
        <v>0</v>
      </c>
      <c r="L335" s="2">
        <f t="shared" si="17"/>
        <v>28</v>
      </c>
      <c r="M335" s="1" t="s">
        <v>30</v>
      </c>
      <c r="N335" s="1" t="s">
        <v>31</v>
      </c>
      <c r="O335" s="1">
        <v>1931</v>
      </c>
      <c r="P335" s="1">
        <v>223</v>
      </c>
      <c r="Q335" s="1">
        <v>4194</v>
      </c>
      <c r="S335" s="6">
        <v>11662</v>
      </c>
    </row>
    <row r="336" spans="1:19">
      <c r="A336" s="1">
        <v>1931</v>
      </c>
      <c r="B336" s="1">
        <v>12</v>
      </c>
      <c r="C336" s="1">
        <v>1</v>
      </c>
      <c r="D336" s="4">
        <f t="shared" si="15"/>
        <v>29</v>
      </c>
      <c r="E336" s="1">
        <v>2</v>
      </c>
      <c r="F336" s="1">
        <v>9</v>
      </c>
      <c r="G336" s="1">
        <v>2</v>
      </c>
      <c r="H336" s="1">
        <v>9</v>
      </c>
      <c r="K336" s="2">
        <f t="shared" si="16"/>
        <v>29</v>
      </c>
      <c r="L336" s="2">
        <f t="shared" si="17"/>
        <v>0</v>
      </c>
      <c r="M336" s="1" t="s">
        <v>30</v>
      </c>
      <c r="N336" s="1" t="s">
        <v>31</v>
      </c>
      <c r="O336" s="1">
        <v>1932</v>
      </c>
      <c r="P336" s="1">
        <v>225</v>
      </c>
      <c r="Q336" s="1">
        <v>4195</v>
      </c>
      <c r="S336" s="6">
        <v>11693</v>
      </c>
    </row>
    <row r="337" spans="1:19">
      <c r="A337" s="1">
        <v>1931</v>
      </c>
      <c r="B337" s="1">
        <v>12</v>
      </c>
      <c r="C337" s="1">
        <v>2</v>
      </c>
      <c r="D337" s="4">
        <f t="shared" si="15"/>
        <v>25</v>
      </c>
      <c r="E337" s="1">
        <v>2</v>
      </c>
      <c r="F337" s="1">
        <v>5</v>
      </c>
      <c r="G337" s="1">
        <v>2</v>
      </c>
      <c r="H337" s="1">
        <v>5</v>
      </c>
      <c r="K337" s="2">
        <f t="shared" si="16"/>
        <v>25</v>
      </c>
      <c r="L337" s="2">
        <f t="shared" si="17"/>
        <v>0</v>
      </c>
      <c r="M337" s="1" t="s">
        <v>30</v>
      </c>
      <c r="N337" s="1" t="s">
        <v>31</v>
      </c>
      <c r="O337" s="1">
        <v>1932</v>
      </c>
      <c r="P337" s="1">
        <v>225</v>
      </c>
      <c r="Q337" s="1">
        <v>4195</v>
      </c>
      <c r="S337" s="6">
        <v>11693</v>
      </c>
    </row>
    <row r="338" spans="1:19">
      <c r="A338" s="1">
        <v>1931</v>
      </c>
      <c r="B338" s="1">
        <v>12</v>
      </c>
      <c r="C338" s="1">
        <v>3</v>
      </c>
      <c r="D338" s="4" t="str">
        <f t="shared" si="15"/>
        <v/>
      </c>
      <c r="K338" s="2" t="str">
        <f t="shared" si="16"/>
        <v/>
      </c>
      <c r="L338" s="2" t="str">
        <f t="shared" si="17"/>
        <v/>
      </c>
      <c r="N338" s="1" t="s">
        <v>31</v>
      </c>
      <c r="O338" s="1">
        <v>1932</v>
      </c>
      <c r="P338" s="1">
        <v>225</v>
      </c>
      <c r="Q338" s="1">
        <v>4195</v>
      </c>
      <c r="S338" s="6">
        <v>11693</v>
      </c>
    </row>
    <row r="339" spans="1:19">
      <c r="A339" s="1">
        <v>1931</v>
      </c>
      <c r="B339" s="1">
        <v>12</v>
      </c>
      <c r="C339" s="1">
        <v>4</v>
      </c>
      <c r="D339" s="4">
        <f t="shared" si="15"/>
        <v>0</v>
      </c>
      <c r="E339" s="1">
        <v>0</v>
      </c>
      <c r="F339" s="1">
        <v>0</v>
      </c>
      <c r="K339" s="2">
        <f t="shared" si="16"/>
        <v>0</v>
      </c>
      <c r="L339" s="2">
        <f t="shared" si="17"/>
        <v>0</v>
      </c>
      <c r="M339" s="1" t="s">
        <v>30</v>
      </c>
      <c r="N339" s="1" t="s">
        <v>31</v>
      </c>
      <c r="O339" s="1">
        <v>1932</v>
      </c>
      <c r="P339" s="1">
        <v>225</v>
      </c>
      <c r="Q339" s="1">
        <v>4195</v>
      </c>
      <c r="S339" s="6">
        <v>11693</v>
      </c>
    </row>
    <row r="340" spans="1:19">
      <c r="A340" s="1">
        <v>1931</v>
      </c>
      <c r="B340" s="1">
        <v>12</v>
      </c>
      <c r="C340" s="1">
        <v>5</v>
      </c>
      <c r="D340" s="4">
        <f t="shared" si="15"/>
        <v>0</v>
      </c>
      <c r="E340" s="1">
        <v>0</v>
      </c>
      <c r="F340" s="1">
        <v>0</v>
      </c>
      <c r="K340" s="2">
        <f t="shared" si="16"/>
        <v>0</v>
      </c>
      <c r="L340" s="2">
        <f t="shared" si="17"/>
        <v>0</v>
      </c>
      <c r="M340" s="1" t="s">
        <v>30</v>
      </c>
      <c r="N340" s="1" t="s">
        <v>31</v>
      </c>
      <c r="O340" s="1">
        <v>1932</v>
      </c>
      <c r="P340" s="1">
        <v>225</v>
      </c>
      <c r="Q340" s="1">
        <v>4195</v>
      </c>
      <c r="S340" s="6">
        <v>11693</v>
      </c>
    </row>
    <row r="341" spans="1:19">
      <c r="A341" s="1">
        <v>1931</v>
      </c>
      <c r="B341" s="1">
        <v>12</v>
      </c>
      <c r="C341" s="1">
        <v>6</v>
      </c>
      <c r="D341" s="4">
        <f t="shared" si="15"/>
        <v>0</v>
      </c>
      <c r="E341" s="1">
        <v>0</v>
      </c>
      <c r="F341" s="1">
        <v>0</v>
      </c>
      <c r="K341" s="2">
        <f t="shared" si="16"/>
        <v>0</v>
      </c>
      <c r="L341" s="2">
        <f t="shared" si="17"/>
        <v>0</v>
      </c>
      <c r="M341" s="1" t="s">
        <v>94</v>
      </c>
      <c r="N341" s="1" t="s">
        <v>31</v>
      </c>
      <c r="O341" s="1">
        <v>1932</v>
      </c>
      <c r="P341" s="1">
        <v>225</v>
      </c>
      <c r="Q341" s="1">
        <v>4195</v>
      </c>
      <c r="S341" s="6">
        <v>11693</v>
      </c>
    </row>
    <row r="342" spans="1:19">
      <c r="A342" s="1">
        <v>1931</v>
      </c>
      <c r="B342" s="1">
        <v>12</v>
      </c>
      <c r="C342" s="1">
        <v>7</v>
      </c>
      <c r="D342" s="4">
        <f t="shared" si="15"/>
        <v>11</v>
      </c>
      <c r="E342" s="1">
        <v>1</v>
      </c>
      <c r="F342" s="1">
        <v>1</v>
      </c>
      <c r="G342" s="1">
        <v>1</v>
      </c>
      <c r="H342" s="1">
        <v>1</v>
      </c>
      <c r="K342" s="2">
        <f t="shared" si="16"/>
        <v>11</v>
      </c>
      <c r="L342" s="2">
        <f t="shared" si="17"/>
        <v>0</v>
      </c>
      <c r="M342" s="1" t="s">
        <v>94</v>
      </c>
      <c r="N342" s="1" t="s">
        <v>31</v>
      </c>
      <c r="O342" s="1">
        <v>1932</v>
      </c>
      <c r="P342" s="1">
        <v>225</v>
      </c>
      <c r="Q342" s="1">
        <v>4195</v>
      </c>
      <c r="S342" s="6">
        <v>11693</v>
      </c>
    </row>
    <row r="343" spans="1:19">
      <c r="A343" s="1">
        <v>1931</v>
      </c>
      <c r="B343" s="1">
        <v>12</v>
      </c>
      <c r="C343" s="1">
        <v>8</v>
      </c>
      <c r="D343" s="4">
        <f t="shared" si="15"/>
        <v>13</v>
      </c>
      <c r="E343" s="1">
        <v>1</v>
      </c>
      <c r="F343" s="1">
        <v>3</v>
      </c>
      <c r="G343" s="1">
        <v>1</v>
      </c>
      <c r="H343" s="1">
        <v>3</v>
      </c>
      <c r="K343" s="2">
        <f t="shared" si="16"/>
        <v>13</v>
      </c>
      <c r="L343" s="2">
        <f t="shared" si="17"/>
        <v>0</v>
      </c>
      <c r="M343" s="1" t="s">
        <v>30</v>
      </c>
      <c r="N343" s="1" t="s">
        <v>31</v>
      </c>
      <c r="O343" s="1">
        <v>1932</v>
      </c>
      <c r="P343" s="1">
        <v>225</v>
      </c>
      <c r="Q343" s="1">
        <v>4195</v>
      </c>
      <c r="S343" s="6">
        <v>11693</v>
      </c>
    </row>
    <row r="344" spans="1:19">
      <c r="A344" s="1">
        <v>1931</v>
      </c>
      <c r="B344" s="1">
        <v>12</v>
      </c>
      <c r="C344" s="1">
        <v>9</v>
      </c>
      <c r="D344" s="4">
        <f t="shared" si="15"/>
        <v>18</v>
      </c>
      <c r="E344" s="1">
        <v>1</v>
      </c>
      <c r="F344" s="1">
        <v>8</v>
      </c>
      <c r="G344" s="1">
        <v>1</v>
      </c>
      <c r="H344" s="1">
        <v>8</v>
      </c>
      <c r="K344" s="2">
        <f t="shared" si="16"/>
        <v>18</v>
      </c>
      <c r="L344" s="2">
        <f t="shared" si="17"/>
        <v>0</v>
      </c>
      <c r="M344" s="1" t="s">
        <v>94</v>
      </c>
      <c r="N344" s="1" t="s">
        <v>31</v>
      </c>
      <c r="O344" s="1">
        <v>1932</v>
      </c>
      <c r="P344" s="1">
        <v>225</v>
      </c>
      <c r="Q344" s="1">
        <v>4195</v>
      </c>
      <c r="S344" s="6">
        <v>11693</v>
      </c>
    </row>
    <row r="345" spans="1:19">
      <c r="A345" s="1">
        <v>1931</v>
      </c>
      <c r="B345" s="1">
        <v>12</v>
      </c>
      <c r="C345" s="1">
        <v>10</v>
      </c>
      <c r="D345" s="4">
        <f t="shared" si="15"/>
        <v>21</v>
      </c>
      <c r="E345" s="1">
        <v>1</v>
      </c>
      <c r="F345" s="1">
        <v>11</v>
      </c>
      <c r="G345" s="1">
        <v>1</v>
      </c>
      <c r="H345" s="1">
        <v>11</v>
      </c>
      <c r="K345" s="2">
        <f t="shared" si="16"/>
        <v>21</v>
      </c>
      <c r="L345" s="2">
        <f t="shared" si="17"/>
        <v>0</v>
      </c>
      <c r="M345" s="1" t="s">
        <v>30</v>
      </c>
      <c r="N345" s="1" t="s">
        <v>31</v>
      </c>
      <c r="O345" s="1">
        <v>1932</v>
      </c>
      <c r="P345" s="1">
        <v>225</v>
      </c>
      <c r="Q345" s="1">
        <v>4195</v>
      </c>
      <c r="S345" s="6">
        <v>11693</v>
      </c>
    </row>
    <row r="346" spans="1:19">
      <c r="A346" s="1">
        <v>1931</v>
      </c>
      <c r="B346" s="1">
        <v>12</v>
      </c>
      <c r="C346" s="1">
        <v>11</v>
      </c>
      <c r="D346" s="4">
        <f t="shared" si="15"/>
        <v>37</v>
      </c>
      <c r="E346" s="1">
        <v>2</v>
      </c>
      <c r="F346" s="1">
        <v>17</v>
      </c>
      <c r="G346" s="1">
        <v>2</v>
      </c>
      <c r="H346" s="1">
        <v>17</v>
      </c>
      <c r="K346" s="2">
        <f t="shared" si="16"/>
        <v>37</v>
      </c>
      <c r="L346" s="2">
        <f t="shared" si="17"/>
        <v>0</v>
      </c>
      <c r="M346" s="1" t="s">
        <v>30</v>
      </c>
      <c r="N346" s="1" t="s">
        <v>31</v>
      </c>
      <c r="O346" s="1">
        <v>1932</v>
      </c>
      <c r="P346" s="1">
        <v>225</v>
      </c>
      <c r="Q346" s="1">
        <v>4195</v>
      </c>
      <c r="S346" s="6">
        <v>11693</v>
      </c>
    </row>
    <row r="347" spans="1:19">
      <c r="A347" s="1">
        <v>1931</v>
      </c>
      <c r="B347" s="1">
        <v>12</v>
      </c>
      <c r="C347" s="1">
        <v>12</v>
      </c>
      <c r="D347" s="4">
        <f t="shared" si="15"/>
        <v>36</v>
      </c>
      <c r="E347" s="1">
        <v>2</v>
      </c>
      <c r="F347" s="1">
        <v>16</v>
      </c>
      <c r="G347" s="1">
        <v>2</v>
      </c>
      <c r="H347" s="1">
        <v>16</v>
      </c>
      <c r="K347" s="2">
        <f t="shared" si="16"/>
        <v>36</v>
      </c>
      <c r="L347" s="2">
        <f t="shared" si="17"/>
        <v>0</v>
      </c>
      <c r="M347" s="1" t="s">
        <v>30</v>
      </c>
      <c r="N347" s="1" t="s">
        <v>31</v>
      </c>
      <c r="O347" s="1">
        <v>1932</v>
      </c>
      <c r="P347" s="1">
        <v>225</v>
      </c>
      <c r="Q347" s="1">
        <v>4195</v>
      </c>
      <c r="S347" s="6">
        <v>11693</v>
      </c>
    </row>
    <row r="348" spans="1:19">
      <c r="A348" s="1">
        <v>1931</v>
      </c>
      <c r="B348" s="1">
        <v>12</v>
      </c>
      <c r="C348" s="1">
        <v>13</v>
      </c>
      <c r="D348" s="4">
        <f t="shared" si="15"/>
        <v>41</v>
      </c>
      <c r="E348" s="1">
        <v>2</v>
      </c>
      <c r="F348" s="1">
        <v>21</v>
      </c>
      <c r="G348" s="1">
        <v>2</v>
      </c>
      <c r="H348" s="1">
        <v>21</v>
      </c>
      <c r="K348" s="2">
        <f t="shared" si="16"/>
        <v>41</v>
      </c>
      <c r="L348" s="2">
        <f t="shared" si="17"/>
        <v>0</v>
      </c>
      <c r="M348" s="1" t="s">
        <v>30</v>
      </c>
      <c r="N348" s="1" t="s">
        <v>31</v>
      </c>
      <c r="O348" s="1">
        <v>1932</v>
      </c>
      <c r="P348" s="1">
        <v>225</v>
      </c>
      <c r="Q348" s="1">
        <v>4195</v>
      </c>
      <c r="S348" s="6">
        <v>11693</v>
      </c>
    </row>
    <row r="349" spans="1:19">
      <c r="A349" s="1">
        <v>1931</v>
      </c>
      <c r="B349" s="1">
        <v>12</v>
      </c>
      <c r="C349" s="1">
        <v>14</v>
      </c>
      <c r="D349" s="4">
        <f t="shared" si="15"/>
        <v>40</v>
      </c>
      <c r="E349" s="1">
        <v>2</v>
      </c>
      <c r="F349" s="1">
        <v>20</v>
      </c>
      <c r="G349" s="1">
        <v>2</v>
      </c>
      <c r="H349" s="1">
        <v>20</v>
      </c>
      <c r="K349" s="2">
        <f t="shared" si="16"/>
        <v>40</v>
      </c>
      <c r="L349" s="2">
        <f t="shared" si="17"/>
        <v>0</v>
      </c>
      <c r="M349" s="1" t="s">
        <v>30</v>
      </c>
      <c r="N349" s="1" t="s">
        <v>31</v>
      </c>
      <c r="O349" s="1">
        <v>1932</v>
      </c>
      <c r="P349" s="1">
        <v>225</v>
      </c>
      <c r="Q349" s="1">
        <v>4195</v>
      </c>
      <c r="S349" s="6">
        <v>11693</v>
      </c>
    </row>
    <row r="350" spans="1:19">
      <c r="A350" s="1">
        <v>1931</v>
      </c>
      <c r="B350" s="1">
        <v>12</v>
      </c>
      <c r="C350" s="1">
        <v>15</v>
      </c>
      <c r="D350" s="4">
        <f t="shared" si="15"/>
        <v>33</v>
      </c>
      <c r="E350" s="1">
        <v>2</v>
      </c>
      <c r="F350" s="1">
        <v>13</v>
      </c>
      <c r="G350" s="1">
        <v>2</v>
      </c>
      <c r="H350" s="1">
        <v>13</v>
      </c>
      <c r="K350" s="2">
        <f t="shared" si="16"/>
        <v>33</v>
      </c>
      <c r="L350" s="2">
        <f t="shared" si="17"/>
        <v>0</v>
      </c>
      <c r="M350" s="1" t="s">
        <v>30</v>
      </c>
      <c r="N350" s="1" t="s">
        <v>31</v>
      </c>
      <c r="O350" s="1">
        <v>1932</v>
      </c>
      <c r="P350" s="1">
        <v>225</v>
      </c>
      <c r="Q350" s="1">
        <v>4195</v>
      </c>
      <c r="S350" s="6">
        <v>11693</v>
      </c>
    </row>
    <row r="351" spans="1:19">
      <c r="A351" s="1">
        <v>1931</v>
      </c>
      <c r="B351" s="1">
        <v>12</v>
      </c>
      <c r="C351" s="1">
        <v>16</v>
      </c>
      <c r="D351" s="4">
        <f t="shared" si="15"/>
        <v>23</v>
      </c>
      <c r="E351" s="1">
        <v>2</v>
      </c>
      <c r="F351" s="1">
        <v>3</v>
      </c>
      <c r="G351" s="1">
        <v>2</v>
      </c>
      <c r="H351" s="1">
        <v>3</v>
      </c>
      <c r="K351" s="2">
        <f t="shared" si="16"/>
        <v>23</v>
      </c>
      <c r="L351" s="2">
        <f t="shared" si="17"/>
        <v>0</v>
      </c>
      <c r="M351" s="1" t="s">
        <v>30</v>
      </c>
      <c r="N351" s="1" t="s">
        <v>31</v>
      </c>
      <c r="O351" s="1">
        <v>1932</v>
      </c>
      <c r="P351" s="1">
        <v>225</v>
      </c>
      <c r="Q351" s="1">
        <v>4195</v>
      </c>
      <c r="S351" s="6">
        <v>11693</v>
      </c>
    </row>
    <row r="352" spans="1:19">
      <c r="A352" s="1">
        <v>1931</v>
      </c>
      <c r="B352" s="1">
        <v>12</v>
      </c>
      <c r="C352" s="1">
        <v>17</v>
      </c>
      <c r="D352" s="4">
        <f t="shared" si="15"/>
        <v>22</v>
      </c>
      <c r="E352" s="1">
        <v>2</v>
      </c>
      <c r="F352" s="1">
        <v>2</v>
      </c>
      <c r="G352" s="1">
        <v>2</v>
      </c>
      <c r="H352" s="1">
        <v>2</v>
      </c>
      <c r="K352" s="2">
        <f t="shared" si="16"/>
        <v>22</v>
      </c>
      <c r="L352" s="2">
        <f t="shared" si="17"/>
        <v>0</v>
      </c>
      <c r="M352" s="1" t="s">
        <v>94</v>
      </c>
      <c r="N352" s="1" t="s">
        <v>31</v>
      </c>
      <c r="O352" s="1">
        <v>1932</v>
      </c>
      <c r="P352" s="1">
        <v>225</v>
      </c>
      <c r="Q352" s="1">
        <v>4195</v>
      </c>
      <c r="S352" s="6">
        <v>11693</v>
      </c>
    </row>
    <row r="353" spans="1:19">
      <c r="A353" s="1">
        <v>1931</v>
      </c>
      <c r="B353" s="1">
        <v>12</v>
      </c>
      <c r="C353" s="1">
        <v>18</v>
      </c>
      <c r="D353" s="4">
        <f t="shared" si="15"/>
        <v>11</v>
      </c>
      <c r="E353" s="1">
        <v>1</v>
      </c>
      <c r="F353" s="1">
        <v>1</v>
      </c>
      <c r="G353" s="1">
        <v>1</v>
      </c>
      <c r="H353" s="1">
        <v>1</v>
      </c>
      <c r="K353" s="2">
        <f t="shared" si="16"/>
        <v>11</v>
      </c>
      <c r="L353" s="2">
        <f t="shared" si="17"/>
        <v>0</v>
      </c>
      <c r="M353" s="1" t="s">
        <v>30</v>
      </c>
      <c r="N353" s="1" t="s">
        <v>31</v>
      </c>
      <c r="O353" s="1">
        <v>1932</v>
      </c>
      <c r="P353" s="1">
        <v>225</v>
      </c>
      <c r="Q353" s="1">
        <v>4195</v>
      </c>
      <c r="S353" s="6">
        <v>11693</v>
      </c>
    </row>
    <row r="354" spans="1:19">
      <c r="A354" s="1">
        <v>1931</v>
      </c>
      <c r="B354" s="1">
        <v>12</v>
      </c>
      <c r="C354" s="1">
        <v>19</v>
      </c>
      <c r="D354" s="4">
        <f t="shared" si="15"/>
        <v>11</v>
      </c>
      <c r="E354" s="1">
        <v>1</v>
      </c>
      <c r="F354" s="1">
        <v>1</v>
      </c>
      <c r="G354" s="1">
        <v>1</v>
      </c>
      <c r="H354" s="1">
        <v>1</v>
      </c>
      <c r="K354" s="2">
        <f t="shared" si="16"/>
        <v>11</v>
      </c>
      <c r="L354" s="2">
        <f t="shared" si="17"/>
        <v>0</v>
      </c>
      <c r="M354" s="1" t="s">
        <v>30</v>
      </c>
      <c r="N354" s="1" t="s">
        <v>31</v>
      </c>
      <c r="O354" s="1">
        <v>1932</v>
      </c>
      <c r="P354" s="1">
        <v>225</v>
      </c>
      <c r="Q354" s="1">
        <v>4195</v>
      </c>
      <c r="S354" s="6">
        <v>11693</v>
      </c>
    </row>
    <row r="355" spans="1:19">
      <c r="A355" s="1">
        <v>1931</v>
      </c>
      <c r="B355" s="1">
        <v>12</v>
      </c>
      <c r="C355" s="1">
        <v>20</v>
      </c>
      <c r="D355" s="4">
        <f t="shared" si="15"/>
        <v>12</v>
      </c>
      <c r="E355" s="1">
        <v>1</v>
      </c>
      <c r="F355" s="1">
        <v>2</v>
      </c>
      <c r="G355" s="1">
        <v>1</v>
      </c>
      <c r="H355" s="1">
        <v>2</v>
      </c>
      <c r="K355" s="2">
        <f t="shared" si="16"/>
        <v>12</v>
      </c>
      <c r="L355" s="2">
        <f t="shared" si="17"/>
        <v>0</v>
      </c>
      <c r="M355" s="1" t="s">
        <v>94</v>
      </c>
      <c r="N355" s="1" t="s">
        <v>31</v>
      </c>
      <c r="O355" s="1">
        <v>1932</v>
      </c>
      <c r="P355" s="1">
        <v>225</v>
      </c>
      <c r="Q355" s="1">
        <v>4195</v>
      </c>
      <c r="S355" s="6">
        <v>11693</v>
      </c>
    </row>
    <row r="356" spans="1:19">
      <c r="A356" s="1">
        <v>1931</v>
      </c>
      <c r="B356" s="1">
        <v>12</v>
      </c>
      <c r="C356" s="1">
        <v>21</v>
      </c>
      <c r="D356" s="4">
        <f t="shared" si="15"/>
        <v>12</v>
      </c>
      <c r="E356" s="1">
        <v>1</v>
      </c>
      <c r="F356" s="1">
        <v>2</v>
      </c>
      <c r="G356" s="1">
        <v>1</v>
      </c>
      <c r="H356" s="1">
        <v>2</v>
      </c>
      <c r="K356" s="2">
        <f t="shared" si="16"/>
        <v>12</v>
      </c>
      <c r="L356" s="2">
        <f t="shared" si="17"/>
        <v>0</v>
      </c>
      <c r="M356" s="1" t="s">
        <v>94</v>
      </c>
      <c r="N356" s="1" t="s">
        <v>31</v>
      </c>
      <c r="O356" s="1">
        <v>1932</v>
      </c>
      <c r="P356" s="1">
        <v>225</v>
      </c>
      <c r="Q356" s="1">
        <v>4195</v>
      </c>
      <c r="S356" s="6">
        <v>11693</v>
      </c>
    </row>
    <row r="357" spans="1:19">
      <c r="A357" s="1">
        <v>1931</v>
      </c>
      <c r="B357" s="1">
        <v>12</v>
      </c>
      <c r="C357" s="1">
        <v>22</v>
      </c>
      <c r="D357" s="4">
        <f t="shared" si="15"/>
        <v>24</v>
      </c>
      <c r="E357" s="1">
        <v>2</v>
      </c>
      <c r="F357" s="1">
        <v>4</v>
      </c>
      <c r="G357" s="1">
        <v>1</v>
      </c>
      <c r="H357" s="1">
        <v>2</v>
      </c>
      <c r="I357" s="1">
        <v>1</v>
      </c>
      <c r="J357" s="1">
        <v>2</v>
      </c>
      <c r="K357" s="2">
        <f t="shared" si="16"/>
        <v>12</v>
      </c>
      <c r="L357" s="2">
        <f t="shared" si="17"/>
        <v>12</v>
      </c>
      <c r="M357" s="1" t="s">
        <v>30</v>
      </c>
      <c r="N357" s="1" t="s">
        <v>31</v>
      </c>
      <c r="O357" s="1">
        <v>1932</v>
      </c>
      <c r="P357" s="1">
        <v>225</v>
      </c>
      <c r="Q357" s="1">
        <v>4195</v>
      </c>
      <c r="S357" s="6">
        <v>11693</v>
      </c>
    </row>
    <row r="358" spans="1:19">
      <c r="A358" s="1">
        <v>1931</v>
      </c>
      <c r="B358" s="1">
        <v>12</v>
      </c>
      <c r="C358" s="1">
        <v>23</v>
      </c>
      <c r="D358" s="4">
        <f t="shared" si="15"/>
        <v>24</v>
      </c>
      <c r="E358" s="1">
        <v>2</v>
      </c>
      <c r="F358" s="1">
        <v>4</v>
      </c>
      <c r="G358" s="1">
        <v>1</v>
      </c>
      <c r="H358" s="1">
        <v>3</v>
      </c>
      <c r="I358" s="1">
        <v>1</v>
      </c>
      <c r="J358" s="1">
        <v>1</v>
      </c>
      <c r="K358" s="2">
        <f t="shared" si="16"/>
        <v>13</v>
      </c>
      <c r="L358" s="2">
        <f t="shared" si="17"/>
        <v>11</v>
      </c>
      <c r="M358" s="1" t="s">
        <v>30</v>
      </c>
      <c r="N358" s="1" t="s">
        <v>31</v>
      </c>
      <c r="O358" s="1">
        <v>1932</v>
      </c>
      <c r="P358" s="1">
        <v>225</v>
      </c>
      <c r="Q358" s="1">
        <v>4195</v>
      </c>
      <c r="S358" s="6">
        <v>11693</v>
      </c>
    </row>
    <row r="359" spans="1:19">
      <c r="A359" s="1">
        <v>1931</v>
      </c>
      <c r="B359" s="1">
        <v>12</v>
      </c>
      <c r="C359" s="1">
        <v>24</v>
      </c>
      <c r="D359" s="4">
        <f t="shared" si="15"/>
        <v>12</v>
      </c>
      <c r="E359" s="1">
        <v>1</v>
      </c>
      <c r="F359" s="1">
        <v>2</v>
      </c>
      <c r="G359" s="1">
        <v>1</v>
      </c>
      <c r="H359" s="1">
        <v>2</v>
      </c>
      <c r="K359" s="2">
        <f t="shared" si="16"/>
        <v>12</v>
      </c>
      <c r="L359" s="2">
        <f t="shared" si="17"/>
        <v>0</v>
      </c>
      <c r="M359" s="1" t="s">
        <v>30</v>
      </c>
      <c r="N359" s="1" t="s">
        <v>31</v>
      </c>
      <c r="O359" s="1">
        <v>1932</v>
      </c>
      <c r="P359" s="1">
        <v>225</v>
      </c>
      <c r="Q359" s="1">
        <v>4195</v>
      </c>
      <c r="S359" s="6">
        <v>11693</v>
      </c>
    </row>
    <row r="360" spans="1:19">
      <c r="A360" s="1">
        <v>1931</v>
      </c>
      <c r="B360" s="1">
        <v>12</v>
      </c>
      <c r="C360" s="1">
        <v>25</v>
      </c>
      <c r="D360" s="4">
        <f t="shared" si="15"/>
        <v>45</v>
      </c>
      <c r="E360" s="1">
        <v>4</v>
      </c>
      <c r="F360" s="1">
        <v>5</v>
      </c>
      <c r="G360" s="1">
        <v>3</v>
      </c>
      <c r="H360" s="1">
        <v>4</v>
      </c>
      <c r="I360" s="1">
        <v>1</v>
      </c>
      <c r="J360" s="1">
        <v>1</v>
      </c>
      <c r="K360" s="2">
        <f t="shared" si="16"/>
        <v>34</v>
      </c>
      <c r="L360" s="2">
        <f t="shared" si="17"/>
        <v>11</v>
      </c>
      <c r="M360" s="1" t="s">
        <v>30</v>
      </c>
      <c r="N360" s="1" t="s">
        <v>31</v>
      </c>
      <c r="O360" s="1">
        <v>1932</v>
      </c>
      <c r="P360" s="1">
        <v>225</v>
      </c>
      <c r="Q360" s="1">
        <v>4195</v>
      </c>
      <c r="S360" s="6">
        <v>11693</v>
      </c>
    </row>
    <row r="361" spans="1:19">
      <c r="A361" s="1">
        <v>1931</v>
      </c>
      <c r="B361" s="1">
        <v>12</v>
      </c>
      <c r="C361" s="1">
        <v>26</v>
      </c>
      <c r="D361" s="4">
        <f t="shared" si="15"/>
        <v>45</v>
      </c>
      <c r="E361" s="1">
        <v>4</v>
      </c>
      <c r="F361" s="1">
        <v>5</v>
      </c>
      <c r="G361" s="1">
        <v>2</v>
      </c>
      <c r="H361" s="1">
        <v>2</v>
      </c>
      <c r="I361" s="1">
        <v>2</v>
      </c>
      <c r="J361" s="1">
        <v>3</v>
      </c>
      <c r="K361" s="2">
        <f t="shared" si="16"/>
        <v>22</v>
      </c>
      <c r="L361" s="2">
        <f t="shared" si="17"/>
        <v>23</v>
      </c>
      <c r="M361" s="1" t="s">
        <v>30</v>
      </c>
      <c r="N361" s="1" t="s">
        <v>31</v>
      </c>
      <c r="O361" s="1">
        <v>1932</v>
      </c>
      <c r="P361" s="1">
        <v>225</v>
      </c>
      <c r="Q361" s="1">
        <v>4195</v>
      </c>
      <c r="S361" s="6">
        <v>11693</v>
      </c>
    </row>
    <row r="362" spans="1:19">
      <c r="A362" s="1">
        <v>1931</v>
      </c>
      <c r="B362" s="1">
        <v>12</v>
      </c>
      <c r="C362" s="1">
        <v>27</v>
      </c>
      <c r="D362" s="4">
        <f t="shared" si="15"/>
        <v>22</v>
      </c>
      <c r="E362" s="1">
        <v>2</v>
      </c>
      <c r="F362" s="1">
        <v>2</v>
      </c>
      <c r="G362" s="1">
        <v>1</v>
      </c>
      <c r="H362" s="1">
        <v>1</v>
      </c>
      <c r="I362" s="1">
        <v>1</v>
      </c>
      <c r="J362" s="1">
        <v>1</v>
      </c>
      <c r="K362" s="2">
        <f t="shared" si="16"/>
        <v>11</v>
      </c>
      <c r="L362" s="2">
        <f t="shared" si="17"/>
        <v>11</v>
      </c>
      <c r="M362" s="1" t="s">
        <v>30</v>
      </c>
      <c r="N362" s="1" t="s">
        <v>31</v>
      </c>
      <c r="O362" s="1">
        <v>1932</v>
      </c>
      <c r="P362" s="1">
        <v>225</v>
      </c>
      <c r="Q362" s="1">
        <v>4195</v>
      </c>
      <c r="S362" s="6">
        <v>11693</v>
      </c>
    </row>
    <row r="363" spans="1:19">
      <c r="A363" s="1">
        <v>1931</v>
      </c>
      <c r="B363" s="1">
        <v>12</v>
      </c>
      <c r="C363" s="1">
        <v>28</v>
      </c>
      <c r="D363" s="4">
        <f t="shared" si="15"/>
        <v>22</v>
      </c>
      <c r="E363" s="1">
        <v>2</v>
      </c>
      <c r="F363" s="1">
        <v>2</v>
      </c>
      <c r="G363" s="1">
        <v>1</v>
      </c>
      <c r="H363" s="1">
        <v>1</v>
      </c>
      <c r="I363" s="1">
        <v>1</v>
      </c>
      <c r="J363" s="1">
        <v>1</v>
      </c>
      <c r="K363" s="2">
        <f t="shared" si="16"/>
        <v>11</v>
      </c>
      <c r="L363" s="2">
        <f t="shared" si="17"/>
        <v>11</v>
      </c>
      <c r="M363" s="1" t="s">
        <v>30</v>
      </c>
      <c r="N363" s="1" t="s">
        <v>31</v>
      </c>
      <c r="O363" s="1">
        <v>1932</v>
      </c>
      <c r="P363" s="1">
        <v>225</v>
      </c>
      <c r="Q363" s="1">
        <v>4195</v>
      </c>
      <c r="S363" s="6">
        <v>11693</v>
      </c>
    </row>
    <row r="364" spans="1:19">
      <c r="A364" s="1">
        <v>1931</v>
      </c>
      <c r="B364" s="1">
        <v>12</v>
      </c>
      <c r="C364" s="1">
        <v>29</v>
      </c>
      <c r="D364" s="4">
        <f t="shared" si="15"/>
        <v>25</v>
      </c>
      <c r="E364" s="1">
        <v>2</v>
      </c>
      <c r="F364" s="1">
        <v>5</v>
      </c>
      <c r="G364" s="1">
        <v>1</v>
      </c>
      <c r="H364" s="1">
        <v>1</v>
      </c>
      <c r="I364" s="1">
        <v>1</v>
      </c>
      <c r="J364" s="1">
        <v>4</v>
      </c>
      <c r="K364" s="2">
        <f t="shared" si="16"/>
        <v>11</v>
      </c>
      <c r="L364" s="2">
        <f t="shared" si="17"/>
        <v>14</v>
      </c>
      <c r="M364" s="1" t="s">
        <v>30</v>
      </c>
      <c r="N364" s="1" t="s">
        <v>31</v>
      </c>
      <c r="O364" s="1">
        <v>1932</v>
      </c>
      <c r="P364" s="1">
        <v>225</v>
      </c>
      <c r="Q364" s="1">
        <v>4195</v>
      </c>
      <c r="S364" s="6">
        <v>11693</v>
      </c>
    </row>
    <row r="365" spans="1:19">
      <c r="A365" s="1">
        <v>1931</v>
      </c>
      <c r="B365" s="1">
        <v>12</v>
      </c>
      <c r="C365" s="1">
        <v>30</v>
      </c>
      <c r="D365" s="4">
        <f t="shared" si="15"/>
        <v>15</v>
      </c>
      <c r="E365" s="1">
        <v>1</v>
      </c>
      <c r="F365" s="1">
        <v>5</v>
      </c>
      <c r="I365" s="1">
        <v>1</v>
      </c>
      <c r="J365" s="1">
        <v>5</v>
      </c>
      <c r="K365" s="2">
        <f t="shared" si="16"/>
        <v>0</v>
      </c>
      <c r="L365" s="2">
        <f t="shared" si="17"/>
        <v>15</v>
      </c>
      <c r="M365" s="1" t="s">
        <v>30</v>
      </c>
      <c r="N365" s="1" t="s">
        <v>31</v>
      </c>
      <c r="O365" s="1">
        <v>1932</v>
      </c>
      <c r="P365" s="1">
        <v>225</v>
      </c>
      <c r="Q365" s="1">
        <v>4195</v>
      </c>
      <c r="S365" s="6">
        <v>11693</v>
      </c>
    </row>
    <row r="366" spans="1:19">
      <c r="A366" s="1">
        <v>1931</v>
      </c>
      <c r="B366" s="1">
        <v>12</v>
      </c>
      <c r="C366" s="1">
        <v>31</v>
      </c>
      <c r="D366" s="4">
        <f t="shared" si="15"/>
        <v>11</v>
      </c>
      <c r="E366" s="1">
        <v>1</v>
      </c>
      <c r="F366" s="1">
        <v>1</v>
      </c>
      <c r="I366" s="1">
        <v>1</v>
      </c>
      <c r="J366" s="1">
        <v>1</v>
      </c>
      <c r="K366" s="2">
        <f t="shared" si="16"/>
        <v>0</v>
      </c>
      <c r="L366" s="2">
        <f t="shared" si="17"/>
        <v>11</v>
      </c>
      <c r="M366" s="1" t="s">
        <v>30</v>
      </c>
      <c r="N366" s="1" t="s">
        <v>31</v>
      </c>
      <c r="O366" s="1">
        <v>1932</v>
      </c>
      <c r="P366" s="1">
        <v>225</v>
      </c>
      <c r="Q366" s="1">
        <v>4195</v>
      </c>
      <c r="S366" s="6">
        <v>11693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11" si="19">IF(D387="","",G387*10+H387)</f>
        <v/>
      </c>
      <c r="L387" s="2" t="str">
        <f t="shared" ref="L387:L411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  <c r="K404" s="2" t="str">
        <f t="shared" si="19"/>
        <v/>
      </c>
      <c r="L404" s="2" t="str">
        <f t="shared" si="20"/>
        <v/>
      </c>
    </row>
    <row r="405" spans="4:12">
      <c r="D405" s="4" t="str">
        <f t="shared" si="18"/>
        <v/>
      </c>
      <c r="K405" s="2" t="str">
        <f t="shared" si="19"/>
        <v/>
      </c>
      <c r="L405" s="2" t="str">
        <f t="shared" si="20"/>
        <v/>
      </c>
    </row>
    <row r="406" spans="4:12">
      <c r="D406" s="4" t="str">
        <f t="shared" si="18"/>
        <v/>
      </c>
      <c r="K406" s="2" t="str">
        <f t="shared" si="19"/>
        <v/>
      </c>
      <c r="L406" s="2" t="str">
        <f t="shared" si="20"/>
        <v/>
      </c>
    </row>
    <row r="407" spans="4:12">
      <c r="D407" s="4" t="str">
        <f t="shared" si="18"/>
        <v/>
      </c>
      <c r="K407" s="2" t="str">
        <f t="shared" si="19"/>
        <v/>
      </c>
      <c r="L407" s="2" t="str">
        <f t="shared" si="20"/>
        <v/>
      </c>
    </row>
    <row r="408" spans="4:12">
      <c r="D408" s="4" t="str">
        <f t="shared" si="18"/>
        <v/>
      </c>
      <c r="K408" s="2" t="str">
        <f t="shared" si="19"/>
        <v/>
      </c>
      <c r="L408" s="2" t="str">
        <f t="shared" si="20"/>
        <v/>
      </c>
    </row>
    <row r="409" spans="4:12">
      <c r="D409" s="4" t="str">
        <f t="shared" si="18"/>
        <v/>
      </c>
      <c r="K409" s="2" t="str">
        <f t="shared" si="19"/>
        <v/>
      </c>
      <c r="L409" s="2" t="str">
        <f t="shared" si="20"/>
        <v/>
      </c>
    </row>
    <row r="410" spans="4:12">
      <c r="D410" s="4" t="str">
        <f t="shared" si="18"/>
        <v/>
      </c>
      <c r="K410" s="2" t="str">
        <f t="shared" si="19"/>
        <v/>
      </c>
      <c r="L410" s="2" t="str">
        <f t="shared" si="20"/>
        <v/>
      </c>
    </row>
    <row r="411" spans="4:12">
      <c r="D411" s="4" t="str">
        <f t="shared" si="18"/>
        <v/>
      </c>
      <c r="K411" s="2" t="str">
        <f t="shared" si="19"/>
        <v/>
      </c>
      <c r="L411" s="2" t="str">
        <f t="shared" si="20"/>
        <v/>
      </c>
    </row>
    <row r="412" spans="4:12">
      <c r="D412" s="4" t="str">
        <f t="shared" si="18"/>
        <v/>
      </c>
    </row>
    <row r="413" spans="4:12">
      <c r="D413" s="4" t="str">
        <f t="shared" si="18"/>
        <v/>
      </c>
    </row>
    <row r="414" spans="4:12">
      <c r="D414" s="4" t="str">
        <f t="shared" si="18"/>
        <v/>
      </c>
    </row>
    <row r="415" spans="4:12">
      <c r="D415" s="4" t="str">
        <f t="shared" si="18"/>
        <v/>
      </c>
    </row>
    <row r="416" spans="4:12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23"/>
  <sheetViews>
    <sheetView workbookViewId="0">
      <selection activeCell="M367" sqref="M1:M367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148</v>
      </c>
      <c r="Q1" s="1" t="s">
        <v>29</v>
      </c>
      <c r="S1" s="1" t="s">
        <v>28</v>
      </c>
    </row>
    <row r="2" spans="1:19">
      <c r="A2" s="3">
        <v>1932</v>
      </c>
      <c r="B2" s="3">
        <v>1</v>
      </c>
      <c r="C2" s="3">
        <v>1</v>
      </c>
      <c r="D2" s="4">
        <f>IF(E2="","",E2*10+F2)</f>
        <v>11</v>
      </c>
      <c r="E2" s="3">
        <v>1</v>
      </c>
      <c r="F2" s="3">
        <v>1</v>
      </c>
      <c r="G2" s="3"/>
      <c r="I2" s="1">
        <v>1</v>
      </c>
      <c r="J2" s="1">
        <v>1</v>
      </c>
      <c r="K2" s="2">
        <f>IF(D2="","",G2*10+H2)</f>
        <v>0</v>
      </c>
      <c r="L2" s="2">
        <f>IF(D2="","",I2*10+J2)</f>
        <v>11</v>
      </c>
      <c r="M2" s="5" t="s">
        <v>30</v>
      </c>
      <c r="N2" s="3" t="s">
        <v>31</v>
      </c>
      <c r="O2" s="1">
        <v>1932</v>
      </c>
      <c r="P2" s="1">
        <v>228</v>
      </c>
      <c r="Q2" s="1">
        <v>3943</v>
      </c>
      <c r="S2" s="1" t="s">
        <v>118</v>
      </c>
    </row>
    <row r="3" spans="1:19">
      <c r="A3" s="3">
        <v>1932</v>
      </c>
      <c r="B3" s="3">
        <v>1</v>
      </c>
      <c r="C3" s="3">
        <v>2</v>
      </c>
      <c r="D3" s="4">
        <f t="shared" ref="D3:D66" si="0">IF(E3="","",E3*10+F3)</f>
        <v>36</v>
      </c>
      <c r="E3" s="3">
        <v>3</v>
      </c>
      <c r="F3" s="3">
        <v>6</v>
      </c>
      <c r="G3" s="3"/>
      <c r="I3" s="1">
        <v>3</v>
      </c>
      <c r="J3" s="1">
        <v>6</v>
      </c>
      <c r="K3" s="2">
        <f t="shared" ref="K3:K15" si="1">IF(D3="","",G3*10+H3)</f>
        <v>0</v>
      </c>
      <c r="L3" s="2">
        <f t="shared" ref="L3:L15" si="2">IF(D3="","",I3*10+J3)</f>
        <v>36</v>
      </c>
      <c r="M3" s="5" t="s">
        <v>30</v>
      </c>
      <c r="N3" s="3" t="s">
        <v>31</v>
      </c>
      <c r="O3" s="1">
        <v>1932</v>
      </c>
      <c r="P3" s="1">
        <v>228</v>
      </c>
      <c r="Q3" s="1">
        <v>3943</v>
      </c>
      <c r="S3" s="1" t="s">
        <v>118</v>
      </c>
    </row>
    <row r="4" spans="1:19">
      <c r="A4" s="3">
        <v>1932</v>
      </c>
      <c r="B4" s="3">
        <v>1</v>
      </c>
      <c r="C4" s="3">
        <v>3</v>
      </c>
      <c r="D4" s="4">
        <f t="shared" si="0"/>
        <v>25</v>
      </c>
      <c r="E4" s="3">
        <v>2</v>
      </c>
      <c r="F4" s="3">
        <v>5</v>
      </c>
      <c r="G4" s="3">
        <v>1</v>
      </c>
      <c r="H4" s="1">
        <v>4</v>
      </c>
      <c r="I4" s="1">
        <v>1</v>
      </c>
      <c r="J4" s="1">
        <v>1</v>
      </c>
      <c r="K4" s="2">
        <f t="shared" si="1"/>
        <v>14</v>
      </c>
      <c r="L4" s="2">
        <f t="shared" si="2"/>
        <v>11</v>
      </c>
      <c r="M4" s="5" t="s">
        <v>30</v>
      </c>
      <c r="N4" s="3" t="s">
        <v>31</v>
      </c>
      <c r="O4" s="1">
        <v>1932</v>
      </c>
      <c r="P4" s="1">
        <v>228</v>
      </c>
      <c r="Q4" s="1">
        <v>3943</v>
      </c>
      <c r="S4" s="1" t="s">
        <v>118</v>
      </c>
    </row>
    <row r="5" spans="1:19">
      <c r="A5" s="3">
        <v>1932</v>
      </c>
      <c r="B5" s="3">
        <v>1</v>
      </c>
      <c r="C5" s="3">
        <v>4</v>
      </c>
      <c r="D5" s="4">
        <f t="shared" si="0"/>
        <v>34</v>
      </c>
      <c r="E5" s="3">
        <v>3</v>
      </c>
      <c r="F5" s="3">
        <v>4</v>
      </c>
      <c r="G5" s="3">
        <v>2</v>
      </c>
      <c r="H5" s="1">
        <v>3</v>
      </c>
      <c r="I5" s="1">
        <v>1</v>
      </c>
      <c r="J5" s="1">
        <v>1</v>
      </c>
      <c r="K5" s="2">
        <f t="shared" si="1"/>
        <v>23</v>
      </c>
      <c r="L5" s="2">
        <f t="shared" si="2"/>
        <v>11</v>
      </c>
      <c r="M5" s="5" t="s">
        <v>30</v>
      </c>
      <c r="N5" s="3" t="s">
        <v>31</v>
      </c>
      <c r="O5" s="1">
        <v>1932</v>
      </c>
      <c r="P5" s="1">
        <v>228</v>
      </c>
      <c r="Q5" s="1">
        <v>3943</v>
      </c>
      <c r="S5" s="1" t="s">
        <v>118</v>
      </c>
    </row>
    <row r="6" spans="1:19">
      <c r="A6" s="3">
        <v>1932</v>
      </c>
      <c r="B6" s="3">
        <v>1</v>
      </c>
      <c r="C6" s="3">
        <v>5</v>
      </c>
      <c r="D6" s="4">
        <f t="shared" si="0"/>
        <v>11</v>
      </c>
      <c r="E6" s="3">
        <v>1</v>
      </c>
      <c r="F6" s="3">
        <v>1</v>
      </c>
      <c r="G6" s="3"/>
      <c r="I6" s="1">
        <v>1</v>
      </c>
      <c r="J6" s="1">
        <v>1</v>
      </c>
      <c r="K6" s="2">
        <f t="shared" si="1"/>
        <v>0</v>
      </c>
      <c r="L6" s="2">
        <f t="shared" si="2"/>
        <v>11</v>
      </c>
      <c r="M6" s="5" t="s">
        <v>30</v>
      </c>
      <c r="N6" s="3" t="s">
        <v>31</v>
      </c>
      <c r="O6" s="1">
        <v>1932</v>
      </c>
      <c r="P6" s="1">
        <v>228</v>
      </c>
      <c r="Q6" s="1">
        <v>3943</v>
      </c>
      <c r="S6" s="1" t="s">
        <v>118</v>
      </c>
    </row>
    <row r="7" spans="1:19">
      <c r="A7" s="3">
        <v>1932</v>
      </c>
      <c r="B7" s="3">
        <v>1</v>
      </c>
      <c r="C7" s="3">
        <v>6</v>
      </c>
      <c r="D7" s="4">
        <f t="shared" si="0"/>
        <v>11</v>
      </c>
      <c r="E7" s="3">
        <v>1</v>
      </c>
      <c r="F7" s="3">
        <v>1</v>
      </c>
      <c r="G7" s="3"/>
      <c r="I7" s="1">
        <v>1</v>
      </c>
      <c r="J7" s="1">
        <v>1</v>
      </c>
      <c r="K7" s="2">
        <f t="shared" si="1"/>
        <v>0</v>
      </c>
      <c r="L7" s="2">
        <f t="shared" si="2"/>
        <v>11</v>
      </c>
      <c r="M7" s="5" t="s">
        <v>30</v>
      </c>
      <c r="N7" s="3" t="s">
        <v>31</v>
      </c>
      <c r="O7" s="1">
        <v>1932</v>
      </c>
      <c r="P7" s="1">
        <v>228</v>
      </c>
      <c r="Q7" s="1">
        <v>3943</v>
      </c>
      <c r="S7" s="1" t="s">
        <v>118</v>
      </c>
    </row>
    <row r="8" spans="1:19">
      <c r="A8" s="3">
        <v>1932</v>
      </c>
      <c r="B8" s="3">
        <v>1</v>
      </c>
      <c r="C8" s="3">
        <v>7</v>
      </c>
      <c r="D8" s="4">
        <f t="shared" si="0"/>
        <v>0</v>
      </c>
      <c r="E8" s="3">
        <v>0</v>
      </c>
      <c r="F8" s="3">
        <v>0</v>
      </c>
      <c r="G8" s="3"/>
      <c r="K8" s="2">
        <f t="shared" si="1"/>
        <v>0</v>
      </c>
      <c r="L8" s="2">
        <f t="shared" si="2"/>
        <v>0</v>
      </c>
      <c r="M8" s="5" t="s">
        <v>30</v>
      </c>
      <c r="N8" s="3" t="s">
        <v>31</v>
      </c>
      <c r="O8" s="1">
        <v>1932</v>
      </c>
      <c r="P8" s="1">
        <v>228</v>
      </c>
      <c r="Q8" s="1">
        <v>3943</v>
      </c>
      <c r="S8" s="1" t="s">
        <v>118</v>
      </c>
    </row>
    <row r="9" spans="1:19">
      <c r="A9" s="3">
        <v>1932</v>
      </c>
      <c r="B9" s="3">
        <v>1</v>
      </c>
      <c r="C9" s="3">
        <v>8</v>
      </c>
      <c r="D9" s="4" t="str">
        <f t="shared" si="0"/>
        <v/>
      </c>
      <c r="E9" s="3"/>
      <c r="F9" s="3"/>
      <c r="G9" s="3"/>
      <c r="K9" s="2" t="str">
        <f t="shared" si="1"/>
        <v/>
      </c>
      <c r="L9" s="2" t="str">
        <f t="shared" si="2"/>
        <v/>
      </c>
      <c r="M9" s="5" t="s">
        <v>30</v>
      </c>
      <c r="N9" s="3" t="s">
        <v>31</v>
      </c>
      <c r="O9" s="1">
        <v>1932</v>
      </c>
      <c r="P9" s="1">
        <v>228</v>
      </c>
      <c r="Q9" s="1">
        <v>3943</v>
      </c>
      <c r="S9" s="1" t="s">
        <v>118</v>
      </c>
    </row>
    <row r="10" spans="1:19">
      <c r="A10" s="3">
        <v>1932</v>
      </c>
      <c r="B10" s="3">
        <v>1</v>
      </c>
      <c r="C10" s="3">
        <v>9</v>
      </c>
      <c r="D10" s="4">
        <f t="shared" si="0"/>
        <v>0</v>
      </c>
      <c r="E10" s="3">
        <v>0</v>
      </c>
      <c r="F10" s="3">
        <v>0</v>
      </c>
      <c r="G10" s="3"/>
      <c r="K10" s="2">
        <f t="shared" si="1"/>
        <v>0</v>
      </c>
      <c r="L10" s="2">
        <f t="shared" si="2"/>
        <v>0</v>
      </c>
      <c r="M10" s="5" t="s">
        <v>30</v>
      </c>
      <c r="N10" s="3" t="s">
        <v>31</v>
      </c>
      <c r="O10" s="1">
        <v>1932</v>
      </c>
      <c r="P10" s="1">
        <v>228</v>
      </c>
      <c r="Q10" s="1">
        <v>3943</v>
      </c>
      <c r="S10" s="1" t="s">
        <v>118</v>
      </c>
    </row>
    <row r="11" spans="1:19">
      <c r="A11" s="3">
        <v>1932</v>
      </c>
      <c r="B11" s="3">
        <v>1</v>
      </c>
      <c r="C11" s="3">
        <v>10</v>
      </c>
      <c r="D11" s="4">
        <f t="shared" si="0"/>
        <v>0</v>
      </c>
      <c r="E11" s="3">
        <v>0</v>
      </c>
      <c r="F11" s="3">
        <v>0</v>
      </c>
      <c r="G11" s="3"/>
      <c r="K11" s="2">
        <f t="shared" si="1"/>
        <v>0</v>
      </c>
      <c r="L11" s="2">
        <f t="shared" si="2"/>
        <v>0</v>
      </c>
      <c r="M11" s="5" t="s">
        <v>30</v>
      </c>
      <c r="N11" s="3" t="s">
        <v>31</v>
      </c>
      <c r="O11" s="1">
        <v>1932</v>
      </c>
      <c r="P11" s="1">
        <v>228</v>
      </c>
      <c r="Q11" s="1">
        <v>3943</v>
      </c>
      <c r="S11" s="1" t="s">
        <v>118</v>
      </c>
    </row>
    <row r="12" spans="1:19">
      <c r="A12" s="3">
        <v>1932</v>
      </c>
      <c r="B12" s="3">
        <v>1</v>
      </c>
      <c r="C12" s="3">
        <v>11</v>
      </c>
      <c r="D12" s="4">
        <f t="shared" si="0"/>
        <v>0</v>
      </c>
      <c r="E12" s="3">
        <v>0</v>
      </c>
      <c r="F12" s="3">
        <v>0</v>
      </c>
      <c r="G12" s="3"/>
      <c r="K12" s="2">
        <f t="shared" si="1"/>
        <v>0</v>
      </c>
      <c r="L12" s="2">
        <f t="shared" si="2"/>
        <v>0</v>
      </c>
      <c r="M12" s="5" t="s">
        <v>30</v>
      </c>
      <c r="N12" s="3" t="s">
        <v>31</v>
      </c>
      <c r="O12" s="1">
        <v>1932</v>
      </c>
      <c r="P12" s="1">
        <v>228</v>
      </c>
      <c r="Q12" s="1">
        <v>3943</v>
      </c>
      <c r="S12" s="1" t="s">
        <v>118</v>
      </c>
    </row>
    <row r="13" spans="1:19">
      <c r="A13" s="3">
        <v>1932</v>
      </c>
      <c r="B13" s="3">
        <v>1</v>
      </c>
      <c r="C13" s="3">
        <v>12</v>
      </c>
      <c r="D13" s="4">
        <f t="shared" si="0"/>
        <v>0</v>
      </c>
      <c r="E13" s="3">
        <v>0</v>
      </c>
      <c r="F13" s="3">
        <v>0</v>
      </c>
      <c r="G13" s="3"/>
      <c r="K13" s="2">
        <f t="shared" si="1"/>
        <v>0</v>
      </c>
      <c r="L13" s="2">
        <f t="shared" si="2"/>
        <v>0</v>
      </c>
      <c r="M13" s="5" t="s">
        <v>30</v>
      </c>
      <c r="N13" s="3" t="s">
        <v>31</v>
      </c>
      <c r="O13" s="1">
        <v>1932</v>
      </c>
      <c r="P13" s="1">
        <v>228</v>
      </c>
      <c r="Q13" s="1">
        <v>3943</v>
      </c>
      <c r="S13" s="1" t="s">
        <v>118</v>
      </c>
    </row>
    <row r="14" spans="1:19">
      <c r="A14" s="3">
        <v>1932</v>
      </c>
      <c r="B14" s="3">
        <v>1</v>
      </c>
      <c r="C14" s="3">
        <v>13</v>
      </c>
      <c r="D14" s="4">
        <f t="shared" si="0"/>
        <v>0</v>
      </c>
      <c r="E14" s="3">
        <v>0</v>
      </c>
      <c r="F14" s="3">
        <v>0</v>
      </c>
      <c r="G14" s="3"/>
      <c r="K14" s="2">
        <f t="shared" si="1"/>
        <v>0</v>
      </c>
      <c r="L14" s="2">
        <f t="shared" si="2"/>
        <v>0</v>
      </c>
      <c r="M14" s="5" t="s">
        <v>30</v>
      </c>
      <c r="N14" s="3" t="s">
        <v>31</v>
      </c>
      <c r="O14" s="1">
        <v>1932</v>
      </c>
      <c r="P14" s="1">
        <v>228</v>
      </c>
      <c r="Q14" s="1">
        <v>3943</v>
      </c>
      <c r="S14" s="1" t="s">
        <v>118</v>
      </c>
    </row>
    <row r="15" spans="1:19">
      <c r="A15" s="3">
        <v>1932</v>
      </c>
      <c r="B15" s="3">
        <v>1</v>
      </c>
      <c r="C15" s="3">
        <v>14</v>
      </c>
      <c r="D15" s="4">
        <f t="shared" si="0"/>
        <v>0</v>
      </c>
      <c r="E15" s="3">
        <v>0</v>
      </c>
      <c r="F15" s="3">
        <v>0</v>
      </c>
      <c r="G15" s="3"/>
      <c r="K15" s="2">
        <f t="shared" si="1"/>
        <v>0</v>
      </c>
      <c r="L15" s="2">
        <f t="shared" si="2"/>
        <v>0</v>
      </c>
      <c r="M15" s="5" t="s">
        <v>30</v>
      </c>
      <c r="N15" s="3" t="s">
        <v>31</v>
      </c>
      <c r="O15" s="1">
        <v>1932</v>
      </c>
      <c r="P15" s="1">
        <v>228</v>
      </c>
      <c r="Q15" s="1">
        <v>3943</v>
      </c>
      <c r="S15" s="1" t="s">
        <v>118</v>
      </c>
    </row>
    <row r="16" spans="1:19">
      <c r="A16" s="3">
        <v>1932</v>
      </c>
      <c r="B16" s="3">
        <v>1</v>
      </c>
      <c r="C16" s="3">
        <v>15</v>
      </c>
      <c r="D16" s="4">
        <f t="shared" si="0"/>
        <v>0</v>
      </c>
      <c r="E16" s="3">
        <v>0</v>
      </c>
      <c r="F16" s="3">
        <v>0</v>
      </c>
      <c r="G16" s="3"/>
      <c r="K16" s="2">
        <f t="shared" ref="K16:K79" si="3">IF(D16="","",G16*10+H16)</f>
        <v>0</v>
      </c>
      <c r="L16" s="2">
        <f t="shared" ref="L16:L79" si="4">IF(D16="","",I16*10+J16)</f>
        <v>0</v>
      </c>
      <c r="M16" s="5" t="s">
        <v>30</v>
      </c>
      <c r="N16" s="3" t="s">
        <v>31</v>
      </c>
      <c r="O16" s="1">
        <v>1932</v>
      </c>
      <c r="P16" s="1">
        <v>228</v>
      </c>
      <c r="Q16" s="1">
        <v>3943</v>
      </c>
      <c r="S16" s="1" t="s">
        <v>118</v>
      </c>
    </row>
    <row r="17" spans="1:19">
      <c r="A17" s="3">
        <v>1932</v>
      </c>
      <c r="B17" s="3">
        <v>1</v>
      </c>
      <c r="C17" s="3">
        <v>16</v>
      </c>
      <c r="D17" s="4" t="str">
        <f t="shared" si="0"/>
        <v/>
      </c>
      <c r="E17" s="3"/>
      <c r="F17" s="3"/>
      <c r="G17" s="3"/>
      <c r="K17" s="2" t="str">
        <f t="shared" si="3"/>
        <v/>
      </c>
      <c r="L17" s="2" t="str">
        <f t="shared" si="4"/>
        <v/>
      </c>
      <c r="M17" s="5" t="s">
        <v>30</v>
      </c>
      <c r="N17" s="3" t="s">
        <v>31</v>
      </c>
      <c r="O17" s="1">
        <v>1932</v>
      </c>
      <c r="P17" s="1">
        <v>228</v>
      </c>
      <c r="Q17" s="1">
        <v>3943</v>
      </c>
      <c r="S17" s="1" t="s">
        <v>118</v>
      </c>
    </row>
    <row r="18" spans="1:19">
      <c r="A18" s="3">
        <v>1932</v>
      </c>
      <c r="B18" s="3">
        <v>1</v>
      </c>
      <c r="C18" s="3">
        <v>17</v>
      </c>
      <c r="D18" s="4">
        <f t="shared" si="0"/>
        <v>19</v>
      </c>
      <c r="E18" s="3">
        <v>1</v>
      </c>
      <c r="F18" s="3">
        <v>9</v>
      </c>
      <c r="G18" s="3"/>
      <c r="I18" s="1">
        <v>1</v>
      </c>
      <c r="J18" s="1">
        <v>9</v>
      </c>
      <c r="K18" s="2">
        <f t="shared" si="3"/>
        <v>0</v>
      </c>
      <c r="L18" s="2">
        <f t="shared" si="4"/>
        <v>19</v>
      </c>
      <c r="M18" s="5" t="s">
        <v>30</v>
      </c>
      <c r="N18" s="3" t="s">
        <v>31</v>
      </c>
      <c r="O18" s="1">
        <v>1932</v>
      </c>
      <c r="P18" s="1">
        <v>228</v>
      </c>
      <c r="Q18" s="1">
        <v>3943</v>
      </c>
      <c r="S18" s="1" t="s">
        <v>118</v>
      </c>
    </row>
    <row r="19" spans="1:19">
      <c r="A19" s="3">
        <v>1932</v>
      </c>
      <c r="B19" s="3">
        <v>1</v>
      </c>
      <c r="C19" s="3">
        <v>18</v>
      </c>
      <c r="D19" s="4">
        <f t="shared" si="0"/>
        <v>26</v>
      </c>
      <c r="E19" s="3">
        <v>2</v>
      </c>
      <c r="F19" s="3">
        <v>6</v>
      </c>
      <c r="G19" s="3">
        <v>1</v>
      </c>
      <c r="H19" s="1">
        <v>2</v>
      </c>
      <c r="I19" s="1">
        <v>1</v>
      </c>
      <c r="J19" s="1">
        <v>4</v>
      </c>
      <c r="K19" s="2">
        <f t="shared" si="3"/>
        <v>12</v>
      </c>
      <c r="L19" s="2">
        <f t="shared" si="4"/>
        <v>14</v>
      </c>
      <c r="M19" s="5" t="s">
        <v>30</v>
      </c>
      <c r="N19" s="3" t="s">
        <v>31</v>
      </c>
      <c r="O19" s="1">
        <v>1932</v>
      </c>
      <c r="P19" s="1">
        <v>228</v>
      </c>
      <c r="Q19" s="1">
        <v>3943</v>
      </c>
      <c r="S19" s="1" t="s">
        <v>118</v>
      </c>
    </row>
    <row r="20" spans="1:19">
      <c r="A20" s="3">
        <v>1932</v>
      </c>
      <c r="B20" s="3">
        <v>1</v>
      </c>
      <c r="C20" s="3">
        <v>19</v>
      </c>
      <c r="D20" s="4">
        <f t="shared" si="0"/>
        <v>22</v>
      </c>
      <c r="E20" s="3">
        <v>2</v>
      </c>
      <c r="F20" s="3">
        <v>2</v>
      </c>
      <c r="G20" s="3"/>
      <c r="I20" s="1">
        <v>2</v>
      </c>
      <c r="J20" s="1">
        <v>2</v>
      </c>
      <c r="K20" s="2">
        <f t="shared" si="3"/>
        <v>0</v>
      </c>
      <c r="L20" s="2">
        <f t="shared" si="4"/>
        <v>22</v>
      </c>
      <c r="M20" s="5" t="s">
        <v>30</v>
      </c>
      <c r="N20" s="3" t="s">
        <v>31</v>
      </c>
      <c r="O20" s="1">
        <v>1932</v>
      </c>
      <c r="P20" s="1">
        <v>228</v>
      </c>
      <c r="Q20" s="1">
        <v>3943</v>
      </c>
      <c r="S20" s="1" t="s">
        <v>118</v>
      </c>
    </row>
    <row r="21" spans="1:19">
      <c r="A21" s="3">
        <v>1932</v>
      </c>
      <c r="B21" s="3">
        <v>1</v>
      </c>
      <c r="C21" s="3">
        <v>20</v>
      </c>
      <c r="D21" s="4">
        <f t="shared" si="0"/>
        <v>11</v>
      </c>
      <c r="E21" s="3">
        <v>1</v>
      </c>
      <c r="F21" s="3">
        <v>1</v>
      </c>
      <c r="G21" s="3"/>
      <c r="I21" s="1">
        <v>1</v>
      </c>
      <c r="J21" s="1">
        <v>1</v>
      </c>
      <c r="K21" s="2">
        <f t="shared" si="3"/>
        <v>0</v>
      </c>
      <c r="L21" s="2">
        <f t="shared" si="4"/>
        <v>11</v>
      </c>
      <c r="M21" s="5" t="s">
        <v>30</v>
      </c>
      <c r="N21" s="3" t="s">
        <v>31</v>
      </c>
      <c r="O21" s="1">
        <v>1932</v>
      </c>
      <c r="P21" s="1">
        <v>228</v>
      </c>
      <c r="Q21" s="1">
        <v>3943</v>
      </c>
      <c r="S21" s="1" t="s">
        <v>118</v>
      </c>
    </row>
    <row r="22" spans="1:19">
      <c r="A22" s="3">
        <v>1932</v>
      </c>
      <c r="B22" s="3">
        <v>1</v>
      </c>
      <c r="C22" s="3">
        <v>21</v>
      </c>
      <c r="D22" s="4">
        <f t="shared" si="0"/>
        <v>12</v>
      </c>
      <c r="E22" s="3">
        <v>1</v>
      </c>
      <c r="F22" s="3">
        <v>2</v>
      </c>
      <c r="G22" s="3"/>
      <c r="I22" s="1">
        <v>1</v>
      </c>
      <c r="J22" s="1">
        <v>2</v>
      </c>
      <c r="K22" s="2">
        <f t="shared" si="3"/>
        <v>0</v>
      </c>
      <c r="L22" s="2">
        <f t="shared" si="4"/>
        <v>12</v>
      </c>
      <c r="M22" s="5" t="s">
        <v>30</v>
      </c>
      <c r="N22" s="3" t="s">
        <v>31</v>
      </c>
      <c r="O22" s="1">
        <v>1932</v>
      </c>
      <c r="P22" s="1">
        <v>228</v>
      </c>
      <c r="Q22" s="1">
        <v>3943</v>
      </c>
      <c r="S22" s="1" t="s">
        <v>118</v>
      </c>
    </row>
    <row r="23" spans="1:19">
      <c r="A23" s="3">
        <v>1932</v>
      </c>
      <c r="B23" s="3">
        <v>1</v>
      </c>
      <c r="C23" s="3">
        <v>22</v>
      </c>
      <c r="D23" s="4">
        <f t="shared" si="0"/>
        <v>12</v>
      </c>
      <c r="E23" s="3">
        <v>1</v>
      </c>
      <c r="F23" s="3">
        <v>2</v>
      </c>
      <c r="G23" s="3"/>
      <c r="I23" s="1">
        <v>1</v>
      </c>
      <c r="J23" s="1">
        <v>2</v>
      </c>
      <c r="K23" s="2">
        <f t="shared" si="3"/>
        <v>0</v>
      </c>
      <c r="L23" s="2">
        <f t="shared" si="4"/>
        <v>12</v>
      </c>
      <c r="M23" s="5" t="s">
        <v>30</v>
      </c>
      <c r="N23" s="3" t="s">
        <v>31</v>
      </c>
      <c r="O23" s="1">
        <v>1932</v>
      </c>
      <c r="P23" s="1">
        <v>228</v>
      </c>
      <c r="Q23" s="1">
        <v>3943</v>
      </c>
      <c r="S23" s="1" t="s">
        <v>118</v>
      </c>
    </row>
    <row r="24" spans="1:19">
      <c r="A24" s="3">
        <v>1932</v>
      </c>
      <c r="B24" s="3">
        <v>1</v>
      </c>
      <c r="C24" s="3">
        <v>23</v>
      </c>
      <c r="D24" s="4" t="str">
        <f t="shared" si="0"/>
        <v/>
      </c>
      <c r="E24" s="3"/>
      <c r="F24" s="3"/>
      <c r="G24" s="3"/>
      <c r="K24" s="2" t="str">
        <f t="shared" si="3"/>
        <v/>
      </c>
      <c r="L24" s="2" t="str">
        <f t="shared" si="4"/>
        <v/>
      </c>
      <c r="M24" s="5" t="s">
        <v>30</v>
      </c>
      <c r="N24" s="3" t="s">
        <v>31</v>
      </c>
      <c r="O24" s="1">
        <v>1932</v>
      </c>
      <c r="P24" s="1">
        <v>228</v>
      </c>
      <c r="Q24" s="1">
        <v>3943</v>
      </c>
      <c r="S24" s="1" t="s">
        <v>118</v>
      </c>
    </row>
    <row r="25" spans="1:19">
      <c r="A25" s="3">
        <v>1932</v>
      </c>
      <c r="B25" s="3">
        <v>1</v>
      </c>
      <c r="C25" s="3">
        <v>24</v>
      </c>
      <c r="D25" s="4">
        <f t="shared" si="0"/>
        <v>34</v>
      </c>
      <c r="E25" s="3">
        <v>3</v>
      </c>
      <c r="F25" s="3">
        <v>4</v>
      </c>
      <c r="G25" s="3">
        <v>1</v>
      </c>
      <c r="H25" s="1">
        <v>1</v>
      </c>
      <c r="I25" s="1">
        <v>2</v>
      </c>
      <c r="J25" s="1">
        <v>3</v>
      </c>
      <c r="K25" s="2">
        <f t="shared" si="3"/>
        <v>11</v>
      </c>
      <c r="L25" s="2">
        <f t="shared" si="4"/>
        <v>23</v>
      </c>
      <c r="M25" s="5" t="s">
        <v>30</v>
      </c>
      <c r="N25" s="3" t="s">
        <v>31</v>
      </c>
      <c r="O25" s="1">
        <v>1932</v>
      </c>
      <c r="P25" s="1">
        <v>228</v>
      </c>
      <c r="Q25" s="1">
        <v>3943</v>
      </c>
      <c r="S25" s="1" t="s">
        <v>118</v>
      </c>
    </row>
    <row r="26" spans="1:19">
      <c r="A26" s="3">
        <v>1932</v>
      </c>
      <c r="B26" s="3">
        <v>1</v>
      </c>
      <c r="C26" s="3">
        <v>25</v>
      </c>
      <c r="D26" s="4">
        <f t="shared" si="0"/>
        <v>22</v>
      </c>
      <c r="E26" s="3">
        <v>2</v>
      </c>
      <c r="F26" s="3">
        <v>2</v>
      </c>
      <c r="G26" s="3">
        <v>1</v>
      </c>
      <c r="H26" s="1">
        <v>1</v>
      </c>
      <c r="I26" s="1">
        <v>1</v>
      </c>
      <c r="J26" s="1">
        <v>1</v>
      </c>
      <c r="K26" s="2">
        <f t="shared" si="3"/>
        <v>11</v>
      </c>
      <c r="L26" s="2">
        <f t="shared" si="4"/>
        <v>11</v>
      </c>
      <c r="M26" s="5" t="s">
        <v>30</v>
      </c>
      <c r="N26" s="3" t="s">
        <v>31</v>
      </c>
      <c r="O26" s="1">
        <v>1932</v>
      </c>
      <c r="P26" s="1">
        <v>228</v>
      </c>
      <c r="Q26" s="1">
        <v>3943</v>
      </c>
      <c r="S26" s="1" t="s">
        <v>118</v>
      </c>
    </row>
    <row r="27" spans="1:19">
      <c r="A27" s="3">
        <v>1932</v>
      </c>
      <c r="B27" s="3">
        <v>1</v>
      </c>
      <c r="C27" s="3">
        <v>26</v>
      </c>
      <c r="D27" s="4">
        <f t="shared" si="0"/>
        <v>42</v>
      </c>
      <c r="E27" s="3">
        <v>3</v>
      </c>
      <c r="F27" s="3">
        <v>12</v>
      </c>
      <c r="G27" s="3">
        <v>1</v>
      </c>
      <c r="H27" s="1">
        <v>1</v>
      </c>
      <c r="I27" s="1">
        <v>2</v>
      </c>
      <c r="J27" s="1">
        <v>11</v>
      </c>
      <c r="K27" s="2">
        <f t="shared" si="3"/>
        <v>11</v>
      </c>
      <c r="L27" s="2">
        <f t="shared" si="4"/>
        <v>31</v>
      </c>
      <c r="M27" s="5" t="s">
        <v>30</v>
      </c>
      <c r="N27" s="3" t="s">
        <v>31</v>
      </c>
      <c r="O27" s="1">
        <v>1932</v>
      </c>
      <c r="P27" s="1">
        <v>228</v>
      </c>
      <c r="Q27" s="1">
        <v>3943</v>
      </c>
      <c r="S27" s="1" t="s">
        <v>118</v>
      </c>
    </row>
    <row r="28" spans="1:19">
      <c r="A28" s="3">
        <v>1932</v>
      </c>
      <c r="B28" s="3">
        <v>1</v>
      </c>
      <c r="C28" s="3">
        <v>27</v>
      </c>
      <c r="D28" s="4">
        <f t="shared" si="0"/>
        <v>52</v>
      </c>
      <c r="E28" s="3">
        <v>4</v>
      </c>
      <c r="F28" s="3">
        <v>12</v>
      </c>
      <c r="G28" s="3">
        <v>2</v>
      </c>
      <c r="H28" s="1">
        <v>7</v>
      </c>
      <c r="I28" s="1">
        <v>2</v>
      </c>
      <c r="J28" s="1">
        <v>5</v>
      </c>
      <c r="K28" s="2">
        <f t="shared" si="3"/>
        <v>27</v>
      </c>
      <c r="L28" s="2">
        <f t="shared" si="4"/>
        <v>25</v>
      </c>
      <c r="M28" s="5" t="s">
        <v>30</v>
      </c>
      <c r="N28" s="3" t="s">
        <v>31</v>
      </c>
      <c r="O28" s="1">
        <v>1932</v>
      </c>
      <c r="P28" s="1">
        <v>228</v>
      </c>
      <c r="Q28" s="1">
        <v>3943</v>
      </c>
      <c r="S28" s="1" t="s">
        <v>118</v>
      </c>
    </row>
    <row r="29" spans="1:19">
      <c r="A29" s="3">
        <v>1932</v>
      </c>
      <c r="B29" s="3">
        <v>1</v>
      </c>
      <c r="C29" s="3">
        <v>28</v>
      </c>
      <c r="D29" s="4">
        <f t="shared" si="0"/>
        <v>47</v>
      </c>
      <c r="E29" s="3">
        <v>4</v>
      </c>
      <c r="F29" s="3">
        <v>7</v>
      </c>
      <c r="G29" s="3">
        <v>2</v>
      </c>
      <c r="H29" s="1">
        <v>5</v>
      </c>
      <c r="I29" s="1">
        <v>2</v>
      </c>
      <c r="J29" s="1">
        <v>2</v>
      </c>
      <c r="K29" s="2">
        <f t="shared" si="3"/>
        <v>25</v>
      </c>
      <c r="L29" s="2">
        <f t="shared" si="4"/>
        <v>22</v>
      </c>
      <c r="M29" s="5" t="s">
        <v>30</v>
      </c>
      <c r="N29" s="3" t="s">
        <v>31</v>
      </c>
      <c r="O29" s="1">
        <v>1932</v>
      </c>
      <c r="P29" s="1">
        <v>228</v>
      </c>
      <c r="Q29" s="1">
        <v>3943</v>
      </c>
      <c r="S29" s="1" t="s">
        <v>118</v>
      </c>
    </row>
    <row r="30" spans="1:19">
      <c r="A30" s="3">
        <v>1932</v>
      </c>
      <c r="B30" s="3">
        <v>1</v>
      </c>
      <c r="C30" s="3">
        <v>29</v>
      </c>
      <c r="D30" s="4">
        <f t="shared" si="0"/>
        <v>26</v>
      </c>
      <c r="E30" s="3">
        <v>2</v>
      </c>
      <c r="F30" s="3">
        <v>6</v>
      </c>
      <c r="G30" s="3">
        <v>1</v>
      </c>
      <c r="H30" s="1">
        <v>5</v>
      </c>
      <c r="I30" s="1">
        <v>1</v>
      </c>
      <c r="J30" s="1">
        <v>1</v>
      </c>
      <c r="K30" s="2">
        <f t="shared" si="3"/>
        <v>15</v>
      </c>
      <c r="L30" s="2">
        <f t="shared" si="4"/>
        <v>11</v>
      </c>
      <c r="M30" s="5" t="s">
        <v>30</v>
      </c>
      <c r="N30" s="3" t="s">
        <v>31</v>
      </c>
      <c r="O30" s="1">
        <v>1932</v>
      </c>
      <c r="P30" s="1">
        <v>228</v>
      </c>
      <c r="Q30" s="1">
        <v>3943</v>
      </c>
      <c r="S30" s="1" t="s">
        <v>118</v>
      </c>
    </row>
    <row r="31" spans="1:19">
      <c r="A31" s="3">
        <v>1932</v>
      </c>
      <c r="B31" s="3">
        <v>1</v>
      </c>
      <c r="C31" s="3">
        <v>30</v>
      </c>
      <c r="D31" s="4" t="str">
        <f t="shared" si="0"/>
        <v/>
      </c>
      <c r="E31" s="3"/>
      <c r="F31" s="3"/>
      <c r="G31" s="3"/>
      <c r="K31" s="2" t="str">
        <f t="shared" si="3"/>
        <v/>
      </c>
      <c r="L31" s="2" t="str">
        <f t="shared" si="4"/>
        <v/>
      </c>
      <c r="M31" s="5" t="s">
        <v>30</v>
      </c>
      <c r="N31" s="3" t="s">
        <v>31</v>
      </c>
      <c r="O31" s="1">
        <v>1932</v>
      </c>
      <c r="P31" s="1">
        <v>228</v>
      </c>
      <c r="Q31" s="1">
        <v>3943</v>
      </c>
      <c r="S31" s="1" t="s">
        <v>118</v>
      </c>
    </row>
    <row r="32" spans="1:19">
      <c r="A32" s="3">
        <v>1932</v>
      </c>
      <c r="B32" s="3">
        <v>1</v>
      </c>
      <c r="C32" s="3">
        <v>31</v>
      </c>
      <c r="D32" s="4">
        <f t="shared" si="0"/>
        <v>23</v>
      </c>
      <c r="E32" s="3">
        <v>2</v>
      </c>
      <c r="F32" s="3">
        <v>3</v>
      </c>
      <c r="G32" s="3">
        <v>1</v>
      </c>
      <c r="H32" s="1">
        <v>2</v>
      </c>
      <c r="I32" s="1">
        <v>1</v>
      </c>
      <c r="J32" s="1">
        <v>1</v>
      </c>
      <c r="K32" s="2">
        <f t="shared" si="3"/>
        <v>12</v>
      </c>
      <c r="L32" s="2">
        <f t="shared" si="4"/>
        <v>11</v>
      </c>
      <c r="M32" s="5" t="s">
        <v>30</v>
      </c>
      <c r="N32" s="3" t="s">
        <v>31</v>
      </c>
      <c r="O32" s="1">
        <v>1932</v>
      </c>
      <c r="P32" s="1">
        <v>228</v>
      </c>
      <c r="Q32" s="1">
        <v>3943</v>
      </c>
      <c r="S32" s="1" t="s">
        <v>118</v>
      </c>
    </row>
    <row r="33" spans="1:19">
      <c r="A33" s="1">
        <v>1932</v>
      </c>
      <c r="B33" s="1">
        <v>2</v>
      </c>
      <c r="C33" s="1">
        <v>1</v>
      </c>
      <c r="D33" s="4">
        <f t="shared" si="0"/>
        <v>23</v>
      </c>
      <c r="E33" s="1">
        <v>2</v>
      </c>
      <c r="F33" s="1">
        <v>3</v>
      </c>
      <c r="G33" s="1">
        <v>1</v>
      </c>
      <c r="H33" s="1">
        <v>2</v>
      </c>
      <c r="I33" s="1">
        <v>1</v>
      </c>
      <c r="J33" s="1">
        <v>1</v>
      </c>
      <c r="K33" s="2">
        <f t="shared" si="3"/>
        <v>12</v>
      </c>
      <c r="L33" s="2">
        <f t="shared" si="4"/>
        <v>11</v>
      </c>
      <c r="M33" s="1" t="s">
        <v>30</v>
      </c>
      <c r="N33" s="1" t="s">
        <v>31</v>
      </c>
      <c r="O33" s="1">
        <v>1932</v>
      </c>
      <c r="P33" s="1">
        <v>230</v>
      </c>
      <c r="Q33" s="1">
        <v>3944</v>
      </c>
      <c r="S33" s="1" t="s">
        <v>119</v>
      </c>
    </row>
    <row r="34" spans="1:19">
      <c r="A34" s="1">
        <v>1932</v>
      </c>
      <c r="B34" s="1">
        <v>2</v>
      </c>
      <c r="C34" s="1">
        <v>2</v>
      </c>
      <c r="D34" s="4">
        <f t="shared" si="0"/>
        <v>22</v>
      </c>
      <c r="E34" s="1">
        <v>2</v>
      </c>
      <c r="F34" s="1">
        <v>2</v>
      </c>
      <c r="G34" s="1">
        <v>1</v>
      </c>
      <c r="H34" s="1">
        <v>1</v>
      </c>
      <c r="I34" s="1">
        <v>1</v>
      </c>
      <c r="J34" s="1">
        <v>1</v>
      </c>
      <c r="K34" s="2">
        <f t="shared" si="3"/>
        <v>11</v>
      </c>
      <c r="L34" s="2">
        <f t="shared" si="4"/>
        <v>11</v>
      </c>
      <c r="M34" s="1" t="s">
        <v>30</v>
      </c>
      <c r="N34" s="1" t="s">
        <v>31</v>
      </c>
      <c r="O34" s="1">
        <v>1932</v>
      </c>
      <c r="P34" s="1">
        <v>230</v>
      </c>
      <c r="Q34" s="1">
        <v>3944</v>
      </c>
      <c r="S34" s="1" t="s">
        <v>119</v>
      </c>
    </row>
    <row r="35" spans="1:19">
      <c r="A35" s="1">
        <v>1932</v>
      </c>
      <c r="B35" s="1">
        <v>2</v>
      </c>
      <c r="C35" s="1">
        <v>3</v>
      </c>
      <c r="D35" s="4">
        <f t="shared" si="0"/>
        <v>12</v>
      </c>
      <c r="E35" s="1">
        <v>1</v>
      </c>
      <c r="F35" s="1">
        <v>2</v>
      </c>
      <c r="G35" s="1">
        <v>1</v>
      </c>
      <c r="H35" s="1">
        <v>2</v>
      </c>
      <c r="K35" s="2">
        <f t="shared" si="3"/>
        <v>12</v>
      </c>
      <c r="L35" s="2">
        <f t="shared" si="4"/>
        <v>0</v>
      </c>
      <c r="M35" s="1" t="s">
        <v>30</v>
      </c>
      <c r="N35" s="1" t="s">
        <v>31</v>
      </c>
      <c r="O35" s="1">
        <v>1932</v>
      </c>
      <c r="P35" s="1">
        <v>230</v>
      </c>
      <c r="Q35" s="1">
        <v>3944</v>
      </c>
      <c r="S35" s="1" t="s">
        <v>119</v>
      </c>
    </row>
    <row r="36" spans="1:19">
      <c r="A36" s="1">
        <v>1932</v>
      </c>
      <c r="B36" s="1">
        <v>2</v>
      </c>
      <c r="C36" s="1">
        <v>4</v>
      </c>
      <c r="D36" s="4">
        <f t="shared" si="0"/>
        <v>11</v>
      </c>
      <c r="E36" s="1">
        <v>1</v>
      </c>
      <c r="F36" s="1">
        <v>1</v>
      </c>
      <c r="G36" s="1">
        <v>1</v>
      </c>
      <c r="H36" s="1">
        <v>1</v>
      </c>
      <c r="K36" s="2">
        <f t="shared" si="3"/>
        <v>11</v>
      </c>
      <c r="L36" s="2">
        <f t="shared" si="4"/>
        <v>0</v>
      </c>
      <c r="M36" s="1" t="s">
        <v>30</v>
      </c>
      <c r="N36" s="1" t="s">
        <v>31</v>
      </c>
      <c r="O36" s="1">
        <v>1932</v>
      </c>
      <c r="P36" s="1">
        <v>230</v>
      </c>
      <c r="Q36" s="1">
        <v>3944</v>
      </c>
      <c r="S36" s="1" t="s">
        <v>119</v>
      </c>
    </row>
    <row r="37" spans="1:19">
      <c r="A37" s="1">
        <v>1932</v>
      </c>
      <c r="B37" s="1">
        <v>2</v>
      </c>
      <c r="C37" s="1">
        <v>5</v>
      </c>
      <c r="D37" s="4">
        <f t="shared" si="0"/>
        <v>11</v>
      </c>
      <c r="E37" s="1">
        <v>1</v>
      </c>
      <c r="F37" s="1">
        <v>1</v>
      </c>
      <c r="G37" s="1">
        <v>1</v>
      </c>
      <c r="H37" s="1">
        <v>1</v>
      </c>
      <c r="K37" s="2">
        <f t="shared" si="3"/>
        <v>11</v>
      </c>
      <c r="L37" s="2">
        <f t="shared" si="4"/>
        <v>0</v>
      </c>
      <c r="M37" s="1" t="s">
        <v>30</v>
      </c>
      <c r="N37" s="1" t="s">
        <v>31</v>
      </c>
      <c r="O37" s="1">
        <v>1932</v>
      </c>
      <c r="P37" s="1">
        <v>230</v>
      </c>
      <c r="Q37" s="1">
        <v>3944</v>
      </c>
      <c r="S37" s="1" t="s">
        <v>119</v>
      </c>
    </row>
    <row r="38" spans="1:19">
      <c r="A38" s="1">
        <v>1932</v>
      </c>
      <c r="B38" s="1">
        <v>2</v>
      </c>
      <c r="C38" s="1">
        <v>6</v>
      </c>
      <c r="D38" s="4">
        <f t="shared" si="0"/>
        <v>11</v>
      </c>
      <c r="E38" s="1">
        <v>1</v>
      </c>
      <c r="F38" s="1">
        <v>1</v>
      </c>
      <c r="G38" s="1">
        <v>1</v>
      </c>
      <c r="H38" s="1">
        <v>1</v>
      </c>
      <c r="K38" s="2">
        <f t="shared" si="3"/>
        <v>11</v>
      </c>
      <c r="L38" s="2">
        <f t="shared" si="4"/>
        <v>0</v>
      </c>
      <c r="M38" s="1" t="s">
        <v>30</v>
      </c>
      <c r="N38" s="1" t="s">
        <v>31</v>
      </c>
      <c r="O38" s="1">
        <v>1932</v>
      </c>
      <c r="P38" s="1">
        <v>230</v>
      </c>
      <c r="Q38" s="1">
        <v>3944</v>
      </c>
      <c r="S38" s="1" t="s">
        <v>119</v>
      </c>
    </row>
    <row r="39" spans="1:19">
      <c r="A39" s="1">
        <v>1932</v>
      </c>
      <c r="B39" s="1">
        <v>2</v>
      </c>
      <c r="C39" s="1">
        <v>7</v>
      </c>
      <c r="D39" s="4">
        <f t="shared" si="0"/>
        <v>23</v>
      </c>
      <c r="E39" s="1">
        <v>2</v>
      </c>
      <c r="F39" s="1">
        <v>3</v>
      </c>
      <c r="G39" s="1">
        <v>2</v>
      </c>
      <c r="H39" s="1">
        <v>3</v>
      </c>
      <c r="K39" s="2">
        <f t="shared" si="3"/>
        <v>23</v>
      </c>
      <c r="L39" s="2">
        <f t="shared" si="4"/>
        <v>0</v>
      </c>
      <c r="M39" s="1" t="s">
        <v>30</v>
      </c>
      <c r="N39" s="1" t="s">
        <v>31</v>
      </c>
      <c r="O39" s="1">
        <v>1932</v>
      </c>
      <c r="P39" s="1">
        <v>230</v>
      </c>
      <c r="Q39" s="1">
        <v>3944</v>
      </c>
      <c r="S39" s="1" t="s">
        <v>119</v>
      </c>
    </row>
    <row r="40" spans="1:19">
      <c r="A40" s="1">
        <v>1932</v>
      </c>
      <c r="B40" s="1">
        <v>2</v>
      </c>
      <c r="C40" s="1">
        <v>8</v>
      </c>
      <c r="D40" s="4">
        <f t="shared" si="0"/>
        <v>12</v>
      </c>
      <c r="E40" s="1">
        <v>1</v>
      </c>
      <c r="F40" s="1">
        <v>2</v>
      </c>
      <c r="G40" s="1">
        <v>1</v>
      </c>
      <c r="H40" s="1">
        <v>2</v>
      </c>
      <c r="K40" s="2">
        <f t="shared" si="3"/>
        <v>12</v>
      </c>
      <c r="L40" s="2">
        <f t="shared" si="4"/>
        <v>0</v>
      </c>
      <c r="M40" s="1" t="s">
        <v>30</v>
      </c>
      <c r="N40" s="1" t="s">
        <v>31</v>
      </c>
      <c r="O40" s="1">
        <v>1932</v>
      </c>
      <c r="P40" s="1">
        <v>230</v>
      </c>
      <c r="Q40" s="1">
        <v>3944</v>
      </c>
      <c r="S40" s="1" t="s">
        <v>119</v>
      </c>
    </row>
    <row r="41" spans="1:19">
      <c r="A41" s="1">
        <v>1932</v>
      </c>
      <c r="B41" s="1">
        <v>2</v>
      </c>
      <c r="C41" s="1">
        <v>9</v>
      </c>
      <c r="D41" s="4" t="str">
        <f t="shared" si="0"/>
        <v/>
      </c>
      <c r="K41" s="2" t="str">
        <f t="shared" si="3"/>
        <v/>
      </c>
      <c r="L41" s="2" t="str">
        <f t="shared" si="4"/>
        <v/>
      </c>
      <c r="N41" s="1" t="s">
        <v>31</v>
      </c>
      <c r="O41" s="1">
        <v>1932</v>
      </c>
      <c r="P41" s="1">
        <v>230</v>
      </c>
      <c r="Q41" s="1">
        <v>3944</v>
      </c>
      <c r="S41" s="1" t="s">
        <v>119</v>
      </c>
    </row>
    <row r="42" spans="1:19">
      <c r="A42" s="1">
        <v>1932</v>
      </c>
      <c r="B42" s="1">
        <v>2</v>
      </c>
      <c r="C42" s="1">
        <v>10</v>
      </c>
      <c r="D42" s="4">
        <f t="shared" si="0"/>
        <v>13</v>
      </c>
      <c r="E42" s="1">
        <v>1</v>
      </c>
      <c r="F42" s="1">
        <v>3</v>
      </c>
      <c r="I42" s="1">
        <v>1</v>
      </c>
      <c r="J42" s="1">
        <v>3</v>
      </c>
      <c r="K42" s="2">
        <f t="shared" si="3"/>
        <v>0</v>
      </c>
      <c r="L42" s="2">
        <f t="shared" si="4"/>
        <v>13</v>
      </c>
      <c r="M42" s="1" t="s">
        <v>30</v>
      </c>
      <c r="N42" s="1" t="s">
        <v>31</v>
      </c>
      <c r="O42" s="1">
        <v>1932</v>
      </c>
      <c r="P42" s="1">
        <v>230</v>
      </c>
      <c r="Q42" s="1">
        <v>3944</v>
      </c>
      <c r="S42" s="1" t="s">
        <v>119</v>
      </c>
    </row>
    <row r="43" spans="1:19">
      <c r="A43" s="1">
        <v>1932</v>
      </c>
      <c r="B43" s="1">
        <v>2</v>
      </c>
      <c r="C43" s="1">
        <v>11</v>
      </c>
      <c r="D43" s="4">
        <f t="shared" si="0"/>
        <v>13</v>
      </c>
      <c r="E43" s="1">
        <v>1</v>
      </c>
      <c r="F43" s="1">
        <v>3</v>
      </c>
      <c r="I43" s="1">
        <v>1</v>
      </c>
      <c r="J43" s="1">
        <v>3</v>
      </c>
      <c r="K43" s="2">
        <f t="shared" si="3"/>
        <v>0</v>
      </c>
      <c r="L43" s="2">
        <f t="shared" si="4"/>
        <v>13</v>
      </c>
      <c r="M43" s="1" t="s">
        <v>30</v>
      </c>
      <c r="N43" s="1" t="s">
        <v>31</v>
      </c>
      <c r="O43" s="1">
        <v>1932</v>
      </c>
      <c r="P43" s="1">
        <v>230</v>
      </c>
      <c r="Q43" s="1">
        <v>3944</v>
      </c>
      <c r="S43" s="1" t="s">
        <v>119</v>
      </c>
    </row>
    <row r="44" spans="1:19">
      <c r="A44" s="1">
        <v>1932</v>
      </c>
      <c r="B44" s="1">
        <v>2</v>
      </c>
      <c r="C44" s="1">
        <v>12</v>
      </c>
      <c r="D44" s="4">
        <f t="shared" si="0"/>
        <v>16</v>
      </c>
      <c r="E44" s="1">
        <v>1</v>
      </c>
      <c r="F44" s="1">
        <v>6</v>
      </c>
      <c r="I44" s="1">
        <v>1</v>
      </c>
      <c r="J44" s="1">
        <v>6</v>
      </c>
      <c r="K44" s="2">
        <f t="shared" si="3"/>
        <v>0</v>
      </c>
      <c r="L44" s="2">
        <f t="shared" si="4"/>
        <v>16</v>
      </c>
      <c r="M44" s="1" t="s">
        <v>30</v>
      </c>
      <c r="N44" s="1" t="s">
        <v>31</v>
      </c>
      <c r="O44" s="1">
        <v>1932</v>
      </c>
      <c r="P44" s="1">
        <v>230</v>
      </c>
      <c r="Q44" s="1">
        <v>3944</v>
      </c>
      <c r="S44" s="1" t="s">
        <v>119</v>
      </c>
    </row>
    <row r="45" spans="1:19">
      <c r="A45" s="1">
        <v>1932</v>
      </c>
      <c r="B45" s="1">
        <v>2</v>
      </c>
      <c r="C45" s="1">
        <v>13</v>
      </c>
      <c r="D45" s="4">
        <f t="shared" si="0"/>
        <v>0</v>
      </c>
      <c r="E45" s="1">
        <v>0</v>
      </c>
      <c r="F45" s="1">
        <v>0</v>
      </c>
      <c r="K45" s="2">
        <f t="shared" si="3"/>
        <v>0</v>
      </c>
      <c r="L45" s="2">
        <f t="shared" si="4"/>
        <v>0</v>
      </c>
      <c r="M45" s="1" t="s">
        <v>94</v>
      </c>
      <c r="N45" s="1" t="s">
        <v>31</v>
      </c>
      <c r="O45" s="1">
        <v>1932</v>
      </c>
      <c r="P45" s="1">
        <v>230</v>
      </c>
      <c r="Q45" s="1">
        <v>3944</v>
      </c>
      <c r="S45" s="1" t="s">
        <v>119</v>
      </c>
    </row>
    <row r="46" spans="1:19">
      <c r="A46" s="1">
        <v>1932</v>
      </c>
      <c r="B46" s="1">
        <v>2</v>
      </c>
      <c r="C46" s="1">
        <v>14</v>
      </c>
      <c r="D46" s="4" t="str">
        <f t="shared" si="0"/>
        <v/>
      </c>
      <c r="K46" s="2" t="str">
        <f t="shared" si="3"/>
        <v/>
      </c>
      <c r="L46" s="2" t="str">
        <f t="shared" si="4"/>
        <v/>
      </c>
      <c r="N46" s="1" t="s">
        <v>31</v>
      </c>
      <c r="O46" s="1">
        <v>1932</v>
      </c>
      <c r="P46" s="1">
        <v>230</v>
      </c>
      <c r="Q46" s="1">
        <v>3944</v>
      </c>
      <c r="S46" s="1" t="s">
        <v>119</v>
      </c>
    </row>
    <row r="47" spans="1:19">
      <c r="A47" s="1">
        <v>1932</v>
      </c>
      <c r="B47" s="1">
        <v>2</v>
      </c>
      <c r="C47" s="1">
        <v>15</v>
      </c>
      <c r="D47" s="4">
        <f t="shared" si="0"/>
        <v>0</v>
      </c>
      <c r="E47" s="1">
        <v>0</v>
      </c>
      <c r="F47" s="1">
        <v>0</v>
      </c>
      <c r="K47" s="2">
        <f t="shared" si="3"/>
        <v>0</v>
      </c>
      <c r="L47" s="2">
        <f t="shared" si="4"/>
        <v>0</v>
      </c>
      <c r="M47" s="1" t="s">
        <v>30</v>
      </c>
      <c r="N47" s="1" t="s">
        <v>31</v>
      </c>
      <c r="O47" s="1">
        <v>1932</v>
      </c>
      <c r="P47" s="1">
        <v>230</v>
      </c>
      <c r="Q47" s="1">
        <v>3944</v>
      </c>
      <c r="S47" s="1" t="s">
        <v>119</v>
      </c>
    </row>
    <row r="48" spans="1:19">
      <c r="A48" s="1">
        <v>1932</v>
      </c>
      <c r="B48" s="1">
        <v>2</v>
      </c>
      <c r="C48" s="1">
        <v>16</v>
      </c>
      <c r="D48" s="4">
        <f t="shared" si="0"/>
        <v>0</v>
      </c>
      <c r="E48" s="1">
        <v>0</v>
      </c>
      <c r="F48" s="1">
        <v>0</v>
      </c>
      <c r="K48" s="2">
        <f t="shared" si="3"/>
        <v>0</v>
      </c>
      <c r="L48" s="2">
        <f t="shared" si="4"/>
        <v>0</v>
      </c>
      <c r="M48" s="1" t="s">
        <v>30</v>
      </c>
      <c r="N48" s="1" t="s">
        <v>31</v>
      </c>
      <c r="O48" s="1">
        <v>1932</v>
      </c>
      <c r="P48" s="1">
        <v>230</v>
      </c>
      <c r="Q48" s="1">
        <v>3944</v>
      </c>
      <c r="S48" s="1" t="s">
        <v>119</v>
      </c>
    </row>
    <row r="49" spans="1:19">
      <c r="A49" s="1">
        <v>1932</v>
      </c>
      <c r="B49" s="1">
        <v>2</v>
      </c>
      <c r="C49" s="1">
        <v>17</v>
      </c>
      <c r="D49" s="4">
        <f t="shared" si="0"/>
        <v>0</v>
      </c>
      <c r="E49" s="1">
        <v>0</v>
      </c>
      <c r="F49" s="1">
        <v>0</v>
      </c>
      <c r="K49" s="2">
        <f t="shared" si="3"/>
        <v>0</v>
      </c>
      <c r="L49" s="2">
        <f t="shared" si="4"/>
        <v>0</v>
      </c>
      <c r="M49" s="1" t="s">
        <v>30</v>
      </c>
      <c r="N49" s="1" t="s">
        <v>31</v>
      </c>
      <c r="O49" s="1">
        <v>1932</v>
      </c>
      <c r="P49" s="1">
        <v>230</v>
      </c>
      <c r="Q49" s="1">
        <v>3944</v>
      </c>
      <c r="S49" s="1" t="s">
        <v>119</v>
      </c>
    </row>
    <row r="50" spans="1:19">
      <c r="A50" s="1">
        <v>1932</v>
      </c>
      <c r="B50" s="1">
        <v>2</v>
      </c>
      <c r="C50" s="1">
        <v>18</v>
      </c>
      <c r="D50" s="4">
        <f t="shared" si="0"/>
        <v>0</v>
      </c>
      <c r="E50" s="1">
        <v>0</v>
      </c>
      <c r="F50" s="1">
        <v>0</v>
      </c>
      <c r="K50" s="2">
        <f t="shared" si="3"/>
        <v>0</v>
      </c>
      <c r="L50" s="2">
        <f t="shared" si="4"/>
        <v>0</v>
      </c>
      <c r="M50" s="1" t="s">
        <v>30</v>
      </c>
      <c r="N50" s="1" t="s">
        <v>31</v>
      </c>
      <c r="O50" s="1">
        <v>1932</v>
      </c>
      <c r="P50" s="1">
        <v>230</v>
      </c>
      <c r="Q50" s="1">
        <v>3944</v>
      </c>
      <c r="S50" s="1" t="s">
        <v>119</v>
      </c>
    </row>
    <row r="51" spans="1:19">
      <c r="A51" s="1">
        <v>1932</v>
      </c>
      <c r="B51" s="1">
        <v>2</v>
      </c>
      <c r="C51" s="1">
        <v>19</v>
      </c>
      <c r="D51" s="4">
        <f t="shared" si="0"/>
        <v>0</v>
      </c>
      <c r="E51" s="1">
        <v>0</v>
      </c>
      <c r="F51" s="1">
        <v>0</v>
      </c>
      <c r="K51" s="2">
        <f t="shared" si="3"/>
        <v>0</v>
      </c>
      <c r="L51" s="2">
        <f t="shared" si="4"/>
        <v>0</v>
      </c>
      <c r="M51" s="1" t="s">
        <v>30</v>
      </c>
      <c r="N51" s="1" t="s">
        <v>31</v>
      </c>
      <c r="O51" s="1">
        <v>1932</v>
      </c>
      <c r="P51" s="1">
        <v>230</v>
      </c>
      <c r="Q51" s="1">
        <v>3944</v>
      </c>
      <c r="S51" s="1" t="s">
        <v>119</v>
      </c>
    </row>
    <row r="52" spans="1:19">
      <c r="A52" s="1">
        <v>1932</v>
      </c>
      <c r="B52" s="1">
        <v>2</v>
      </c>
      <c r="C52" s="1">
        <v>20</v>
      </c>
      <c r="D52" s="4">
        <f t="shared" si="0"/>
        <v>0</v>
      </c>
      <c r="E52" s="1">
        <v>0</v>
      </c>
      <c r="F52" s="1">
        <v>0</v>
      </c>
      <c r="K52" s="2">
        <f t="shared" si="3"/>
        <v>0</v>
      </c>
      <c r="L52" s="2">
        <f t="shared" si="4"/>
        <v>0</v>
      </c>
      <c r="M52" s="1" t="s">
        <v>30</v>
      </c>
      <c r="N52" s="1" t="s">
        <v>31</v>
      </c>
      <c r="O52" s="1">
        <v>1932</v>
      </c>
      <c r="P52" s="1">
        <v>230</v>
      </c>
      <c r="Q52" s="1">
        <v>3944</v>
      </c>
      <c r="S52" s="1" t="s">
        <v>119</v>
      </c>
    </row>
    <row r="53" spans="1:19">
      <c r="A53" s="1">
        <v>1932</v>
      </c>
      <c r="B53" s="1">
        <v>2</v>
      </c>
      <c r="C53" s="1">
        <v>21</v>
      </c>
      <c r="D53" s="4">
        <f t="shared" si="0"/>
        <v>0</v>
      </c>
      <c r="E53" s="1">
        <v>0</v>
      </c>
      <c r="F53" s="1">
        <v>0</v>
      </c>
      <c r="K53" s="2">
        <f t="shared" si="3"/>
        <v>0</v>
      </c>
      <c r="L53" s="2">
        <f t="shared" si="4"/>
        <v>0</v>
      </c>
      <c r="M53" s="1" t="s">
        <v>30</v>
      </c>
      <c r="N53" s="1" t="s">
        <v>31</v>
      </c>
      <c r="O53" s="1">
        <v>1932</v>
      </c>
      <c r="P53" s="1">
        <v>230</v>
      </c>
      <c r="Q53" s="1">
        <v>3944</v>
      </c>
      <c r="S53" s="1" t="s">
        <v>119</v>
      </c>
    </row>
    <row r="54" spans="1:19">
      <c r="A54" s="1">
        <v>1932</v>
      </c>
      <c r="B54" s="1">
        <v>2</v>
      </c>
      <c r="C54" s="1">
        <v>22</v>
      </c>
      <c r="D54" s="4">
        <f t="shared" si="0"/>
        <v>0</v>
      </c>
      <c r="E54" s="1">
        <v>0</v>
      </c>
      <c r="F54" s="1">
        <v>0</v>
      </c>
      <c r="K54" s="2">
        <f t="shared" si="3"/>
        <v>0</v>
      </c>
      <c r="L54" s="2">
        <f t="shared" si="4"/>
        <v>0</v>
      </c>
      <c r="M54" s="1" t="s">
        <v>94</v>
      </c>
      <c r="N54" s="1" t="s">
        <v>31</v>
      </c>
      <c r="O54" s="1">
        <v>1932</v>
      </c>
      <c r="P54" s="1">
        <v>230</v>
      </c>
      <c r="Q54" s="1">
        <v>3944</v>
      </c>
      <c r="S54" s="1" t="s">
        <v>119</v>
      </c>
    </row>
    <row r="55" spans="1:19">
      <c r="A55" s="1">
        <v>1932</v>
      </c>
      <c r="B55" s="1">
        <v>2</v>
      </c>
      <c r="C55" s="1">
        <v>23</v>
      </c>
      <c r="D55" s="4">
        <f t="shared" si="0"/>
        <v>12</v>
      </c>
      <c r="E55" s="1">
        <v>1</v>
      </c>
      <c r="F55" s="1">
        <v>2</v>
      </c>
      <c r="G55" s="1">
        <v>1</v>
      </c>
      <c r="H55" s="1">
        <v>2</v>
      </c>
      <c r="K55" s="2">
        <f t="shared" si="3"/>
        <v>12</v>
      </c>
      <c r="L55" s="2">
        <f t="shared" si="4"/>
        <v>0</v>
      </c>
      <c r="M55" s="1" t="s">
        <v>94</v>
      </c>
      <c r="N55" s="1" t="s">
        <v>31</v>
      </c>
      <c r="O55" s="1">
        <v>1932</v>
      </c>
      <c r="P55" s="1">
        <v>230</v>
      </c>
      <c r="Q55" s="1">
        <v>3944</v>
      </c>
      <c r="S55" s="1" t="s">
        <v>119</v>
      </c>
    </row>
    <row r="56" spans="1:19">
      <c r="A56" s="1">
        <v>1932</v>
      </c>
      <c r="B56" s="1">
        <v>2</v>
      </c>
      <c r="C56" s="1">
        <v>24</v>
      </c>
      <c r="D56" s="4">
        <f t="shared" si="0"/>
        <v>28</v>
      </c>
      <c r="E56" s="1">
        <v>2</v>
      </c>
      <c r="F56" s="1">
        <v>8</v>
      </c>
      <c r="G56" s="1">
        <v>1</v>
      </c>
      <c r="H56" s="1">
        <v>5</v>
      </c>
      <c r="I56" s="1">
        <v>1</v>
      </c>
      <c r="J56" s="1">
        <v>3</v>
      </c>
      <c r="K56" s="2">
        <f t="shared" si="3"/>
        <v>15</v>
      </c>
      <c r="L56" s="2">
        <f t="shared" si="4"/>
        <v>13</v>
      </c>
      <c r="M56" s="1" t="s">
        <v>30</v>
      </c>
      <c r="N56" s="1" t="s">
        <v>31</v>
      </c>
      <c r="O56" s="1">
        <v>1932</v>
      </c>
      <c r="P56" s="1">
        <v>230</v>
      </c>
      <c r="Q56" s="1">
        <v>3944</v>
      </c>
      <c r="S56" s="1" t="s">
        <v>119</v>
      </c>
    </row>
    <row r="57" spans="1:19">
      <c r="A57" s="1">
        <v>1932</v>
      </c>
      <c r="B57" s="1">
        <v>2</v>
      </c>
      <c r="C57" s="1">
        <v>25</v>
      </c>
      <c r="D57" s="4" t="str">
        <f t="shared" si="0"/>
        <v/>
      </c>
      <c r="K57" s="2" t="str">
        <f t="shared" si="3"/>
        <v/>
      </c>
      <c r="L57" s="2" t="str">
        <f t="shared" si="4"/>
        <v/>
      </c>
      <c r="N57" s="1" t="s">
        <v>31</v>
      </c>
      <c r="O57" s="1">
        <v>1932</v>
      </c>
      <c r="P57" s="1">
        <v>230</v>
      </c>
      <c r="Q57" s="1">
        <v>3944</v>
      </c>
      <c r="S57" s="1" t="s">
        <v>119</v>
      </c>
    </row>
    <row r="58" spans="1:19">
      <c r="A58" s="1">
        <v>1932</v>
      </c>
      <c r="B58" s="1">
        <v>2</v>
      </c>
      <c r="C58" s="1">
        <v>26</v>
      </c>
      <c r="D58" s="4">
        <f t="shared" si="0"/>
        <v>26</v>
      </c>
      <c r="E58" s="1">
        <v>1</v>
      </c>
      <c r="F58" s="1">
        <v>16</v>
      </c>
      <c r="G58" s="1">
        <v>1</v>
      </c>
      <c r="H58" s="1">
        <v>16</v>
      </c>
      <c r="K58" s="2">
        <f t="shared" si="3"/>
        <v>26</v>
      </c>
      <c r="L58" s="2">
        <f t="shared" si="4"/>
        <v>0</v>
      </c>
      <c r="M58" s="1" t="s">
        <v>30</v>
      </c>
      <c r="N58" s="1" t="s">
        <v>31</v>
      </c>
      <c r="O58" s="1">
        <v>1932</v>
      </c>
      <c r="P58" s="1">
        <v>230</v>
      </c>
      <c r="Q58" s="1">
        <v>3944</v>
      </c>
      <c r="S58" s="1" t="s">
        <v>119</v>
      </c>
    </row>
    <row r="59" spans="1:19">
      <c r="A59" s="1">
        <v>1932</v>
      </c>
      <c r="B59" s="1">
        <v>2</v>
      </c>
      <c r="C59" s="1">
        <v>27</v>
      </c>
      <c r="D59" s="4">
        <f t="shared" si="0"/>
        <v>36</v>
      </c>
      <c r="E59" s="1">
        <v>1</v>
      </c>
      <c r="F59" s="1">
        <v>26</v>
      </c>
      <c r="G59" s="1">
        <v>1</v>
      </c>
      <c r="H59" s="1">
        <v>26</v>
      </c>
      <c r="K59" s="2">
        <f t="shared" si="3"/>
        <v>36</v>
      </c>
      <c r="L59" s="2">
        <f t="shared" si="4"/>
        <v>0</v>
      </c>
      <c r="M59" s="1" t="s">
        <v>30</v>
      </c>
      <c r="N59" s="1" t="s">
        <v>31</v>
      </c>
      <c r="O59" s="1">
        <v>1932</v>
      </c>
      <c r="P59" s="1">
        <v>230</v>
      </c>
      <c r="Q59" s="1">
        <v>3944</v>
      </c>
      <c r="S59" s="1" t="s">
        <v>119</v>
      </c>
    </row>
    <row r="60" spans="1:19">
      <c r="A60" s="1">
        <v>1932</v>
      </c>
      <c r="B60" s="1">
        <v>2</v>
      </c>
      <c r="C60" s="1">
        <v>28</v>
      </c>
      <c r="D60" s="4">
        <f t="shared" si="0"/>
        <v>41</v>
      </c>
      <c r="E60" s="1">
        <v>2</v>
      </c>
      <c r="F60" s="1">
        <v>21</v>
      </c>
      <c r="G60" s="1">
        <v>2</v>
      </c>
      <c r="H60" s="1">
        <v>21</v>
      </c>
      <c r="K60" s="2">
        <f t="shared" si="3"/>
        <v>41</v>
      </c>
      <c r="L60" s="2">
        <f t="shared" si="4"/>
        <v>0</v>
      </c>
      <c r="M60" s="1" t="s">
        <v>30</v>
      </c>
      <c r="N60" s="1" t="s">
        <v>31</v>
      </c>
      <c r="O60" s="1">
        <v>1932</v>
      </c>
      <c r="P60" s="1">
        <v>230</v>
      </c>
      <c r="Q60" s="1">
        <v>3944</v>
      </c>
      <c r="S60" s="1" t="s">
        <v>119</v>
      </c>
    </row>
    <row r="61" spans="1:19">
      <c r="A61" s="1">
        <v>1932</v>
      </c>
      <c r="B61" s="1">
        <v>2</v>
      </c>
      <c r="C61" s="1">
        <v>29</v>
      </c>
      <c r="D61" s="4">
        <f t="shared" si="0"/>
        <v>37</v>
      </c>
      <c r="E61" s="1">
        <v>2</v>
      </c>
      <c r="F61" s="1">
        <v>17</v>
      </c>
      <c r="G61" s="1">
        <v>2</v>
      </c>
      <c r="H61" s="1">
        <v>17</v>
      </c>
      <c r="K61" s="2">
        <f t="shared" si="3"/>
        <v>37</v>
      </c>
      <c r="L61" s="2">
        <f t="shared" si="4"/>
        <v>0</v>
      </c>
      <c r="M61" s="1" t="s">
        <v>30</v>
      </c>
      <c r="N61" s="1" t="s">
        <v>31</v>
      </c>
      <c r="O61" s="1">
        <v>1932</v>
      </c>
      <c r="P61" s="1">
        <v>230</v>
      </c>
      <c r="Q61" s="1">
        <v>3944</v>
      </c>
      <c r="S61" s="1" t="s">
        <v>119</v>
      </c>
    </row>
    <row r="62" spans="1:19">
      <c r="A62" s="1">
        <v>1932</v>
      </c>
      <c r="B62" s="1">
        <v>3</v>
      </c>
      <c r="C62" s="1">
        <v>1</v>
      </c>
      <c r="D62" s="4">
        <f t="shared" si="0"/>
        <v>39</v>
      </c>
      <c r="E62" s="1">
        <v>2</v>
      </c>
      <c r="F62" s="1">
        <v>19</v>
      </c>
      <c r="G62" s="1">
        <v>2</v>
      </c>
      <c r="H62" s="1">
        <v>19</v>
      </c>
      <c r="K62" s="2">
        <f t="shared" si="3"/>
        <v>39</v>
      </c>
      <c r="L62" s="2">
        <f t="shared" si="4"/>
        <v>0</v>
      </c>
      <c r="M62" s="1" t="s">
        <v>30</v>
      </c>
      <c r="N62" s="1" t="s">
        <v>31</v>
      </c>
      <c r="O62" s="1">
        <v>1932</v>
      </c>
      <c r="P62" s="1">
        <v>232</v>
      </c>
      <c r="Q62" s="1">
        <v>3945</v>
      </c>
      <c r="S62" s="1" t="s">
        <v>120</v>
      </c>
    </row>
    <row r="63" spans="1:19">
      <c r="A63" s="1">
        <v>1932</v>
      </c>
      <c r="B63" s="1">
        <v>3</v>
      </c>
      <c r="C63" s="1">
        <v>2</v>
      </c>
      <c r="D63" s="4">
        <f t="shared" si="0"/>
        <v>69</v>
      </c>
      <c r="E63" s="1">
        <v>5</v>
      </c>
      <c r="F63" s="1">
        <v>19</v>
      </c>
      <c r="G63" s="1">
        <v>3</v>
      </c>
      <c r="H63" s="1">
        <v>16</v>
      </c>
      <c r="I63" s="1">
        <v>2</v>
      </c>
      <c r="J63" s="1">
        <v>3</v>
      </c>
      <c r="K63" s="2">
        <f t="shared" si="3"/>
        <v>46</v>
      </c>
      <c r="L63" s="2">
        <f t="shared" si="4"/>
        <v>23</v>
      </c>
      <c r="M63" s="1" t="s">
        <v>30</v>
      </c>
      <c r="N63" s="1" t="s">
        <v>31</v>
      </c>
      <c r="O63" s="1">
        <v>1932</v>
      </c>
      <c r="P63" s="1">
        <v>232</v>
      </c>
      <c r="Q63" s="1">
        <v>3945</v>
      </c>
      <c r="S63" s="1" t="s">
        <v>120</v>
      </c>
    </row>
    <row r="64" spans="1:19">
      <c r="A64" s="1">
        <v>1932</v>
      </c>
      <c r="B64" s="1">
        <v>3</v>
      </c>
      <c r="C64" s="1">
        <v>3</v>
      </c>
      <c r="D64" s="4">
        <f t="shared" si="0"/>
        <v>63</v>
      </c>
      <c r="E64" s="1">
        <v>4</v>
      </c>
      <c r="F64" s="1">
        <v>23</v>
      </c>
      <c r="G64" s="1">
        <v>3</v>
      </c>
      <c r="H64" s="1">
        <v>22</v>
      </c>
      <c r="I64" s="1">
        <v>1</v>
      </c>
      <c r="J64" s="1">
        <v>1</v>
      </c>
      <c r="K64" s="2">
        <f t="shared" si="3"/>
        <v>52</v>
      </c>
      <c r="L64" s="2">
        <f t="shared" si="4"/>
        <v>11</v>
      </c>
      <c r="M64" s="1" t="s">
        <v>30</v>
      </c>
      <c r="N64" s="1" t="s">
        <v>31</v>
      </c>
      <c r="O64" s="1">
        <v>1932</v>
      </c>
      <c r="P64" s="1">
        <v>232</v>
      </c>
      <c r="Q64" s="1">
        <v>3945</v>
      </c>
      <c r="S64" s="1" t="s">
        <v>120</v>
      </c>
    </row>
    <row r="65" spans="1:19">
      <c r="A65" s="1">
        <v>1932</v>
      </c>
      <c r="B65" s="1">
        <v>3</v>
      </c>
      <c r="C65" s="1">
        <v>4</v>
      </c>
      <c r="D65" s="4">
        <f t="shared" si="0"/>
        <v>47</v>
      </c>
      <c r="E65" s="1">
        <v>3</v>
      </c>
      <c r="F65" s="1">
        <v>17</v>
      </c>
      <c r="G65" s="1">
        <v>3</v>
      </c>
      <c r="H65" s="1">
        <v>17</v>
      </c>
      <c r="K65" s="2">
        <f t="shared" si="3"/>
        <v>47</v>
      </c>
      <c r="L65" s="2">
        <f t="shared" si="4"/>
        <v>0</v>
      </c>
      <c r="M65" s="1" t="s">
        <v>30</v>
      </c>
      <c r="N65" s="1" t="s">
        <v>31</v>
      </c>
      <c r="O65" s="1">
        <v>1932</v>
      </c>
      <c r="P65" s="1">
        <v>232</v>
      </c>
      <c r="Q65" s="1">
        <v>3945</v>
      </c>
      <c r="S65" s="1" t="s">
        <v>120</v>
      </c>
    </row>
    <row r="66" spans="1:19">
      <c r="A66" s="1">
        <v>1932</v>
      </c>
      <c r="B66" s="1">
        <v>3</v>
      </c>
      <c r="C66" s="1">
        <v>5</v>
      </c>
      <c r="D66" s="4">
        <f t="shared" si="0"/>
        <v>30</v>
      </c>
      <c r="E66" s="1">
        <v>2</v>
      </c>
      <c r="F66" s="1">
        <v>10</v>
      </c>
      <c r="G66" s="1">
        <v>2</v>
      </c>
      <c r="H66" s="1">
        <v>10</v>
      </c>
      <c r="K66" s="2">
        <f t="shared" si="3"/>
        <v>30</v>
      </c>
      <c r="L66" s="2">
        <f t="shared" si="4"/>
        <v>0</v>
      </c>
      <c r="M66" s="1" t="s">
        <v>30</v>
      </c>
      <c r="N66" s="1" t="s">
        <v>31</v>
      </c>
      <c r="O66" s="1">
        <v>1932</v>
      </c>
      <c r="P66" s="1">
        <v>232</v>
      </c>
      <c r="Q66" s="1">
        <v>3945</v>
      </c>
      <c r="S66" s="1" t="s">
        <v>120</v>
      </c>
    </row>
    <row r="67" spans="1:19">
      <c r="A67" s="1">
        <v>1932</v>
      </c>
      <c r="B67" s="1">
        <v>3</v>
      </c>
      <c r="C67" s="1">
        <v>6</v>
      </c>
      <c r="D67" s="4">
        <f t="shared" ref="D67:D130" si="5">IF(E67="","",E67*10+F67)</f>
        <v>28</v>
      </c>
      <c r="E67" s="1">
        <v>2</v>
      </c>
      <c r="F67" s="1">
        <v>8</v>
      </c>
      <c r="G67" s="1">
        <v>2</v>
      </c>
      <c r="H67" s="1">
        <v>8</v>
      </c>
      <c r="K67" s="2">
        <f t="shared" si="3"/>
        <v>28</v>
      </c>
      <c r="L67" s="2">
        <f t="shared" si="4"/>
        <v>0</v>
      </c>
      <c r="M67" s="1" t="s">
        <v>30</v>
      </c>
      <c r="N67" s="1" t="s">
        <v>31</v>
      </c>
      <c r="O67" s="1">
        <v>1932</v>
      </c>
      <c r="P67" s="1">
        <v>232</v>
      </c>
      <c r="Q67" s="1">
        <v>3945</v>
      </c>
      <c r="S67" s="1" t="s">
        <v>120</v>
      </c>
    </row>
    <row r="68" spans="1:19">
      <c r="A68" s="1">
        <v>1932</v>
      </c>
      <c r="B68" s="1">
        <v>3</v>
      </c>
      <c r="C68" s="1">
        <v>7</v>
      </c>
      <c r="D68" s="4">
        <f t="shared" si="5"/>
        <v>16</v>
      </c>
      <c r="E68" s="1">
        <v>1</v>
      </c>
      <c r="F68" s="1">
        <v>6</v>
      </c>
      <c r="G68" s="1">
        <v>1</v>
      </c>
      <c r="H68" s="1">
        <v>6</v>
      </c>
      <c r="K68" s="2">
        <f t="shared" si="3"/>
        <v>16</v>
      </c>
      <c r="L68" s="2">
        <f t="shared" si="4"/>
        <v>0</v>
      </c>
      <c r="M68" s="1" t="s">
        <v>30</v>
      </c>
      <c r="N68" s="1" t="s">
        <v>31</v>
      </c>
      <c r="O68" s="1">
        <v>1932</v>
      </c>
      <c r="P68" s="1">
        <v>232</v>
      </c>
      <c r="Q68" s="1">
        <v>3945</v>
      </c>
      <c r="S68" s="1" t="s">
        <v>120</v>
      </c>
    </row>
    <row r="69" spans="1:19">
      <c r="A69" s="1">
        <v>1932</v>
      </c>
      <c r="B69" s="1">
        <v>3</v>
      </c>
      <c r="C69" s="1">
        <v>8</v>
      </c>
      <c r="D69" s="4">
        <f t="shared" si="5"/>
        <v>15</v>
      </c>
      <c r="E69" s="1">
        <v>1</v>
      </c>
      <c r="F69" s="1">
        <v>5</v>
      </c>
      <c r="G69" s="1">
        <v>1</v>
      </c>
      <c r="H69" s="1">
        <v>5</v>
      </c>
      <c r="K69" s="2">
        <f t="shared" si="3"/>
        <v>15</v>
      </c>
      <c r="L69" s="2">
        <f t="shared" si="4"/>
        <v>0</v>
      </c>
      <c r="M69" s="1" t="s">
        <v>30</v>
      </c>
      <c r="N69" s="1" t="s">
        <v>31</v>
      </c>
      <c r="O69" s="1">
        <v>1932</v>
      </c>
      <c r="P69" s="1">
        <v>232</v>
      </c>
      <c r="Q69" s="1">
        <v>3945</v>
      </c>
      <c r="S69" s="1" t="s">
        <v>120</v>
      </c>
    </row>
    <row r="70" spans="1:19">
      <c r="A70" s="1">
        <v>1932</v>
      </c>
      <c r="B70" s="1">
        <v>3</v>
      </c>
      <c r="C70" s="1">
        <v>9</v>
      </c>
      <c r="D70" s="4">
        <f t="shared" si="5"/>
        <v>13</v>
      </c>
      <c r="E70" s="1">
        <v>1</v>
      </c>
      <c r="F70" s="1">
        <v>3</v>
      </c>
      <c r="G70" s="1">
        <v>1</v>
      </c>
      <c r="H70" s="1">
        <v>3</v>
      </c>
      <c r="K70" s="2">
        <f t="shared" si="3"/>
        <v>13</v>
      </c>
      <c r="L70" s="2">
        <f t="shared" si="4"/>
        <v>0</v>
      </c>
      <c r="M70" s="1" t="s">
        <v>30</v>
      </c>
      <c r="N70" s="1" t="s">
        <v>31</v>
      </c>
      <c r="O70" s="1">
        <v>1932</v>
      </c>
      <c r="P70" s="1">
        <v>232</v>
      </c>
      <c r="Q70" s="1">
        <v>3945</v>
      </c>
      <c r="S70" s="1" t="s">
        <v>120</v>
      </c>
    </row>
    <row r="71" spans="1:19">
      <c r="A71" s="1">
        <v>1932</v>
      </c>
      <c r="B71" s="1">
        <v>3</v>
      </c>
      <c r="C71" s="1">
        <v>10</v>
      </c>
      <c r="D71" s="4">
        <f t="shared" si="5"/>
        <v>11</v>
      </c>
      <c r="E71" s="1">
        <v>1</v>
      </c>
      <c r="F71" s="1">
        <v>1</v>
      </c>
      <c r="G71" s="1">
        <v>1</v>
      </c>
      <c r="H71" s="1">
        <v>1</v>
      </c>
      <c r="K71" s="2">
        <f t="shared" si="3"/>
        <v>11</v>
      </c>
      <c r="L71" s="2">
        <f t="shared" si="4"/>
        <v>0</v>
      </c>
      <c r="M71" s="1" t="s">
        <v>30</v>
      </c>
      <c r="N71" s="1" t="s">
        <v>31</v>
      </c>
      <c r="O71" s="1">
        <v>1932</v>
      </c>
      <c r="P71" s="1">
        <v>232</v>
      </c>
      <c r="Q71" s="1">
        <v>3945</v>
      </c>
      <c r="S71" s="1" t="s">
        <v>120</v>
      </c>
    </row>
    <row r="72" spans="1:19">
      <c r="A72" s="1">
        <v>1932</v>
      </c>
      <c r="B72" s="1">
        <v>3</v>
      </c>
      <c r="C72" s="1">
        <v>11</v>
      </c>
      <c r="D72" s="4">
        <f t="shared" si="5"/>
        <v>0</v>
      </c>
      <c r="E72" s="1">
        <v>0</v>
      </c>
      <c r="F72" s="1">
        <v>0</v>
      </c>
      <c r="K72" s="2">
        <f t="shared" si="3"/>
        <v>0</v>
      </c>
      <c r="L72" s="2">
        <f t="shared" si="4"/>
        <v>0</v>
      </c>
      <c r="M72" s="1" t="s">
        <v>30</v>
      </c>
      <c r="N72" s="1" t="s">
        <v>31</v>
      </c>
      <c r="O72" s="1">
        <v>1932</v>
      </c>
      <c r="P72" s="1">
        <v>232</v>
      </c>
      <c r="Q72" s="1">
        <v>3945</v>
      </c>
      <c r="S72" s="1" t="s">
        <v>120</v>
      </c>
    </row>
    <row r="73" spans="1:19">
      <c r="A73" s="1">
        <v>1932</v>
      </c>
      <c r="B73" s="1">
        <v>3</v>
      </c>
      <c r="C73" s="1">
        <v>12</v>
      </c>
      <c r="D73" s="4">
        <f t="shared" si="5"/>
        <v>0</v>
      </c>
      <c r="E73" s="1">
        <v>0</v>
      </c>
      <c r="F73" s="1">
        <v>0</v>
      </c>
      <c r="K73" s="2">
        <f t="shared" si="3"/>
        <v>0</v>
      </c>
      <c r="L73" s="2">
        <f t="shared" si="4"/>
        <v>0</v>
      </c>
      <c r="M73" s="1" t="s">
        <v>30</v>
      </c>
      <c r="N73" s="1" t="s">
        <v>31</v>
      </c>
      <c r="O73" s="1">
        <v>1932</v>
      </c>
      <c r="P73" s="1">
        <v>232</v>
      </c>
      <c r="Q73" s="1">
        <v>3945</v>
      </c>
      <c r="S73" s="1" t="s">
        <v>120</v>
      </c>
    </row>
    <row r="74" spans="1:19">
      <c r="A74" s="1">
        <v>1932</v>
      </c>
      <c r="B74" s="1">
        <v>3</v>
      </c>
      <c r="C74" s="1">
        <v>13</v>
      </c>
      <c r="D74" s="4">
        <f t="shared" si="5"/>
        <v>0</v>
      </c>
      <c r="E74" s="1">
        <v>0</v>
      </c>
      <c r="F74" s="1">
        <v>0</v>
      </c>
      <c r="K74" s="2">
        <f t="shared" si="3"/>
        <v>0</v>
      </c>
      <c r="L74" s="2">
        <f t="shared" si="4"/>
        <v>0</v>
      </c>
      <c r="M74" s="1" t="s">
        <v>94</v>
      </c>
      <c r="N74" s="1" t="s">
        <v>31</v>
      </c>
      <c r="O74" s="1">
        <v>1932</v>
      </c>
      <c r="P74" s="1">
        <v>232</v>
      </c>
      <c r="Q74" s="1">
        <v>3945</v>
      </c>
      <c r="S74" s="1" t="s">
        <v>120</v>
      </c>
    </row>
    <row r="75" spans="1:19">
      <c r="A75" s="1">
        <v>1932</v>
      </c>
      <c r="B75" s="1">
        <v>3</v>
      </c>
      <c r="C75" s="1">
        <v>14</v>
      </c>
      <c r="D75" s="4" t="str">
        <f t="shared" si="5"/>
        <v/>
      </c>
      <c r="K75" s="2" t="str">
        <f t="shared" si="3"/>
        <v/>
      </c>
      <c r="L75" s="2" t="str">
        <f t="shared" si="4"/>
        <v/>
      </c>
      <c r="N75" s="1" t="s">
        <v>31</v>
      </c>
      <c r="O75" s="1">
        <v>1932</v>
      </c>
      <c r="P75" s="1">
        <v>232</v>
      </c>
      <c r="Q75" s="1">
        <v>3945</v>
      </c>
      <c r="S75" s="1" t="s">
        <v>120</v>
      </c>
    </row>
    <row r="76" spans="1:19">
      <c r="A76" s="1">
        <v>1932</v>
      </c>
      <c r="B76" s="1">
        <v>3</v>
      </c>
      <c r="C76" s="1">
        <v>15</v>
      </c>
      <c r="D76" s="4">
        <f t="shared" si="5"/>
        <v>0</v>
      </c>
      <c r="E76" s="1">
        <v>0</v>
      </c>
      <c r="F76" s="1">
        <v>0</v>
      </c>
      <c r="K76" s="2">
        <f t="shared" si="3"/>
        <v>0</v>
      </c>
      <c r="L76" s="2">
        <f t="shared" si="4"/>
        <v>0</v>
      </c>
      <c r="M76" s="1" t="s">
        <v>30</v>
      </c>
      <c r="N76" s="1" t="s">
        <v>31</v>
      </c>
      <c r="O76" s="1">
        <v>1932</v>
      </c>
      <c r="P76" s="1">
        <v>232</v>
      </c>
      <c r="Q76" s="1">
        <v>3945</v>
      </c>
      <c r="S76" s="1" t="s">
        <v>120</v>
      </c>
    </row>
    <row r="77" spans="1:19">
      <c r="A77" s="1">
        <v>1932</v>
      </c>
      <c r="B77" s="1">
        <v>3</v>
      </c>
      <c r="C77" s="1">
        <v>16</v>
      </c>
      <c r="D77" s="4">
        <f t="shared" si="5"/>
        <v>0</v>
      </c>
      <c r="E77" s="1">
        <v>0</v>
      </c>
      <c r="F77" s="1">
        <v>0</v>
      </c>
      <c r="K77" s="2">
        <f t="shared" si="3"/>
        <v>0</v>
      </c>
      <c r="L77" s="2">
        <f t="shared" si="4"/>
        <v>0</v>
      </c>
      <c r="M77" s="1" t="s">
        <v>30</v>
      </c>
      <c r="N77" s="1" t="s">
        <v>31</v>
      </c>
      <c r="O77" s="1">
        <v>1932</v>
      </c>
      <c r="P77" s="1">
        <v>232</v>
      </c>
      <c r="Q77" s="1">
        <v>3945</v>
      </c>
      <c r="S77" s="1" t="s">
        <v>120</v>
      </c>
    </row>
    <row r="78" spans="1:19">
      <c r="A78" s="1">
        <v>1932</v>
      </c>
      <c r="B78" s="1">
        <v>3</v>
      </c>
      <c r="C78" s="1">
        <v>17</v>
      </c>
      <c r="D78" s="4">
        <f t="shared" si="5"/>
        <v>11</v>
      </c>
      <c r="E78" s="1">
        <v>1</v>
      </c>
      <c r="F78" s="1">
        <v>1</v>
      </c>
      <c r="I78" s="1">
        <v>1</v>
      </c>
      <c r="J78" s="1">
        <v>1</v>
      </c>
      <c r="K78" s="2">
        <f t="shared" si="3"/>
        <v>0</v>
      </c>
      <c r="L78" s="2">
        <f t="shared" si="4"/>
        <v>11</v>
      </c>
      <c r="M78" s="1" t="s">
        <v>30</v>
      </c>
      <c r="N78" s="1" t="s">
        <v>31</v>
      </c>
      <c r="O78" s="1">
        <v>1932</v>
      </c>
      <c r="P78" s="1">
        <v>232</v>
      </c>
      <c r="Q78" s="1">
        <v>3945</v>
      </c>
      <c r="S78" s="1" t="s">
        <v>120</v>
      </c>
    </row>
    <row r="79" spans="1:19">
      <c r="A79" s="1">
        <v>1932</v>
      </c>
      <c r="B79" s="1">
        <v>3</v>
      </c>
      <c r="C79" s="1">
        <v>18</v>
      </c>
      <c r="D79" s="4">
        <f t="shared" si="5"/>
        <v>12</v>
      </c>
      <c r="E79" s="1">
        <v>1</v>
      </c>
      <c r="F79" s="1">
        <v>2</v>
      </c>
      <c r="I79" s="1">
        <v>1</v>
      </c>
      <c r="J79" s="1">
        <v>2</v>
      </c>
      <c r="K79" s="2">
        <f t="shared" si="3"/>
        <v>0</v>
      </c>
      <c r="L79" s="2">
        <f t="shared" si="4"/>
        <v>12</v>
      </c>
      <c r="M79" s="1" t="s">
        <v>30</v>
      </c>
      <c r="N79" s="1" t="s">
        <v>31</v>
      </c>
      <c r="O79" s="1">
        <v>1932</v>
      </c>
      <c r="P79" s="1">
        <v>232</v>
      </c>
      <c r="Q79" s="1">
        <v>3945</v>
      </c>
      <c r="S79" s="1" t="s">
        <v>120</v>
      </c>
    </row>
    <row r="80" spans="1:19">
      <c r="A80" s="1">
        <v>1932</v>
      </c>
      <c r="B80" s="1">
        <v>3</v>
      </c>
      <c r="C80" s="1">
        <v>19</v>
      </c>
      <c r="D80" s="4">
        <f t="shared" si="5"/>
        <v>16</v>
      </c>
      <c r="E80" s="1">
        <v>1</v>
      </c>
      <c r="F80" s="1">
        <v>6</v>
      </c>
      <c r="I80" s="1">
        <v>1</v>
      </c>
      <c r="J80" s="1">
        <v>6</v>
      </c>
      <c r="K80" s="2">
        <f t="shared" ref="K80:K143" si="6">IF(D80="","",G80*10+H80)</f>
        <v>0</v>
      </c>
      <c r="L80" s="2">
        <f t="shared" ref="L80:L143" si="7">IF(D80="","",I80*10+J80)</f>
        <v>16</v>
      </c>
      <c r="M80" s="1" t="s">
        <v>30</v>
      </c>
      <c r="N80" s="1" t="s">
        <v>31</v>
      </c>
      <c r="O80" s="1">
        <v>1932</v>
      </c>
      <c r="P80" s="1">
        <v>232</v>
      </c>
      <c r="Q80" s="1">
        <v>3945</v>
      </c>
      <c r="S80" s="1" t="s">
        <v>120</v>
      </c>
    </row>
    <row r="81" spans="1:19">
      <c r="A81" s="1">
        <v>1932</v>
      </c>
      <c r="B81" s="1">
        <v>3</v>
      </c>
      <c r="C81" s="1">
        <v>20</v>
      </c>
      <c r="D81" s="4">
        <f t="shared" si="5"/>
        <v>11</v>
      </c>
      <c r="E81" s="1">
        <v>1</v>
      </c>
      <c r="F81" s="1">
        <v>1</v>
      </c>
      <c r="I81" s="1">
        <v>1</v>
      </c>
      <c r="J81" s="1">
        <v>1</v>
      </c>
      <c r="K81" s="2">
        <f t="shared" si="6"/>
        <v>0</v>
      </c>
      <c r="L81" s="2">
        <f t="shared" si="7"/>
        <v>11</v>
      </c>
      <c r="M81" s="1" t="s">
        <v>30</v>
      </c>
      <c r="N81" s="1" t="s">
        <v>31</v>
      </c>
      <c r="O81" s="1">
        <v>1932</v>
      </c>
      <c r="P81" s="1">
        <v>232</v>
      </c>
      <c r="Q81" s="1">
        <v>3945</v>
      </c>
      <c r="S81" s="1" t="s">
        <v>120</v>
      </c>
    </row>
    <row r="82" spans="1:19">
      <c r="A82" s="1">
        <v>1932</v>
      </c>
      <c r="B82" s="1">
        <v>3</v>
      </c>
      <c r="C82" s="1">
        <v>21</v>
      </c>
      <c r="D82" s="4">
        <f t="shared" si="5"/>
        <v>11</v>
      </c>
      <c r="E82" s="1">
        <v>1</v>
      </c>
      <c r="F82" s="1">
        <v>1</v>
      </c>
      <c r="I82" s="1">
        <v>1</v>
      </c>
      <c r="J82" s="1">
        <v>1</v>
      </c>
      <c r="K82" s="2">
        <f t="shared" si="6"/>
        <v>0</v>
      </c>
      <c r="L82" s="2">
        <f t="shared" si="7"/>
        <v>11</v>
      </c>
      <c r="M82" s="1" t="s">
        <v>30</v>
      </c>
      <c r="N82" s="1" t="s">
        <v>31</v>
      </c>
      <c r="O82" s="1">
        <v>1932</v>
      </c>
      <c r="P82" s="1">
        <v>232</v>
      </c>
      <c r="Q82" s="1">
        <v>3945</v>
      </c>
      <c r="S82" s="1" t="s">
        <v>120</v>
      </c>
    </row>
    <row r="83" spans="1:19">
      <c r="A83" s="1">
        <v>1932</v>
      </c>
      <c r="B83" s="1">
        <v>3</v>
      </c>
      <c r="C83" s="1">
        <v>22</v>
      </c>
      <c r="D83" s="4">
        <f t="shared" si="5"/>
        <v>13</v>
      </c>
      <c r="E83" s="1">
        <v>1</v>
      </c>
      <c r="F83" s="1">
        <v>3</v>
      </c>
      <c r="I83" s="1">
        <v>1</v>
      </c>
      <c r="J83" s="1">
        <v>3</v>
      </c>
      <c r="K83" s="2">
        <f t="shared" si="6"/>
        <v>0</v>
      </c>
      <c r="L83" s="2">
        <f t="shared" si="7"/>
        <v>13</v>
      </c>
      <c r="M83" s="1" t="s">
        <v>30</v>
      </c>
      <c r="N83" s="1" t="s">
        <v>31</v>
      </c>
      <c r="O83" s="1">
        <v>1932</v>
      </c>
      <c r="P83" s="1">
        <v>232</v>
      </c>
      <c r="Q83" s="1">
        <v>3945</v>
      </c>
      <c r="S83" s="1" t="s">
        <v>120</v>
      </c>
    </row>
    <row r="84" spans="1:19">
      <c r="A84" s="1">
        <v>1932</v>
      </c>
      <c r="B84" s="1">
        <v>3</v>
      </c>
      <c r="C84" s="1">
        <v>23</v>
      </c>
      <c r="D84" s="4">
        <f t="shared" si="5"/>
        <v>0</v>
      </c>
      <c r="E84" s="1">
        <v>0</v>
      </c>
      <c r="F84" s="1">
        <v>0</v>
      </c>
      <c r="K84" s="2">
        <f t="shared" si="6"/>
        <v>0</v>
      </c>
      <c r="L84" s="2">
        <f t="shared" si="7"/>
        <v>0</v>
      </c>
      <c r="M84" s="1" t="s">
        <v>30</v>
      </c>
      <c r="N84" s="1" t="s">
        <v>31</v>
      </c>
      <c r="O84" s="1">
        <v>1932</v>
      </c>
      <c r="P84" s="1">
        <v>232</v>
      </c>
      <c r="Q84" s="1">
        <v>3945</v>
      </c>
      <c r="S84" s="1" t="s">
        <v>120</v>
      </c>
    </row>
    <row r="85" spans="1:19">
      <c r="A85" s="1">
        <v>1932</v>
      </c>
      <c r="B85" s="1">
        <v>3</v>
      </c>
      <c r="C85" s="1">
        <v>24</v>
      </c>
      <c r="D85" s="4">
        <f t="shared" si="5"/>
        <v>13</v>
      </c>
      <c r="E85" s="1">
        <v>1</v>
      </c>
      <c r="F85" s="1">
        <v>3</v>
      </c>
      <c r="I85" s="1">
        <v>1</v>
      </c>
      <c r="J85" s="1">
        <v>3</v>
      </c>
      <c r="K85" s="2">
        <f t="shared" si="6"/>
        <v>0</v>
      </c>
      <c r="L85" s="2">
        <f t="shared" si="7"/>
        <v>13</v>
      </c>
      <c r="M85" s="1" t="s">
        <v>30</v>
      </c>
      <c r="N85" s="1" t="s">
        <v>31</v>
      </c>
      <c r="O85" s="1">
        <v>1932</v>
      </c>
      <c r="P85" s="1">
        <v>232</v>
      </c>
      <c r="Q85" s="1">
        <v>3945</v>
      </c>
      <c r="S85" s="1" t="s">
        <v>120</v>
      </c>
    </row>
    <row r="86" spans="1:19">
      <c r="A86" s="1">
        <v>1932</v>
      </c>
      <c r="B86" s="1">
        <v>3</v>
      </c>
      <c r="C86" s="1">
        <v>25</v>
      </c>
      <c r="D86" s="4">
        <f t="shared" si="5"/>
        <v>0</v>
      </c>
      <c r="E86" s="1">
        <v>0</v>
      </c>
      <c r="F86" s="1">
        <v>0</v>
      </c>
      <c r="K86" s="2">
        <f t="shared" si="6"/>
        <v>0</v>
      </c>
      <c r="L86" s="2">
        <f t="shared" si="7"/>
        <v>0</v>
      </c>
      <c r="M86" s="1" t="s">
        <v>30</v>
      </c>
      <c r="N86" s="1" t="s">
        <v>31</v>
      </c>
      <c r="O86" s="1">
        <v>1932</v>
      </c>
      <c r="P86" s="1">
        <v>232</v>
      </c>
      <c r="Q86" s="1">
        <v>3945</v>
      </c>
      <c r="S86" s="1" t="s">
        <v>120</v>
      </c>
    </row>
    <row r="87" spans="1:19">
      <c r="A87" s="1">
        <v>1932</v>
      </c>
      <c r="B87" s="1">
        <v>3</v>
      </c>
      <c r="C87" s="1">
        <v>26</v>
      </c>
      <c r="D87" s="4">
        <f t="shared" si="5"/>
        <v>11</v>
      </c>
      <c r="E87" s="1">
        <v>1</v>
      </c>
      <c r="F87" s="1">
        <v>1</v>
      </c>
      <c r="G87" s="1">
        <v>1</v>
      </c>
      <c r="H87" s="1">
        <v>1</v>
      </c>
      <c r="K87" s="2">
        <f t="shared" si="6"/>
        <v>11</v>
      </c>
      <c r="L87" s="2">
        <f t="shared" si="7"/>
        <v>0</v>
      </c>
      <c r="M87" s="1" t="s">
        <v>30</v>
      </c>
      <c r="N87" s="1" t="s">
        <v>31</v>
      </c>
      <c r="O87" s="1">
        <v>1932</v>
      </c>
      <c r="P87" s="1">
        <v>232</v>
      </c>
      <c r="Q87" s="1">
        <v>3945</v>
      </c>
      <c r="S87" s="1" t="s">
        <v>120</v>
      </c>
    </row>
    <row r="88" spans="1:19">
      <c r="A88" s="1">
        <v>1932</v>
      </c>
      <c r="B88" s="1">
        <v>3</v>
      </c>
      <c r="C88" s="1">
        <v>27</v>
      </c>
      <c r="D88" s="4">
        <f t="shared" si="5"/>
        <v>23</v>
      </c>
      <c r="E88" s="1">
        <v>2</v>
      </c>
      <c r="F88" s="1">
        <v>3</v>
      </c>
      <c r="G88" s="1">
        <v>1</v>
      </c>
      <c r="H88" s="1">
        <v>1</v>
      </c>
      <c r="I88" s="1">
        <v>1</v>
      </c>
      <c r="J88" s="1">
        <v>2</v>
      </c>
      <c r="K88" s="2">
        <f t="shared" si="6"/>
        <v>11</v>
      </c>
      <c r="L88" s="2">
        <f t="shared" si="7"/>
        <v>12</v>
      </c>
      <c r="M88" s="1" t="s">
        <v>30</v>
      </c>
      <c r="N88" s="1" t="s">
        <v>31</v>
      </c>
      <c r="O88" s="1">
        <v>1932</v>
      </c>
      <c r="P88" s="1">
        <v>232</v>
      </c>
      <c r="Q88" s="1">
        <v>3945</v>
      </c>
      <c r="S88" s="1" t="s">
        <v>120</v>
      </c>
    </row>
    <row r="89" spans="1:19">
      <c r="A89" s="1">
        <v>1932</v>
      </c>
      <c r="B89" s="1">
        <v>3</v>
      </c>
      <c r="C89" s="1">
        <v>28</v>
      </c>
      <c r="D89" s="4" t="str">
        <f t="shared" si="5"/>
        <v/>
      </c>
      <c r="K89" s="2" t="str">
        <f t="shared" si="6"/>
        <v/>
      </c>
      <c r="L89" s="2" t="str">
        <f t="shared" si="7"/>
        <v/>
      </c>
      <c r="N89" s="1" t="s">
        <v>31</v>
      </c>
      <c r="O89" s="1">
        <v>1932</v>
      </c>
      <c r="P89" s="1">
        <v>232</v>
      </c>
      <c r="Q89" s="1">
        <v>3945</v>
      </c>
      <c r="S89" s="1" t="s">
        <v>120</v>
      </c>
    </row>
    <row r="90" spans="1:19">
      <c r="A90" s="1">
        <v>1932</v>
      </c>
      <c r="B90" s="1">
        <v>3</v>
      </c>
      <c r="C90" s="1">
        <v>29</v>
      </c>
      <c r="D90" s="4">
        <f t="shared" si="5"/>
        <v>22</v>
      </c>
      <c r="E90" s="1">
        <v>2</v>
      </c>
      <c r="F90" s="1">
        <v>2</v>
      </c>
      <c r="G90" s="1">
        <v>1</v>
      </c>
      <c r="H90" s="1">
        <v>1</v>
      </c>
      <c r="I90" s="1">
        <v>1</v>
      </c>
      <c r="J90" s="1">
        <v>1</v>
      </c>
      <c r="K90" s="2">
        <f t="shared" si="6"/>
        <v>11</v>
      </c>
      <c r="L90" s="2">
        <f t="shared" si="7"/>
        <v>11</v>
      </c>
      <c r="M90" s="1" t="s">
        <v>30</v>
      </c>
      <c r="N90" s="1" t="s">
        <v>31</v>
      </c>
      <c r="O90" s="1">
        <v>1932</v>
      </c>
      <c r="P90" s="1">
        <v>232</v>
      </c>
      <c r="Q90" s="1">
        <v>3945</v>
      </c>
      <c r="S90" s="1" t="s">
        <v>120</v>
      </c>
    </row>
    <row r="91" spans="1:19">
      <c r="A91" s="1">
        <v>1932</v>
      </c>
      <c r="B91" s="1">
        <v>3</v>
      </c>
      <c r="C91" s="1">
        <v>30</v>
      </c>
      <c r="D91" s="4">
        <f t="shared" si="5"/>
        <v>11</v>
      </c>
      <c r="E91" s="1">
        <v>1</v>
      </c>
      <c r="F91" s="1">
        <v>1</v>
      </c>
      <c r="G91" s="1">
        <v>1</v>
      </c>
      <c r="H91" s="1">
        <v>1</v>
      </c>
      <c r="K91" s="2">
        <f t="shared" si="6"/>
        <v>11</v>
      </c>
      <c r="L91" s="2">
        <f t="shared" si="7"/>
        <v>0</v>
      </c>
      <c r="M91" s="1" t="s">
        <v>30</v>
      </c>
      <c r="N91" s="1" t="s">
        <v>31</v>
      </c>
      <c r="O91" s="1">
        <v>1932</v>
      </c>
      <c r="P91" s="1">
        <v>232</v>
      </c>
      <c r="Q91" s="1">
        <v>3945</v>
      </c>
      <c r="S91" s="1" t="s">
        <v>120</v>
      </c>
    </row>
    <row r="92" spans="1:19">
      <c r="A92" s="1">
        <v>1932</v>
      </c>
      <c r="B92" s="1">
        <v>3</v>
      </c>
      <c r="C92" s="1">
        <v>31</v>
      </c>
      <c r="D92" s="4">
        <f t="shared" si="5"/>
        <v>11</v>
      </c>
      <c r="E92" s="1">
        <v>1</v>
      </c>
      <c r="F92" s="1">
        <v>1</v>
      </c>
      <c r="G92" s="1">
        <v>1</v>
      </c>
      <c r="H92" s="1">
        <v>1</v>
      </c>
      <c r="K92" s="2">
        <f t="shared" si="6"/>
        <v>11</v>
      </c>
      <c r="L92" s="2">
        <f t="shared" si="7"/>
        <v>0</v>
      </c>
      <c r="M92" s="1" t="s">
        <v>30</v>
      </c>
      <c r="N92" s="1" t="s">
        <v>31</v>
      </c>
      <c r="O92" s="1">
        <v>1932</v>
      </c>
      <c r="P92" s="1">
        <v>232</v>
      </c>
      <c r="Q92" s="1">
        <v>3945</v>
      </c>
      <c r="S92" s="1" t="s">
        <v>120</v>
      </c>
    </row>
    <row r="93" spans="1:19">
      <c r="A93" s="1">
        <v>1932</v>
      </c>
      <c r="B93" s="1">
        <v>4</v>
      </c>
      <c r="C93" s="1">
        <v>1</v>
      </c>
      <c r="D93" s="4">
        <f t="shared" si="5"/>
        <v>11</v>
      </c>
      <c r="E93" s="1">
        <v>1</v>
      </c>
      <c r="F93" s="1">
        <v>1</v>
      </c>
      <c r="G93" s="1">
        <v>1</v>
      </c>
      <c r="H93" s="1">
        <v>1</v>
      </c>
      <c r="K93" s="2">
        <f t="shared" si="6"/>
        <v>11</v>
      </c>
      <c r="L93" s="2">
        <f t="shared" si="7"/>
        <v>0</v>
      </c>
      <c r="M93" s="1" t="s">
        <v>30</v>
      </c>
      <c r="N93" s="1" t="s">
        <v>31</v>
      </c>
      <c r="O93" s="1">
        <v>1932</v>
      </c>
      <c r="P93" s="1">
        <v>234</v>
      </c>
      <c r="Q93" s="1">
        <v>3947</v>
      </c>
      <c r="S93" s="1" t="s">
        <v>121</v>
      </c>
    </row>
    <row r="94" spans="1:19">
      <c r="A94" s="1">
        <v>1932</v>
      </c>
      <c r="B94" s="1">
        <v>4</v>
      </c>
      <c r="C94" s="1">
        <v>2</v>
      </c>
      <c r="D94" s="4">
        <f t="shared" si="5"/>
        <v>11</v>
      </c>
      <c r="E94" s="1">
        <v>1</v>
      </c>
      <c r="F94" s="1">
        <v>1</v>
      </c>
      <c r="G94" s="1">
        <v>1</v>
      </c>
      <c r="H94" s="1">
        <v>1</v>
      </c>
      <c r="K94" s="2">
        <f t="shared" si="6"/>
        <v>11</v>
      </c>
      <c r="L94" s="2">
        <f t="shared" si="7"/>
        <v>0</v>
      </c>
      <c r="M94" s="1" t="s">
        <v>30</v>
      </c>
      <c r="N94" s="1" t="s">
        <v>31</v>
      </c>
      <c r="O94" s="1">
        <v>1932</v>
      </c>
      <c r="P94" s="1">
        <v>234</v>
      </c>
      <c r="Q94" s="1">
        <v>3947</v>
      </c>
      <c r="S94" s="1" t="s">
        <v>121</v>
      </c>
    </row>
    <row r="95" spans="1:19">
      <c r="A95" s="1">
        <v>1932</v>
      </c>
      <c r="B95" s="1">
        <v>4</v>
      </c>
      <c r="C95" s="1">
        <v>3</v>
      </c>
      <c r="D95" s="4">
        <f t="shared" si="5"/>
        <v>25</v>
      </c>
      <c r="E95" s="1">
        <v>2</v>
      </c>
      <c r="F95" s="1">
        <v>5</v>
      </c>
      <c r="G95" s="1">
        <v>1</v>
      </c>
      <c r="H95" s="1">
        <v>1</v>
      </c>
      <c r="I95" s="1">
        <v>1</v>
      </c>
      <c r="J95" s="1">
        <v>4</v>
      </c>
      <c r="K95" s="2">
        <f t="shared" si="6"/>
        <v>11</v>
      </c>
      <c r="L95" s="2">
        <f t="shared" si="7"/>
        <v>14</v>
      </c>
      <c r="M95" s="1" t="s">
        <v>30</v>
      </c>
      <c r="N95" s="1" t="s">
        <v>31</v>
      </c>
      <c r="O95" s="1">
        <v>1932</v>
      </c>
      <c r="P95" s="1">
        <v>234</v>
      </c>
      <c r="Q95" s="1">
        <v>3947</v>
      </c>
      <c r="S95" s="1" t="s">
        <v>121</v>
      </c>
    </row>
    <row r="96" spans="1:19">
      <c r="A96" s="1">
        <v>1932</v>
      </c>
      <c r="B96" s="1">
        <v>4</v>
      </c>
      <c r="C96" s="1">
        <v>4</v>
      </c>
      <c r="D96" s="4">
        <f t="shared" si="5"/>
        <v>13</v>
      </c>
      <c r="E96" s="1">
        <v>1</v>
      </c>
      <c r="F96" s="1">
        <v>3</v>
      </c>
      <c r="I96" s="1">
        <v>1</v>
      </c>
      <c r="J96" s="1">
        <v>3</v>
      </c>
      <c r="K96" s="2">
        <f t="shared" si="6"/>
        <v>0</v>
      </c>
      <c r="L96" s="2">
        <f t="shared" si="7"/>
        <v>13</v>
      </c>
      <c r="M96" s="1" t="s">
        <v>30</v>
      </c>
      <c r="N96" s="1" t="s">
        <v>31</v>
      </c>
      <c r="O96" s="1">
        <v>1932</v>
      </c>
      <c r="P96" s="1">
        <v>234</v>
      </c>
      <c r="Q96" s="1">
        <v>3947</v>
      </c>
      <c r="S96" s="1" t="s">
        <v>121</v>
      </c>
    </row>
    <row r="97" spans="1:19">
      <c r="A97" s="1">
        <v>1932</v>
      </c>
      <c r="B97" s="1">
        <v>4</v>
      </c>
      <c r="C97" s="1">
        <v>5</v>
      </c>
      <c r="D97" s="4">
        <f t="shared" si="5"/>
        <v>11</v>
      </c>
      <c r="E97" s="1">
        <v>1</v>
      </c>
      <c r="F97" s="1">
        <v>1</v>
      </c>
      <c r="I97" s="1">
        <v>1</v>
      </c>
      <c r="J97" s="1">
        <v>1</v>
      </c>
      <c r="K97" s="2">
        <f t="shared" si="6"/>
        <v>0</v>
      </c>
      <c r="L97" s="2">
        <f t="shared" si="7"/>
        <v>11</v>
      </c>
      <c r="M97" s="1" t="s">
        <v>30</v>
      </c>
      <c r="N97" s="1" t="s">
        <v>31</v>
      </c>
      <c r="O97" s="1">
        <v>1932</v>
      </c>
      <c r="P97" s="1">
        <v>234</v>
      </c>
      <c r="Q97" s="1">
        <v>3947</v>
      </c>
      <c r="S97" s="1" t="s">
        <v>121</v>
      </c>
    </row>
    <row r="98" spans="1:19">
      <c r="A98" s="1">
        <v>1932</v>
      </c>
      <c r="B98" s="1">
        <v>4</v>
      </c>
      <c r="C98" s="1">
        <v>6</v>
      </c>
      <c r="D98" s="4">
        <f t="shared" si="5"/>
        <v>0</v>
      </c>
      <c r="E98" s="1">
        <v>0</v>
      </c>
      <c r="F98" s="1">
        <v>0</v>
      </c>
      <c r="K98" s="2">
        <f t="shared" si="6"/>
        <v>0</v>
      </c>
      <c r="L98" s="2">
        <f t="shared" si="7"/>
        <v>0</v>
      </c>
      <c r="M98" s="1" t="s">
        <v>30</v>
      </c>
      <c r="N98" s="1" t="s">
        <v>31</v>
      </c>
      <c r="O98" s="1">
        <v>1932</v>
      </c>
      <c r="P98" s="1">
        <v>234</v>
      </c>
      <c r="Q98" s="1">
        <v>3947</v>
      </c>
      <c r="S98" s="1" t="s">
        <v>121</v>
      </c>
    </row>
    <row r="99" spans="1:19">
      <c r="A99" s="1">
        <v>1932</v>
      </c>
      <c r="B99" s="1">
        <v>4</v>
      </c>
      <c r="C99" s="1">
        <v>7</v>
      </c>
      <c r="D99" s="4">
        <f t="shared" si="5"/>
        <v>0</v>
      </c>
      <c r="E99" s="1">
        <v>0</v>
      </c>
      <c r="F99" s="1">
        <v>0</v>
      </c>
      <c r="K99" s="2">
        <f t="shared" si="6"/>
        <v>0</v>
      </c>
      <c r="L99" s="2">
        <f t="shared" si="7"/>
        <v>0</v>
      </c>
      <c r="M99" s="1" t="s">
        <v>30</v>
      </c>
      <c r="N99" s="1" t="s">
        <v>31</v>
      </c>
      <c r="O99" s="1">
        <v>1932</v>
      </c>
      <c r="P99" s="1">
        <v>234</v>
      </c>
      <c r="Q99" s="1">
        <v>3947</v>
      </c>
      <c r="S99" s="1" t="s">
        <v>121</v>
      </c>
    </row>
    <row r="100" spans="1:19">
      <c r="A100" s="1">
        <v>1932</v>
      </c>
      <c r="B100" s="1">
        <v>4</v>
      </c>
      <c r="C100" s="1">
        <v>8</v>
      </c>
      <c r="D100" s="4">
        <f t="shared" si="5"/>
        <v>0</v>
      </c>
      <c r="E100" s="1">
        <v>0</v>
      </c>
      <c r="F100" s="1">
        <v>0</v>
      </c>
      <c r="K100" s="2">
        <f t="shared" si="6"/>
        <v>0</v>
      </c>
      <c r="L100" s="2">
        <f t="shared" si="7"/>
        <v>0</v>
      </c>
      <c r="M100" s="1" t="s">
        <v>30</v>
      </c>
      <c r="N100" s="1" t="s">
        <v>31</v>
      </c>
      <c r="O100" s="1">
        <v>1932</v>
      </c>
      <c r="P100" s="1">
        <v>234</v>
      </c>
      <c r="Q100" s="1">
        <v>3947</v>
      </c>
      <c r="S100" s="1" t="s">
        <v>121</v>
      </c>
    </row>
    <row r="101" spans="1:19">
      <c r="A101" s="1">
        <v>1932</v>
      </c>
      <c r="B101" s="1">
        <v>4</v>
      </c>
      <c r="C101" s="1">
        <v>9</v>
      </c>
      <c r="D101" s="4">
        <f t="shared" si="5"/>
        <v>0</v>
      </c>
      <c r="E101" s="1">
        <v>0</v>
      </c>
      <c r="F101" s="1">
        <v>0</v>
      </c>
      <c r="K101" s="2">
        <f t="shared" si="6"/>
        <v>0</v>
      </c>
      <c r="L101" s="2">
        <f t="shared" si="7"/>
        <v>0</v>
      </c>
      <c r="M101" s="1" t="s">
        <v>30</v>
      </c>
      <c r="N101" s="1" t="s">
        <v>31</v>
      </c>
      <c r="O101" s="1">
        <v>1932</v>
      </c>
      <c r="P101" s="1">
        <v>234</v>
      </c>
      <c r="Q101" s="1">
        <v>3947</v>
      </c>
      <c r="S101" s="1" t="s">
        <v>121</v>
      </c>
    </row>
    <row r="102" spans="1:19">
      <c r="A102" s="1">
        <v>1932</v>
      </c>
      <c r="B102" s="1">
        <v>4</v>
      </c>
      <c r="C102" s="1">
        <v>10</v>
      </c>
      <c r="D102" s="4">
        <f t="shared" si="5"/>
        <v>0</v>
      </c>
      <c r="E102" s="1">
        <v>0</v>
      </c>
      <c r="F102" s="1">
        <v>0</v>
      </c>
      <c r="K102" s="2">
        <f t="shared" si="6"/>
        <v>0</v>
      </c>
      <c r="L102" s="2">
        <f t="shared" si="7"/>
        <v>0</v>
      </c>
      <c r="M102" s="1" t="s">
        <v>30</v>
      </c>
      <c r="N102" s="1" t="s">
        <v>31</v>
      </c>
      <c r="O102" s="1">
        <v>1932</v>
      </c>
      <c r="P102" s="1">
        <v>234</v>
      </c>
      <c r="Q102" s="1">
        <v>3947</v>
      </c>
      <c r="S102" s="1" t="s">
        <v>121</v>
      </c>
    </row>
    <row r="103" spans="1:19">
      <c r="A103" s="1">
        <v>1932</v>
      </c>
      <c r="B103" s="1">
        <v>4</v>
      </c>
      <c r="C103" s="1">
        <v>11</v>
      </c>
      <c r="D103" s="4">
        <f t="shared" si="5"/>
        <v>0</v>
      </c>
      <c r="E103" s="1">
        <v>0</v>
      </c>
      <c r="F103" s="1">
        <v>0</v>
      </c>
      <c r="K103" s="2">
        <f t="shared" si="6"/>
        <v>0</v>
      </c>
      <c r="L103" s="2">
        <f t="shared" si="7"/>
        <v>0</v>
      </c>
      <c r="M103" s="1" t="s">
        <v>30</v>
      </c>
      <c r="N103" s="1" t="s">
        <v>31</v>
      </c>
      <c r="O103" s="1">
        <v>1932</v>
      </c>
      <c r="P103" s="1">
        <v>234</v>
      </c>
      <c r="Q103" s="1">
        <v>3947</v>
      </c>
      <c r="S103" s="1" t="s">
        <v>121</v>
      </c>
    </row>
    <row r="104" spans="1:19">
      <c r="A104" s="1">
        <v>1932</v>
      </c>
      <c r="B104" s="1">
        <v>4</v>
      </c>
      <c r="C104" s="1">
        <v>12</v>
      </c>
      <c r="D104" s="4" t="str">
        <f t="shared" si="5"/>
        <v/>
      </c>
      <c r="K104" s="2" t="str">
        <f t="shared" si="6"/>
        <v/>
      </c>
      <c r="L104" s="2" t="str">
        <f t="shared" si="7"/>
        <v/>
      </c>
      <c r="N104" s="1" t="s">
        <v>31</v>
      </c>
      <c r="O104" s="1">
        <v>1932</v>
      </c>
      <c r="P104" s="1">
        <v>234</v>
      </c>
      <c r="Q104" s="1">
        <v>3947</v>
      </c>
      <c r="S104" s="1" t="s">
        <v>121</v>
      </c>
    </row>
    <row r="105" spans="1:19">
      <c r="A105" s="1">
        <v>1932</v>
      </c>
      <c r="B105" s="1">
        <v>4</v>
      </c>
      <c r="C105" s="1">
        <v>13</v>
      </c>
      <c r="D105" s="4">
        <f t="shared" si="5"/>
        <v>0</v>
      </c>
      <c r="E105" s="1">
        <v>0</v>
      </c>
      <c r="F105" s="1">
        <v>0</v>
      </c>
      <c r="K105" s="2">
        <f t="shared" si="6"/>
        <v>0</v>
      </c>
      <c r="L105" s="2">
        <f t="shared" si="7"/>
        <v>0</v>
      </c>
      <c r="M105" s="1" t="s">
        <v>30</v>
      </c>
      <c r="N105" s="1" t="s">
        <v>31</v>
      </c>
      <c r="O105" s="1">
        <v>1932</v>
      </c>
      <c r="P105" s="1">
        <v>234</v>
      </c>
      <c r="Q105" s="1">
        <v>3947</v>
      </c>
      <c r="S105" s="1" t="s">
        <v>121</v>
      </c>
    </row>
    <row r="106" spans="1:19">
      <c r="A106" s="1">
        <v>1932</v>
      </c>
      <c r="B106" s="1">
        <v>4</v>
      </c>
      <c r="C106" s="1">
        <v>14</v>
      </c>
      <c r="D106" s="4">
        <f t="shared" si="5"/>
        <v>0</v>
      </c>
      <c r="E106" s="1">
        <v>0</v>
      </c>
      <c r="F106" s="1">
        <v>0</v>
      </c>
      <c r="K106" s="2">
        <f t="shared" si="6"/>
        <v>0</v>
      </c>
      <c r="L106" s="2">
        <f t="shared" si="7"/>
        <v>0</v>
      </c>
      <c r="M106" s="1" t="s">
        <v>30</v>
      </c>
      <c r="N106" s="1" t="s">
        <v>31</v>
      </c>
      <c r="O106" s="1">
        <v>1932</v>
      </c>
      <c r="P106" s="1">
        <v>234</v>
      </c>
      <c r="Q106" s="1">
        <v>3947</v>
      </c>
      <c r="S106" s="1" t="s">
        <v>121</v>
      </c>
    </row>
    <row r="107" spans="1:19">
      <c r="A107" s="1">
        <v>1932</v>
      </c>
      <c r="B107" s="1">
        <v>4</v>
      </c>
      <c r="C107" s="1">
        <v>15</v>
      </c>
      <c r="D107" s="4" t="str">
        <f t="shared" si="5"/>
        <v/>
      </c>
      <c r="K107" s="2" t="str">
        <f t="shared" si="6"/>
        <v/>
      </c>
      <c r="L107" s="2" t="str">
        <f t="shared" si="7"/>
        <v/>
      </c>
      <c r="N107" s="1" t="s">
        <v>31</v>
      </c>
      <c r="O107" s="1">
        <v>1932</v>
      </c>
      <c r="P107" s="1">
        <v>234</v>
      </c>
      <c r="Q107" s="1">
        <v>3947</v>
      </c>
      <c r="S107" s="1" t="s">
        <v>121</v>
      </c>
    </row>
    <row r="108" spans="1:19">
      <c r="A108" s="1">
        <v>1932</v>
      </c>
      <c r="B108" s="1">
        <v>4</v>
      </c>
      <c r="C108" s="1">
        <v>16</v>
      </c>
      <c r="D108" s="4">
        <f t="shared" si="5"/>
        <v>12</v>
      </c>
      <c r="E108" s="1">
        <v>1</v>
      </c>
      <c r="F108" s="1">
        <v>2</v>
      </c>
      <c r="I108" s="1">
        <v>1</v>
      </c>
      <c r="J108" s="1">
        <v>2</v>
      </c>
      <c r="K108" s="2">
        <f t="shared" si="6"/>
        <v>0</v>
      </c>
      <c r="L108" s="2">
        <f t="shared" si="7"/>
        <v>12</v>
      </c>
      <c r="M108" s="1" t="s">
        <v>30</v>
      </c>
      <c r="N108" s="1" t="s">
        <v>31</v>
      </c>
      <c r="O108" s="1">
        <v>1932</v>
      </c>
      <c r="P108" s="1">
        <v>234</v>
      </c>
      <c r="Q108" s="1">
        <v>3947</v>
      </c>
      <c r="S108" s="1" t="s">
        <v>121</v>
      </c>
    </row>
    <row r="109" spans="1:19">
      <c r="A109" s="1">
        <v>1932</v>
      </c>
      <c r="B109" s="1">
        <v>4</v>
      </c>
      <c r="C109" s="1">
        <v>17</v>
      </c>
      <c r="D109" s="4">
        <f t="shared" si="5"/>
        <v>13</v>
      </c>
      <c r="E109" s="1">
        <v>1</v>
      </c>
      <c r="F109" s="1">
        <v>3</v>
      </c>
      <c r="I109" s="1">
        <v>1</v>
      </c>
      <c r="J109" s="1">
        <v>3</v>
      </c>
      <c r="K109" s="2">
        <f t="shared" si="6"/>
        <v>0</v>
      </c>
      <c r="L109" s="2">
        <f t="shared" si="7"/>
        <v>13</v>
      </c>
      <c r="M109" s="1" t="s">
        <v>30</v>
      </c>
      <c r="N109" s="1" t="s">
        <v>31</v>
      </c>
      <c r="O109" s="1">
        <v>1932</v>
      </c>
      <c r="P109" s="1">
        <v>234</v>
      </c>
      <c r="Q109" s="1">
        <v>3947</v>
      </c>
      <c r="S109" s="1" t="s">
        <v>121</v>
      </c>
    </row>
    <row r="110" spans="1:19">
      <c r="A110" s="1">
        <v>1932</v>
      </c>
      <c r="B110" s="1">
        <v>4</v>
      </c>
      <c r="C110" s="1">
        <v>18</v>
      </c>
      <c r="D110" s="4">
        <f t="shared" si="5"/>
        <v>12</v>
      </c>
      <c r="E110" s="1">
        <v>1</v>
      </c>
      <c r="F110" s="1">
        <v>2</v>
      </c>
      <c r="I110" s="1">
        <v>1</v>
      </c>
      <c r="J110" s="1">
        <v>2</v>
      </c>
      <c r="K110" s="2">
        <f t="shared" si="6"/>
        <v>0</v>
      </c>
      <c r="L110" s="2">
        <f t="shared" si="7"/>
        <v>12</v>
      </c>
      <c r="M110" s="1" t="s">
        <v>30</v>
      </c>
      <c r="N110" s="1" t="s">
        <v>31</v>
      </c>
      <c r="O110" s="1">
        <v>1932</v>
      </c>
      <c r="P110" s="1">
        <v>234</v>
      </c>
      <c r="Q110" s="1">
        <v>3947</v>
      </c>
      <c r="S110" s="1" t="s">
        <v>121</v>
      </c>
    </row>
    <row r="111" spans="1:19">
      <c r="A111" s="1">
        <v>1932</v>
      </c>
      <c r="B111" s="1">
        <v>4</v>
      </c>
      <c r="C111" s="1">
        <v>19</v>
      </c>
      <c r="D111" s="4">
        <f t="shared" si="5"/>
        <v>0</v>
      </c>
      <c r="E111" s="1">
        <v>0</v>
      </c>
      <c r="F111" s="1">
        <v>0</v>
      </c>
      <c r="K111" s="2">
        <f t="shared" si="6"/>
        <v>0</v>
      </c>
      <c r="L111" s="2">
        <f t="shared" si="7"/>
        <v>0</v>
      </c>
      <c r="M111" s="1" t="s">
        <v>30</v>
      </c>
      <c r="N111" s="1" t="s">
        <v>31</v>
      </c>
      <c r="O111" s="1">
        <v>1932</v>
      </c>
      <c r="P111" s="1">
        <v>234</v>
      </c>
      <c r="Q111" s="1">
        <v>3947</v>
      </c>
      <c r="S111" s="1" t="s">
        <v>121</v>
      </c>
    </row>
    <row r="112" spans="1:19">
      <c r="A112" s="1">
        <v>1932</v>
      </c>
      <c r="B112" s="1">
        <v>4</v>
      </c>
      <c r="C112" s="1">
        <v>20</v>
      </c>
      <c r="D112" s="4">
        <f t="shared" si="5"/>
        <v>0</v>
      </c>
      <c r="E112" s="1">
        <v>0</v>
      </c>
      <c r="F112" s="1">
        <v>0</v>
      </c>
      <c r="K112" s="2">
        <f t="shared" si="6"/>
        <v>0</v>
      </c>
      <c r="L112" s="2">
        <f t="shared" si="7"/>
        <v>0</v>
      </c>
      <c r="M112" s="1" t="s">
        <v>30</v>
      </c>
      <c r="N112" s="1" t="s">
        <v>31</v>
      </c>
      <c r="O112" s="1">
        <v>1932</v>
      </c>
      <c r="P112" s="1">
        <v>234</v>
      </c>
      <c r="Q112" s="1">
        <v>3947</v>
      </c>
      <c r="S112" s="1" t="s">
        <v>121</v>
      </c>
    </row>
    <row r="113" spans="1:19">
      <c r="A113" s="1">
        <v>1932</v>
      </c>
      <c r="B113" s="1">
        <v>4</v>
      </c>
      <c r="C113" s="1">
        <v>21</v>
      </c>
      <c r="D113" s="4">
        <f t="shared" si="5"/>
        <v>11</v>
      </c>
      <c r="E113" s="1">
        <v>1</v>
      </c>
      <c r="F113" s="1">
        <v>1</v>
      </c>
      <c r="G113" s="1">
        <v>1</v>
      </c>
      <c r="H113" s="1">
        <v>1</v>
      </c>
      <c r="K113" s="2">
        <f t="shared" si="6"/>
        <v>11</v>
      </c>
      <c r="L113" s="2">
        <f t="shared" si="7"/>
        <v>0</v>
      </c>
      <c r="M113" s="1" t="s">
        <v>30</v>
      </c>
      <c r="N113" s="1" t="s">
        <v>31</v>
      </c>
      <c r="O113" s="1">
        <v>1932</v>
      </c>
      <c r="P113" s="1">
        <v>234</v>
      </c>
      <c r="Q113" s="1">
        <v>3947</v>
      </c>
      <c r="S113" s="1" t="s">
        <v>121</v>
      </c>
    </row>
    <row r="114" spans="1:19">
      <c r="A114" s="1">
        <v>1932</v>
      </c>
      <c r="B114" s="1">
        <v>4</v>
      </c>
      <c r="C114" s="1">
        <v>22</v>
      </c>
      <c r="D114" s="4">
        <f t="shared" si="5"/>
        <v>34</v>
      </c>
      <c r="E114" s="1">
        <v>2</v>
      </c>
      <c r="F114" s="1">
        <v>14</v>
      </c>
      <c r="G114" s="1">
        <v>1</v>
      </c>
      <c r="H114" s="1">
        <v>9</v>
      </c>
      <c r="I114" s="1">
        <v>1</v>
      </c>
      <c r="J114" s="1">
        <v>5</v>
      </c>
      <c r="K114" s="2">
        <f t="shared" si="6"/>
        <v>19</v>
      </c>
      <c r="L114" s="2">
        <f t="shared" si="7"/>
        <v>15</v>
      </c>
      <c r="M114" s="1" t="s">
        <v>94</v>
      </c>
      <c r="N114" s="1" t="s">
        <v>31</v>
      </c>
      <c r="O114" s="1">
        <v>1932</v>
      </c>
      <c r="P114" s="1">
        <v>234</v>
      </c>
      <c r="Q114" s="1">
        <v>3947</v>
      </c>
      <c r="S114" s="1" t="s">
        <v>121</v>
      </c>
    </row>
    <row r="115" spans="1:19">
      <c r="A115" s="1">
        <v>1932</v>
      </c>
      <c r="B115" s="1">
        <v>4</v>
      </c>
      <c r="C115" s="1">
        <v>23</v>
      </c>
      <c r="D115" s="4">
        <f t="shared" si="5"/>
        <v>32</v>
      </c>
      <c r="E115" s="1">
        <v>2</v>
      </c>
      <c r="F115" s="1">
        <v>12</v>
      </c>
      <c r="G115" s="1">
        <v>1</v>
      </c>
      <c r="H115" s="1">
        <v>9</v>
      </c>
      <c r="I115" s="1">
        <v>1</v>
      </c>
      <c r="J115" s="1">
        <v>3</v>
      </c>
      <c r="K115" s="2">
        <f t="shared" si="6"/>
        <v>19</v>
      </c>
      <c r="L115" s="2">
        <f t="shared" si="7"/>
        <v>13</v>
      </c>
      <c r="M115" s="1" t="s">
        <v>94</v>
      </c>
      <c r="N115" s="1" t="s">
        <v>31</v>
      </c>
      <c r="O115" s="1">
        <v>1932</v>
      </c>
      <c r="P115" s="1">
        <v>234</v>
      </c>
      <c r="Q115" s="1">
        <v>3947</v>
      </c>
      <c r="S115" s="1" t="s">
        <v>121</v>
      </c>
    </row>
    <row r="116" spans="1:19">
      <c r="A116" s="1">
        <v>1932</v>
      </c>
      <c r="B116" s="1">
        <v>4</v>
      </c>
      <c r="C116" s="1">
        <v>24</v>
      </c>
      <c r="D116" s="4">
        <f t="shared" si="5"/>
        <v>20</v>
      </c>
      <c r="E116" s="1">
        <v>1</v>
      </c>
      <c r="F116" s="1">
        <v>10</v>
      </c>
      <c r="G116" s="1">
        <v>1</v>
      </c>
      <c r="H116" s="1">
        <v>10</v>
      </c>
      <c r="K116" s="2">
        <f t="shared" si="6"/>
        <v>20</v>
      </c>
      <c r="L116" s="2">
        <f t="shared" si="7"/>
        <v>0</v>
      </c>
      <c r="M116" s="1" t="s">
        <v>30</v>
      </c>
      <c r="N116" s="1" t="s">
        <v>31</v>
      </c>
      <c r="O116" s="1">
        <v>1932</v>
      </c>
      <c r="P116" s="1">
        <v>234</v>
      </c>
      <c r="Q116" s="1">
        <v>3947</v>
      </c>
      <c r="S116" s="1" t="s">
        <v>121</v>
      </c>
    </row>
    <row r="117" spans="1:19">
      <c r="A117" s="1">
        <v>1932</v>
      </c>
      <c r="B117" s="1">
        <v>4</v>
      </c>
      <c r="C117" s="1">
        <v>25</v>
      </c>
      <c r="D117" s="4">
        <f t="shared" si="5"/>
        <v>25</v>
      </c>
      <c r="E117" s="1">
        <v>1</v>
      </c>
      <c r="F117" s="1">
        <v>15</v>
      </c>
      <c r="G117" s="1">
        <v>1</v>
      </c>
      <c r="H117" s="1">
        <v>15</v>
      </c>
      <c r="K117" s="2">
        <f t="shared" si="6"/>
        <v>25</v>
      </c>
      <c r="L117" s="2">
        <f t="shared" si="7"/>
        <v>0</v>
      </c>
      <c r="M117" s="1" t="s">
        <v>30</v>
      </c>
      <c r="N117" s="1" t="s">
        <v>31</v>
      </c>
      <c r="O117" s="1">
        <v>1932</v>
      </c>
      <c r="P117" s="1">
        <v>234</v>
      </c>
      <c r="Q117" s="1">
        <v>3947</v>
      </c>
      <c r="S117" s="1" t="s">
        <v>121</v>
      </c>
    </row>
    <row r="118" spans="1:19">
      <c r="A118" s="1">
        <v>1932</v>
      </c>
      <c r="B118" s="1">
        <v>4</v>
      </c>
      <c r="C118" s="1">
        <v>26</v>
      </c>
      <c r="D118" s="4">
        <f t="shared" si="5"/>
        <v>24</v>
      </c>
      <c r="E118" s="1">
        <v>1</v>
      </c>
      <c r="F118" s="1">
        <v>14</v>
      </c>
      <c r="G118" s="1">
        <v>1</v>
      </c>
      <c r="H118" s="1">
        <v>14</v>
      </c>
      <c r="K118" s="2">
        <f t="shared" si="6"/>
        <v>24</v>
      </c>
      <c r="L118" s="2">
        <f t="shared" si="7"/>
        <v>0</v>
      </c>
      <c r="M118" s="1" t="s">
        <v>30</v>
      </c>
      <c r="N118" s="1" t="s">
        <v>31</v>
      </c>
      <c r="O118" s="1">
        <v>1932</v>
      </c>
      <c r="P118" s="1">
        <v>234</v>
      </c>
      <c r="Q118" s="1">
        <v>3947</v>
      </c>
      <c r="S118" s="1" t="s">
        <v>121</v>
      </c>
    </row>
    <row r="119" spans="1:19">
      <c r="A119" s="1">
        <v>1932</v>
      </c>
      <c r="B119" s="1">
        <v>4</v>
      </c>
      <c r="C119" s="1">
        <v>27</v>
      </c>
      <c r="D119" s="4">
        <f t="shared" si="5"/>
        <v>37</v>
      </c>
      <c r="E119" s="1">
        <v>1</v>
      </c>
      <c r="F119" s="1">
        <v>27</v>
      </c>
      <c r="G119" s="1">
        <v>1</v>
      </c>
      <c r="H119" s="1">
        <v>27</v>
      </c>
      <c r="K119" s="2">
        <f t="shared" si="6"/>
        <v>37</v>
      </c>
      <c r="L119" s="2">
        <f t="shared" si="7"/>
        <v>0</v>
      </c>
      <c r="M119" s="1" t="s">
        <v>30</v>
      </c>
      <c r="N119" s="1" t="s">
        <v>31</v>
      </c>
      <c r="O119" s="1">
        <v>1932</v>
      </c>
      <c r="P119" s="1">
        <v>234</v>
      </c>
      <c r="Q119" s="1">
        <v>3947</v>
      </c>
      <c r="S119" s="1" t="s">
        <v>121</v>
      </c>
    </row>
    <row r="120" spans="1:19">
      <c r="A120" s="1">
        <v>1932</v>
      </c>
      <c r="B120" s="1">
        <v>4</v>
      </c>
      <c r="C120" s="1">
        <v>28</v>
      </c>
      <c r="D120" s="4" t="str">
        <f t="shared" si="5"/>
        <v/>
      </c>
      <c r="K120" s="2" t="str">
        <f t="shared" si="6"/>
        <v/>
      </c>
      <c r="L120" s="2" t="str">
        <f t="shared" si="7"/>
        <v/>
      </c>
      <c r="N120" s="1" t="s">
        <v>31</v>
      </c>
      <c r="O120" s="1">
        <v>1932</v>
      </c>
      <c r="P120" s="1">
        <v>234</v>
      </c>
      <c r="Q120" s="1">
        <v>3947</v>
      </c>
      <c r="S120" s="1" t="s">
        <v>121</v>
      </c>
    </row>
    <row r="121" spans="1:19">
      <c r="A121" s="1">
        <v>1932</v>
      </c>
      <c r="B121" s="1">
        <v>4</v>
      </c>
      <c r="C121" s="1">
        <v>29</v>
      </c>
      <c r="D121" s="4">
        <f t="shared" si="5"/>
        <v>29</v>
      </c>
      <c r="E121" s="1">
        <v>1</v>
      </c>
      <c r="F121" s="1">
        <v>19</v>
      </c>
      <c r="G121" s="1">
        <v>1</v>
      </c>
      <c r="H121" s="1">
        <v>19</v>
      </c>
      <c r="K121" s="2">
        <f t="shared" si="6"/>
        <v>29</v>
      </c>
      <c r="L121" s="2">
        <f t="shared" si="7"/>
        <v>0</v>
      </c>
      <c r="M121" s="1" t="s">
        <v>30</v>
      </c>
      <c r="N121" s="1" t="s">
        <v>31</v>
      </c>
      <c r="O121" s="1">
        <v>1932</v>
      </c>
      <c r="P121" s="1">
        <v>234</v>
      </c>
      <c r="Q121" s="1">
        <v>3947</v>
      </c>
      <c r="S121" s="1" t="s">
        <v>121</v>
      </c>
    </row>
    <row r="122" spans="1:19">
      <c r="A122" s="1">
        <v>1932</v>
      </c>
      <c r="B122" s="1">
        <v>4</v>
      </c>
      <c r="C122" s="1">
        <v>30</v>
      </c>
      <c r="D122" s="4" t="str">
        <f t="shared" si="5"/>
        <v/>
      </c>
      <c r="K122" s="2" t="str">
        <f t="shared" si="6"/>
        <v/>
      </c>
      <c r="L122" s="2" t="str">
        <f t="shared" si="7"/>
        <v/>
      </c>
      <c r="N122" s="1" t="s">
        <v>31</v>
      </c>
      <c r="O122" s="1">
        <v>1932</v>
      </c>
      <c r="P122" s="1">
        <v>234</v>
      </c>
      <c r="Q122" s="1">
        <v>3947</v>
      </c>
      <c r="S122" s="1" t="s">
        <v>121</v>
      </c>
    </row>
    <row r="123" spans="1:19">
      <c r="A123" s="1">
        <v>1932</v>
      </c>
      <c r="B123" s="1">
        <v>5</v>
      </c>
      <c r="C123" s="1">
        <v>1</v>
      </c>
      <c r="D123" s="4">
        <f t="shared" si="5"/>
        <v>12</v>
      </c>
      <c r="E123" s="1">
        <v>1</v>
      </c>
      <c r="F123" s="1">
        <v>2</v>
      </c>
      <c r="G123" s="1">
        <v>1</v>
      </c>
      <c r="H123" s="1">
        <v>2</v>
      </c>
      <c r="K123" s="2">
        <f t="shared" si="6"/>
        <v>12</v>
      </c>
      <c r="L123" s="2">
        <f t="shared" si="7"/>
        <v>0</v>
      </c>
      <c r="M123" s="1" t="s">
        <v>30</v>
      </c>
      <c r="N123" s="1" t="s">
        <v>31</v>
      </c>
      <c r="O123" s="1">
        <v>1932</v>
      </c>
      <c r="P123" s="1">
        <v>235</v>
      </c>
      <c r="Q123" s="1">
        <v>3948</v>
      </c>
      <c r="S123" s="1" t="s">
        <v>122</v>
      </c>
    </row>
    <row r="124" spans="1:19">
      <c r="A124" s="1">
        <v>1932</v>
      </c>
      <c r="B124" s="1">
        <v>5</v>
      </c>
      <c r="C124" s="1">
        <v>2</v>
      </c>
      <c r="D124" s="4">
        <f t="shared" si="5"/>
        <v>0</v>
      </c>
      <c r="E124" s="1">
        <v>0</v>
      </c>
      <c r="F124" s="1">
        <v>0</v>
      </c>
      <c r="K124" s="2">
        <f t="shared" si="6"/>
        <v>0</v>
      </c>
      <c r="L124" s="2">
        <f t="shared" si="7"/>
        <v>0</v>
      </c>
      <c r="M124" s="1" t="s">
        <v>30</v>
      </c>
      <c r="N124" s="1" t="s">
        <v>31</v>
      </c>
      <c r="O124" s="1">
        <v>1932</v>
      </c>
      <c r="P124" s="1">
        <v>235</v>
      </c>
      <c r="Q124" s="1">
        <v>3948</v>
      </c>
      <c r="S124" s="1" t="s">
        <v>122</v>
      </c>
    </row>
    <row r="125" spans="1:19">
      <c r="A125" s="1">
        <v>1932</v>
      </c>
      <c r="B125" s="1">
        <v>5</v>
      </c>
      <c r="C125" s="1">
        <v>3</v>
      </c>
      <c r="D125" s="4">
        <f t="shared" si="5"/>
        <v>0</v>
      </c>
      <c r="E125" s="1">
        <v>0</v>
      </c>
      <c r="F125" s="1">
        <v>0</v>
      </c>
      <c r="K125" s="2">
        <f t="shared" si="6"/>
        <v>0</v>
      </c>
      <c r="L125" s="2">
        <f t="shared" si="7"/>
        <v>0</v>
      </c>
      <c r="M125" s="1" t="s">
        <v>30</v>
      </c>
      <c r="N125" s="1" t="s">
        <v>31</v>
      </c>
      <c r="O125" s="1">
        <v>1932</v>
      </c>
      <c r="P125" s="1">
        <v>235</v>
      </c>
      <c r="Q125" s="1">
        <v>3948</v>
      </c>
      <c r="S125" s="1" t="s">
        <v>122</v>
      </c>
    </row>
    <row r="126" spans="1:19">
      <c r="A126" s="1">
        <v>1932</v>
      </c>
      <c r="B126" s="1">
        <v>5</v>
      </c>
      <c r="C126" s="1">
        <v>4</v>
      </c>
      <c r="D126" s="4">
        <f t="shared" si="5"/>
        <v>0</v>
      </c>
      <c r="E126" s="1">
        <v>0</v>
      </c>
      <c r="F126" s="1">
        <v>0</v>
      </c>
      <c r="K126" s="2">
        <f t="shared" si="6"/>
        <v>0</v>
      </c>
      <c r="L126" s="2">
        <f t="shared" si="7"/>
        <v>0</v>
      </c>
      <c r="M126" s="1" t="s">
        <v>30</v>
      </c>
      <c r="N126" s="1" t="s">
        <v>31</v>
      </c>
      <c r="O126" s="1">
        <v>1932</v>
      </c>
      <c r="P126" s="1">
        <v>235</v>
      </c>
      <c r="Q126" s="1">
        <v>3948</v>
      </c>
      <c r="S126" s="1" t="s">
        <v>122</v>
      </c>
    </row>
    <row r="127" spans="1:19">
      <c r="A127" s="1">
        <v>1932</v>
      </c>
      <c r="B127" s="1">
        <v>5</v>
      </c>
      <c r="C127" s="1">
        <v>5</v>
      </c>
      <c r="D127" s="4">
        <f t="shared" si="5"/>
        <v>0</v>
      </c>
      <c r="E127" s="1">
        <v>0</v>
      </c>
      <c r="F127" s="1">
        <v>0</v>
      </c>
      <c r="K127" s="2">
        <f t="shared" si="6"/>
        <v>0</v>
      </c>
      <c r="L127" s="2">
        <f t="shared" si="7"/>
        <v>0</v>
      </c>
      <c r="M127" s="1" t="s">
        <v>30</v>
      </c>
      <c r="N127" s="1" t="s">
        <v>31</v>
      </c>
      <c r="O127" s="1">
        <v>1932</v>
      </c>
      <c r="P127" s="1">
        <v>235</v>
      </c>
      <c r="Q127" s="1">
        <v>3948</v>
      </c>
      <c r="S127" s="1" t="s">
        <v>122</v>
      </c>
    </row>
    <row r="128" spans="1:19">
      <c r="A128" s="1">
        <v>1932</v>
      </c>
      <c r="B128" s="1">
        <v>5</v>
      </c>
      <c r="C128" s="1">
        <v>6</v>
      </c>
      <c r="D128" s="4">
        <f t="shared" si="5"/>
        <v>0</v>
      </c>
      <c r="E128" s="1">
        <v>0</v>
      </c>
      <c r="F128" s="1">
        <v>0</v>
      </c>
      <c r="K128" s="2">
        <f t="shared" si="6"/>
        <v>0</v>
      </c>
      <c r="L128" s="2">
        <f t="shared" si="7"/>
        <v>0</v>
      </c>
      <c r="M128" s="1" t="s">
        <v>30</v>
      </c>
      <c r="N128" s="1" t="s">
        <v>31</v>
      </c>
      <c r="O128" s="1">
        <v>1932</v>
      </c>
      <c r="P128" s="1">
        <v>235</v>
      </c>
      <c r="Q128" s="1">
        <v>3948</v>
      </c>
      <c r="S128" s="1" t="s">
        <v>122</v>
      </c>
    </row>
    <row r="129" spans="1:19">
      <c r="A129" s="1">
        <v>1932</v>
      </c>
      <c r="B129" s="1">
        <v>5</v>
      </c>
      <c r="C129" s="1">
        <v>7</v>
      </c>
      <c r="D129" s="4">
        <f t="shared" si="5"/>
        <v>0</v>
      </c>
      <c r="E129" s="1">
        <v>0</v>
      </c>
      <c r="F129" s="1">
        <v>0</v>
      </c>
      <c r="K129" s="2">
        <f t="shared" si="6"/>
        <v>0</v>
      </c>
      <c r="L129" s="2">
        <f t="shared" si="7"/>
        <v>0</v>
      </c>
      <c r="M129" s="1" t="s">
        <v>30</v>
      </c>
      <c r="N129" s="1" t="s">
        <v>31</v>
      </c>
      <c r="O129" s="1">
        <v>1932</v>
      </c>
      <c r="P129" s="1">
        <v>235</v>
      </c>
      <c r="Q129" s="1">
        <v>3948</v>
      </c>
      <c r="S129" s="1" t="s">
        <v>122</v>
      </c>
    </row>
    <row r="130" spans="1:19">
      <c r="A130" s="1">
        <v>1932</v>
      </c>
      <c r="B130" s="1">
        <v>5</v>
      </c>
      <c r="C130" s="1">
        <v>8</v>
      </c>
      <c r="D130" s="4" t="str">
        <f t="shared" si="5"/>
        <v/>
      </c>
      <c r="K130" s="2" t="str">
        <f t="shared" si="6"/>
        <v/>
      </c>
      <c r="L130" s="2" t="str">
        <f t="shared" si="7"/>
        <v/>
      </c>
      <c r="M130" s="1" t="s">
        <v>30</v>
      </c>
      <c r="N130" s="1" t="s">
        <v>31</v>
      </c>
      <c r="O130" s="1">
        <v>1932</v>
      </c>
      <c r="P130" s="1">
        <v>235</v>
      </c>
      <c r="Q130" s="1">
        <v>3948</v>
      </c>
      <c r="S130" s="1" t="s">
        <v>122</v>
      </c>
    </row>
    <row r="131" spans="1:19">
      <c r="A131" s="1">
        <v>1932</v>
      </c>
      <c r="B131" s="1">
        <v>5</v>
      </c>
      <c r="C131" s="1">
        <v>9</v>
      </c>
      <c r="D131" s="4">
        <f t="shared" ref="D131:D194" si="8">IF(E131="","",E131*10+F131)</f>
        <v>22</v>
      </c>
      <c r="E131" s="1">
        <v>2</v>
      </c>
      <c r="F131" s="1">
        <v>2</v>
      </c>
      <c r="I131" s="1">
        <v>2</v>
      </c>
      <c r="J131" s="1">
        <v>2</v>
      </c>
      <c r="K131" s="2">
        <f t="shared" si="6"/>
        <v>0</v>
      </c>
      <c r="L131" s="2">
        <f t="shared" si="7"/>
        <v>22</v>
      </c>
      <c r="M131" s="1" t="s">
        <v>30</v>
      </c>
      <c r="N131" s="1" t="s">
        <v>31</v>
      </c>
      <c r="O131" s="1">
        <v>1932</v>
      </c>
      <c r="P131" s="1">
        <v>235</v>
      </c>
      <c r="Q131" s="1">
        <v>3948</v>
      </c>
      <c r="S131" s="1" t="s">
        <v>122</v>
      </c>
    </row>
    <row r="132" spans="1:19">
      <c r="A132" s="1">
        <v>1932</v>
      </c>
      <c r="B132" s="1">
        <v>5</v>
      </c>
      <c r="C132" s="1">
        <v>10</v>
      </c>
      <c r="D132" s="4">
        <f t="shared" si="8"/>
        <v>11</v>
      </c>
      <c r="E132" s="1">
        <v>1</v>
      </c>
      <c r="F132" s="1">
        <v>1</v>
      </c>
      <c r="I132" s="1">
        <v>1</v>
      </c>
      <c r="J132" s="1">
        <v>1</v>
      </c>
      <c r="K132" s="2">
        <f t="shared" si="6"/>
        <v>0</v>
      </c>
      <c r="L132" s="2">
        <f t="shared" si="7"/>
        <v>11</v>
      </c>
      <c r="M132" s="1" t="s">
        <v>30</v>
      </c>
      <c r="N132" s="1" t="s">
        <v>31</v>
      </c>
      <c r="O132" s="1">
        <v>1932</v>
      </c>
      <c r="P132" s="1">
        <v>235</v>
      </c>
      <c r="Q132" s="1">
        <v>3948</v>
      </c>
      <c r="S132" s="1" t="s">
        <v>122</v>
      </c>
    </row>
    <row r="133" spans="1:19">
      <c r="A133" s="1">
        <v>1932</v>
      </c>
      <c r="B133" s="1">
        <v>5</v>
      </c>
      <c r="C133" s="1">
        <v>11</v>
      </c>
      <c r="D133" s="4">
        <f t="shared" si="8"/>
        <v>12</v>
      </c>
      <c r="E133" s="1">
        <v>1</v>
      </c>
      <c r="F133" s="1">
        <v>2</v>
      </c>
      <c r="I133" s="1">
        <v>1</v>
      </c>
      <c r="J133" s="1">
        <v>2</v>
      </c>
      <c r="K133" s="2">
        <f t="shared" si="6"/>
        <v>0</v>
      </c>
      <c r="L133" s="2">
        <f t="shared" si="7"/>
        <v>12</v>
      </c>
      <c r="M133" s="1" t="s">
        <v>30</v>
      </c>
      <c r="N133" s="1" t="s">
        <v>31</v>
      </c>
      <c r="O133" s="1">
        <v>1932</v>
      </c>
      <c r="P133" s="1">
        <v>235</v>
      </c>
      <c r="Q133" s="1">
        <v>3948</v>
      </c>
      <c r="S133" s="1" t="s">
        <v>122</v>
      </c>
    </row>
    <row r="134" spans="1:19">
      <c r="A134" s="1">
        <v>1932</v>
      </c>
      <c r="B134" s="1">
        <v>5</v>
      </c>
      <c r="C134" s="1">
        <v>12</v>
      </c>
      <c r="D134" s="4" t="str">
        <f t="shared" si="8"/>
        <v/>
      </c>
      <c r="K134" s="2" t="str">
        <f t="shared" si="6"/>
        <v/>
      </c>
      <c r="L134" s="2" t="str">
        <f t="shared" si="7"/>
        <v/>
      </c>
      <c r="M134" s="1" t="s">
        <v>30</v>
      </c>
      <c r="N134" s="1" t="s">
        <v>31</v>
      </c>
      <c r="O134" s="1">
        <v>1932</v>
      </c>
      <c r="P134" s="1">
        <v>235</v>
      </c>
      <c r="Q134" s="1">
        <v>3948</v>
      </c>
      <c r="S134" s="1" t="s">
        <v>122</v>
      </c>
    </row>
    <row r="135" spans="1:19">
      <c r="A135" s="1">
        <v>1932</v>
      </c>
      <c r="B135" s="1">
        <v>5</v>
      </c>
      <c r="C135" s="1">
        <v>13</v>
      </c>
      <c r="D135" s="4">
        <f t="shared" si="8"/>
        <v>11</v>
      </c>
      <c r="E135" s="1">
        <v>1</v>
      </c>
      <c r="F135" s="1">
        <v>1</v>
      </c>
      <c r="I135" s="1">
        <v>1</v>
      </c>
      <c r="J135" s="1">
        <v>1</v>
      </c>
      <c r="K135" s="2">
        <f t="shared" si="6"/>
        <v>0</v>
      </c>
      <c r="L135" s="2">
        <f t="shared" si="7"/>
        <v>11</v>
      </c>
      <c r="M135" s="1" t="s">
        <v>30</v>
      </c>
      <c r="N135" s="1" t="s">
        <v>31</v>
      </c>
      <c r="O135" s="1">
        <v>1932</v>
      </c>
      <c r="P135" s="1">
        <v>235</v>
      </c>
      <c r="Q135" s="1">
        <v>3948</v>
      </c>
      <c r="S135" s="1" t="s">
        <v>122</v>
      </c>
    </row>
    <row r="136" spans="1:19">
      <c r="A136" s="1">
        <v>1932</v>
      </c>
      <c r="B136" s="1">
        <v>5</v>
      </c>
      <c r="C136" s="1">
        <v>14</v>
      </c>
      <c r="D136" s="4">
        <f t="shared" si="8"/>
        <v>22</v>
      </c>
      <c r="E136" s="1">
        <v>2</v>
      </c>
      <c r="F136" s="1">
        <v>2</v>
      </c>
      <c r="G136" s="1">
        <v>1</v>
      </c>
      <c r="H136" s="1">
        <v>1</v>
      </c>
      <c r="I136" s="1">
        <v>1</v>
      </c>
      <c r="J136" s="1">
        <v>1</v>
      </c>
      <c r="K136" s="2">
        <f t="shared" si="6"/>
        <v>11</v>
      </c>
      <c r="L136" s="2">
        <f t="shared" si="7"/>
        <v>11</v>
      </c>
      <c r="M136" s="1" t="s">
        <v>30</v>
      </c>
      <c r="N136" s="1" t="s">
        <v>31</v>
      </c>
      <c r="O136" s="1">
        <v>1932</v>
      </c>
      <c r="P136" s="1">
        <v>235</v>
      </c>
      <c r="Q136" s="1">
        <v>3948</v>
      </c>
      <c r="S136" s="1" t="s">
        <v>122</v>
      </c>
    </row>
    <row r="137" spans="1:19">
      <c r="A137" s="1">
        <v>1932</v>
      </c>
      <c r="B137" s="1">
        <v>5</v>
      </c>
      <c r="C137" s="1">
        <v>15</v>
      </c>
      <c r="D137" s="4">
        <f t="shared" si="8"/>
        <v>57</v>
      </c>
      <c r="E137" s="1">
        <v>4</v>
      </c>
      <c r="F137" s="1">
        <v>17</v>
      </c>
      <c r="G137" s="1">
        <v>3</v>
      </c>
      <c r="H137" s="1">
        <v>12</v>
      </c>
      <c r="I137" s="1">
        <v>1</v>
      </c>
      <c r="J137" s="1">
        <v>5</v>
      </c>
      <c r="K137" s="2">
        <f t="shared" si="6"/>
        <v>42</v>
      </c>
      <c r="L137" s="2">
        <f t="shared" si="7"/>
        <v>15</v>
      </c>
      <c r="M137" s="1" t="s">
        <v>30</v>
      </c>
      <c r="N137" s="1" t="s">
        <v>31</v>
      </c>
      <c r="O137" s="1">
        <v>1932</v>
      </c>
      <c r="P137" s="1">
        <v>235</v>
      </c>
      <c r="Q137" s="1">
        <v>3948</v>
      </c>
      <c r="S137" s="1" t="s">
        <v>122</v>
      </c>
    </row>
    <row r="138" spans="1:19">
      <c r="A138" s="1">
        <v>1932</v>
      </c>
      <c r="B138" s="1">
        <v>5</v>
      </c>
      <c r="C138" s="1">
        <v>16</v>
      </c>
      <c r="D138" s="4">
        <f t="shared" si="8"/>
        <v>30</v>
      </c>
      <c r="E138" s="1">
        <v>2</v>
      </c>
      <c r="F138" s="1">
        <v>10</v>
      </c>
      <c r="G138" s="1">
        <v>1</v>
      </c>
      <c r="H138" s="1">
        <v>9</v>
      </c>
      <c r="I138" s="1">
        <v>1</v>
      </c>
      <c r="J138" s="1">
        <v>1</v>
      </c>
      <c r="K138" s="2">
        <f t="shared" si="6"/>
        <v>19</v>
      </c>
      <c r="L138" s="2">
        <f t="shared" si="7"/>
        <v>11</v>
      </c>
      <c r="M138" s="1" t="s">
        <v>30</v>
      </c>
      <c r="N138" s="1" t="s">
        <v>31</v>
      </c>
      <c r="O138" s="1">
        <v>1932</v>
      </c>
      <c r="P138" s="1">
        <v>235</v>
      </c>
      <c r="Q138" s="1">
        <v>3948</v>
      </c>
      <c r="S138" s="1" t="s">
        <v>122</v>
      </c>
    </row>
    <row r="139" spans="1:19">
      <c r="A139" s="1">
        <v>1932</v>
      </c>
      <c r="B139" s="1">
        <v>5</v>
      </c>
      <c r="C139" s="1">
        <v>17</v>
      </c>
      <c r="D139" s="4">
        <f t="shared" si="8"/>
        <v>41</v>
      </c>
      <c r="E139" s="1">
        <v>3</v>
      </c>
      <c r="F139" s="1">
        <v>11</v>
      </c>
      <c r="G139" s="1">
        <v>2</v>
      </c>
      <c r="H139" s="1">
        <v>10</v>
      </c>
      <c r="I139" s="1">
        <v>1</v>
      </c>
      <c r="J139" s="1">
        <v>1</v>
      </c>
      <c r="K139" s="2">
        <f t="shared" si="6"/>
        <v>30</v>
      </c>
      <c r="L139" s="2">
        <f t="shared" si="7"/>
        <v>11</v>
      </c>
      <c r="M139" s="1" t="s">
        <v>30</v>
      </c>
      <c r="N139" s="1" t="s">
        <v>31</v>
      </c>
      <c r="O139" s="1">
        <v>1932</v>
      </c>
      <c r="P139" s="1">
        <v>235</v>
      </c>
      <c r="Q139" s="1">
        <v>3948</v>
      </c>
      <c r="S139" s="1" t="s">
        <v>122</v>
      </c>
    </row>
    <row r="140" spans="1:19">
      <c r="A140" s="1">
        <v>1932</v>
      </c>
      <c r="B140" s="1">
        <v>5</v>
      </c>
      <c r="C140" s="1">
        <v>18</v>
      </c>
      <c r="D140" s="4">
        <f t="shared" si="8"/>
        <v>57</v>
      </c>
      <c r="E140" s="1">
        <v>4</v>
      </c>
      <c r="F140" s="1">
        <v>17</v>
      </c>
      <c r="G140" s="1">
        <v>2</v>
      </c>
      <c r="H140" s="1">
        <v>14</v>
      </c>
      <c r="I140" s="1">
        <v>2</v>
      </c>
      <c r="J140" s="1">
        <v>3</v>
      </c>
      <c r="K140" s="2">
        <f t="shared" si="6"/>
        <v>34</v>
      </c>
      <c r="L140" s="2">
        <f t="shared" si="7"/>
        <v>23</v>
      </c>
      <c r="M140" s="1" t="s">
        <v>30</v>
      </c>
      <c r="N140" s="1" t="s">
        <v>31</v>
      </c>
      <c r="O140" s="1">
        <v>1932</v>
      </c>
      <c r="P140" s="1">
        <v>235</v>
      </c>
      <c r="Q140" s="1">
        <v>3948</v>
      </c>
      <c r="S140" s="1" t="s">
        <v>122</v>
      </c>
    </row>
    <row r="141" spans="1:19">
      <c r="A141" s="1">
        <v>1932</v>
      </c>
      <c r="B141" s="1">
        <v>5</v>
      </c>
      <c r="C141" s="1">
        <v>19</v>
      </c>
      <c r="D141" s="4">
        <f t="shared" si="8"/>
        <v>32</v>
      </c>
      <c r="E141" s="1">
        <v>2</v>
      </c>
      <c r="F141" s="1">
        <v>12</v>
      </c>
      <c r="G141" s="1">
        <v>2</v>
      </c>
      <c r="H141" s="1">
        <v>12</v>
      </c>
      <c r="K141" s="2">
        <f t="shared" si="6"/>
        <v>32</v>
      </c>
      <c r="L141" s="2">
        <f t="shared" si="7"/>
        <v>0</v>
      </c>
      <c r="M141" s="1" t="s">
        <v>30</v>
      </c>
      <c r="N141" s="1" t="s">
        <v>31</v>
      </c>
      <c r="O141" s="1">
        <v>1932</v>
      </c>
      <c r="P141" s="1">
        <v>235</v>
      </c>
      <c r="Q141" s="1">
        <v>3948</v>
      </c>
      <c r="S141" s="1" t="s">
        <v>122</v>
      </c>
    </row>
    <row r="142" spans="1:19">
      <c r="A142" s="1">
        <v>1932</v>
      </c>
      <c r="B142" s="1">
        <v>5</v>
      </c>
      <c r="C142" s="1">
        <v>20</v>
      </c>
      <c r="D142" s="4">
        <f t="shared" si="8"/>
        <v>33</v>
      </c>
      <c r="E142" s="1">
        <v>2</v>
      </c>
      <c r="F142" s="1">
        <v>13</v>
      </c>
      <c r="G142" s="1">
        <v>2</v>
      </c>
      <c r="H142" s="1">
        <v>13</v>
      </c>
      <c r="K142" s="2">
        <f t="shared" si="6"/>
        <v>33</v>
      </c>
      <c r="L142" s="2">
        <f t="shared" si="7"/>
        <v>0</v>
      </c>
      <c r="M142" s="1" t="s">
        <v>30</v>
      </c>
      <c r="N142" s="1" t="s">
        <v>31</v>
      </c>
      <c r="O142" s="1">
        <v>1932</v>
      </c>
      <c r="P142" s="1">
        <v>235</v>
      </c>
      <c r="Q142" s="1">
        <v>3948</v>
      </c>
      <c r="S142" s="1" t="s">
        <v>122</v>
      </c>
    </row>
    <row r="143" spans="1:19">
      <c r="A143" s="1">
        <v>1932</v>
      </c>
      <c r="B143" s="1">
        <v>5</v>
      </c>
      <c r="C143" s="1">
        <v>21</v>
      </c>
      <c r="D143" s="4">
        <f t="shared" si="8"/>
        <v>35</v>
      </c>
      <c r="E143" s="1">
        <v>3</v>
      </c>
      <c r="F143" s="1">
        <v>5</v>
      </c>
      <c r="G143" s="1">
        <v>3</v>
      </c>
      <c r="H143" s="1">
        <v>5</v>
      </c>
      <c r="K143" s="2">
        <f t="shared" si="6"/>
        <v>35</v>
      </c>
      <c r="L143" s="2">
        <f t="shared" si="7"/>
        <v>0</v>
      </c>
      <c r="M143" s="1" t="s">
        <v>30</v>
      </c>
      <c r="N143" s="1" t="s">
        <v>31</v>
      </c>
      <c r="O143" s="1">
        <v>1932</v>
      </c>
      <c r="P143" s="1">
        <v>235</v>
      </c>
      <c r="Q143" s="1">
        <v>3948</v>
      </c>
      <c r="S143" s="1" t="s">
        <v>122</v>
      </c>
    </row>
    <row r="144" spans="1:19">
      <c r="A144" s="1">
        <v>1932</v>
      </c>
      <c r="B144" s="1">
        <v>5</v>
      </c>
      <c r="C144" s="1">
        <v>22</v>
      </c>
      <c r="D144" s="4">
        <f t="shared" si="8"/>
        <v>38</v>
      </c>
      <c r="E144" s="1">
        <v>3</v>
      </c>
      <c r="F144" s="1">
        <v>8</v>
      </c>
      <c r="G144" s="1">
        <v>3</v>
      </c>
      <c r="H144" s="1">
        <v>8</v>
      </c>
      <c r="K144" s="2">
        <f t="shared" ref="K144:K207" si="9">IF(D144="","",G144*10+H144)</f>
        <v>38</v>
      </c>
      <c r="L144" s="2">
        <f t="shared" ref="L144:L207" si="10">IF(D144="","",I144*10+J144)</f>
        <v>0</v>
      </c>
      <c r="M144" s="1" t="s">
        <v>30</v>
      </c>
      <c r="N144" s="1" t="s">
        <v>31</v>
      </c>
      <c r="O144" s="1">
        <v>1932</v>
      </c>
      <c r="P144" s="1">
        <v>235</v>
      </c>
      <c r="Q144" s="1">
        <v>3948</v>
      </c>
      <c r="S144" s="1" t="s">
        <v>122</v>
      </c>
    </row>
    <row r="145" spans="1:19">
      <c r="A145" s="1">
        <v>1932</v>
      </c>
      <c r="B145" s="1">
        <v>5</v>
      </c>
      <c r="C145" s="1">
        <v>23</v>
      </c>
      <c r="D145" s="4">
        <f t="shared" si="8"/>
        <v>50</v>
      </c>
      <c r="E145" s="1">
        <v>4</v>
      </c>
      <c r="F145" s="1">
        <v>10</v>
      </c>
      <c r="G145" s="1">
        <v>4</v>
      </c>
      <c r="H145" s="1">
        <v>10</v>
      </c>
      <c r="K145" s="2">
        <f t="shared" si="9"/>
        <v>50</v>
      </c>
      <c r="L145" s="2">
        <f t="shared" si="10"/>
        <v>0</v>
      </c>
      <c r="M145" s="1" t="s">
        <v>30</v>
      </c>
      <c r="N145" s="1" t="s">
        <v>31</v>
      </c>
      <c r="O145" s="1">
        <v>1932</v>
      </c>
      <c r="P145" s="1">
        <v>235</v>
      </c>
      <c r="Q145" s="1">
        <v>3948</v>
      </c>
      <c r="S145" s="1" t="s">
        <v>122</v>
      </c>
    </row>
    <row r="146" spans="1:19">
      <c r="A146" s="1">
        <v>1932</v>
      </c>
      <c r="B146" s="1">
        <v>5</v>
      </c>
      <c r="C146" s="1">
        <v>24</v>
      </c>
      <c r="D146" s="4">
        <f t="shared" si="8"/>
        <v>51</v>
      </c>
      <c r="E146" s="1">
        <v>4</v>
      </c>
      <c r="F146" s="1">
        <v>11</v>
      </c>
      <c r="G146" s="1">
        <v>4</v>
      </c>
      <c r="H146" s="1">
        <v>11</v>
      </c>
      <c r="K146" s="2">
        <f t="shared" si="9"/>
        <v>51</v>
      </c>
      <c r="L146" s="2">
        <f t="shared" si="10"/>
        <v>0</v>
      </c>
      <c r="M146" s="1" t="s">
        <v>30</v>
      </c>
      <c r="N146" s="1" t="s">
        <v>31</v>
      </c>
      <c r="O146" s="1">
        <v>1932</v>
      </c>
      <c r="P146" s="1">
        <v>235</v>
      </c>
      <c r="Q146" s="1">
        <v>3948</v>
      </c>
      <c r="S146" s="1" t="s">
        <v>122</v>
      </c>
    </row>
    <row r="147" spans="1:19">
      <c r="A147" s="1">
        <v>1932</v>
      </c>
      <c r="B147" s="1">
        <v>5</v>
      </c>
      <c r="C147" s="1">
        <v>25</v>
      </c>
      <c r="D147" s="4">
        <f t="shared" si="8"/>
        <v>28</v>
      </c>
      <c r="E147" s="1">
        <v>2</v>
      </c>
      <c r="F147" s="1">
        <v>8</v>
      </c>
      <c r="G147" s="1">
        <v>2</v>
      </c>
      <c r="H147" s="1">
        <v>8</v>
      </c>
      <c r="K147" s="2">
        <f t="shared" si="9"/>
        <v>28</v>
      </c>
      <c r="L147" s="2">
        <f t="shared" si="10"/>
        <v>0</v>
      </c>
      <c r="M147" s="1" t="s">
        <v>30</v>
      </c>
      <c r="N147" s="1" t="s">
        <v>31</v>
      </c>
      <c r="O147" s="1">
        <v>1932</v>
      </c>
      <c r="P147" s="1">
        <v>235</v>
      </c>
      <c r="Q147" s="1">
        <v>3948</v>
      </c>
      <c r="S147" s="1" t="s">
        <v>122</v>
      </c>
    </row>
    <row r="148" spans="1:19">
      <c r="A148" s="1">
        <v>1932</v>
      </c>
      <c r="B148" s="1">
        <v>5</v>
      </c>
      <c r="C148" s="1">
        <v>26</v>
      </c>
      <c r="D148" s="4">
        <f t="shared" si="8"/>
        <v>26</v>
      </c>
      <c r="E148" s="1">
        <v>2</v>
      </c>
      <c r="F148" s="1">
        <v>6</v>
      </c>
      <c r="G148" s="1">
        <v>2</v>
      </c>
      <c r="H148" s="1">
        <v>6</v>
      </c>
      <c r="K148" s="2">
        <f t="shared" si="9"/>
        <v>26</v>
      </c>
      <c r="L148" s="2">
        <f t="shared" si="10"/>
        <v>0</v>
      </c>
      <c r="M148" s="1" t="s">
        <v>30</v>
      </c>
      <c r="N148" s="1" t="s">
        <v>31</v>
      </c>
      <c r="O148" s="1">
        <v>1932</v>
      </c>
      <c r="P148" s="1">
        <v>235</v>
      </c>
      <c r="Q148" s="1">
        <v>3948</v>
      </c>
      <c r="S148" s="1" t="s">
        <v>122</v>
      </c>
    </row>
    <row r="149" spans="1:19">
      <c r="A149" s="1">
        <v>1932</v>
      </c>
      <c r="B149" s="1">
        <v>5</v>
      </c>
      <c r="C149" s="1">
        <v>27</v>
      </c>
      <c r="D149" s="4">
        <f t="shared" si="8"/>
        <v>24</v>
      </c>
      <c r="E149" s="1">
        <v>2</v>
      </c>
      <c r="F149" s="1">
        <v>4</v>
      </c>
      <c r="G149" s="1">
        <v>2</v>
      </c>
      <c r="H149" s="1">
        <v>4</v>
      </c>
      <c r="K149" s="2">
        <f t="shared" si="9"/>
        <v>24</v>
      </c>
      <c r="L149" s="2">
        <f t="shared" si="10"/>
        <v>0</v>
      </c>
      <c r="M149" s="1" t="s">
        <v>30</v>
      </c>
      <c r="N149" s="1" t="s">
        <v>31</v>
      </c>
      <c r="O149" s="1">
        <v>1932</v>
      </c>
      <c r="P149" s="1">
        <v>235</v>
      </c>
      <c r="Q149" s="1">
        <v>3948</v>
      </c>
      <c r="S149" s="1" t="s">
        <v>122</v>
      </c>
    </row>
    <row r="150" spans="1:19">
      <c r="A150" s="1">
        <v>1932</v>
      </c>
      <c r="B150" s="1">
        <v>5</v>
      </c>
      <c r="C150" s="1">
        <v>28</v>
      </c>
      <c r="D150" s="4">
        <f t="shared" si="8"/>
        <v>22</v>
      </c>
      <c r="E150" s="1">
        <v>2</v>
      </c>
      <c r="F150" s="1">
        <v>2</v>
      </c>
      <c r="G150" s="1">
        <v>2</v>
      </c>
      <c r="H150" s="1">
        <v>2</v>
      </c>
      <c r="K150" s="2">
        <f t="shared" si="9"/>
        <v>22</v>
      </c>
      <c r="L150" s="2">
        <f t="shared" si="10"/>
        <v>0</v>
      </c>
      <c r="M150" s="1" t="s">
        <v>30</v>
      </c>
      <c r="N150" s="1" t="s">
        <v>31</v>
      </c>
      <c r="O150" s="1">
        <v>1932</v>
      </c>
      <c r="P150" s="1">
        <v>235</v>
      </c>
      <c r="Q150" s="1">
        <v>3948</v>
      </c>
      <c r="S150" s="1" t="s">
        <v>122</v>
      </c>
    </row>
    <row r="151" spans="1:19">
      <c r="A151" s="1">
        <v>1932</v>
      </c>
      <c r="B151" s="1">
        <v>5</v>
      </c>
      <c r="C151" s="1">
        <v>29</v>
      </c>
      <c r="D151" s="4">
        <f t="shared" si="8"/>
        <v>11</v>
      </c>
      <c r="E151" s="1">
        <v>1</v>
      </c>
      <c r="F151" s="1">
        <v>1</v>
      </c>
      <c r="G151" s="1">
        <v>1</v>
      </c>
      <c r="H151" s="1">
        <v>1</v>
      </c>
      <c r="K151" s="2">
        <f t="shared" si="9"/>
        <v>11</v>
      </c>
      <c r="L151" s="2">
        <f t="shared" si="10"/>
        <v>0</v>
      </c>
      <c r="M151" s="1" t="s">
        <v>30</v>
      </c>
      <c r="N151" s="1" t="s">
        <v>31</v>
      </c>
      <c r="O151" s="1">
        <v>1932</v>
      </c>
      <c r="P151" s="1">
        <v>235</v>
      </c>
      <c r="Q151" s="1">
        <v>3948</v>
      </c>
      <c r="S151" s="1" t="s">
        <v>122</v>
      </c>
    </row>
    <row r="152" spans="1:19">
      <c r="A152" s="1">
        <v>1932</v>
      </c>
      <c r="B152" s="1">
        <v>5</v>
      </c>
      <c r="C152" s="1">
        <v>30</v>
      </c>
      <c r="D152" s="4">
        <f t="shared" si="8"/>
        <v>14</v>
      </c>
      <c r="E152" s="1">
        <v>1</v>
      </c>
      <c r="F152" s="1">
        <v>4</v>
      </c>
      <c r="G152" s="1">
        <v>1</v>
      </c>
      <c r="H152" s="1">
        <v>4</v>
      </c>
      <c r="K152" s="2">
        <f t="shared" si="9"/>
        <v>14</v>
      </c>
      <c r="L152" s="2">
        <f t="shared" si="10"/>
        <v>0</v>
      </c>
      <c r="M152" s="1" t="s">
        <v>30</v>
      </c>
      <c r="N152" s="1" t="s">
        <v>31</v>
      </c>
      <c r="O152" s="1">
        <v>1932</v>
      </c>
      <c r="P152" s="1">
        <v>235</v>
      </c>
      <c r="Q152" s="1">
        <v>3948</v>
      </c>
      <c r="S152" s="1" t="s">
        <v>122</v>
      </c>
    </row>
    <row r="153" spans="1:19">
      <c r="A153" s="1">
        <v>1932</v>
      </c>
      <c r="B153" s="1">
        <v>5</v>
      </c>
      <c r="C153" s="1">
        <v>31</v>
      </c>
      <c r="D153" s="4">
        <f t="shared" si="8"/>
        <v>11</v>
      </c>
      <c r="E153" s="1">
        <v>1</v>
      </c>
      <c r="F153" s="1">
        <v>1</v>
      </c>
      <c r="G153" s="1">
        <v>1</v>
      </c>
      <c r="H153" s="1">
        <v>1</v>
      </c>
      <c r="K153" s="2">
        <f t="shared" si="9"/>
        <v>11</v>
      </c>
      <c r="L153" s="2">
        <f t="shared" si="10"/>
        <v>0</v>
      </c>
      <c r="M153" s="1" t="s">
        <v>30</v>
      </c>
      <c r="N153" s="1" t="s">
        <v>31</v>
      </c>
      <c r="O153" s="1">
        <v>1932</v>
      </c>
      <c r="P153" s="1">
        <v>235</v>
      </c>
      <c r="Q153" s="1">
        <v>3948</v>
      </c>
      <c r="S153" s="1" t="s">
        <v>122</v>
      </c>
    </row>
    <row r="154" spans="1:19">
      <c r="A154" s="1">
        <v>1932</v>
      </c>
      <c r="B154" s="1">
        <v>6</v>
      </c>
      <c r="C154" s="1">
        <v>1</v>
      </c>
      <c r="D154" s="4">
        <f t="shared" si="8"/>
        <v>11</v>
      </c>
      <c r="E154" s="1">
        <v>1</v>
      </c>
      <c r="F154" s="1">
        <v>1</v>
      </c>
      <c r="G154" s="1">
        <v>1</v>
      </c>
      <c r="H154" s="1">
        <v>1</v>
      </c>
      <c r="K154" s="2">
        <f t="shared" si="9"/>
        <v>11</v>
      </c>
      <c r="L154" s="2">
        <f t="shared" si="10"/>
        <v>0</v>
      </c>
      <c r="M154" s="1" t="s">
        <v>30</v>
      </c>
      <c r="N154" s="1" t="s">
        <v>31</v>
      </c>
      <c r="O154" s="1">
        <v>1932</v>
      </c>
      <c r="P154" s="1">
        <v>236</v>
      </c>
      <c r="Q154" s="1">
        <v>3950</v>
      </c>
      <c r="S154" s="1" t="s">
        <v>123</v>
      </c>
    </row>
    <row r="155" spans="1:19">
      <c r="A155" s="1">
        <v>1932</v>
      </c>
      <c r="B155" s="1">
        <v>6</v>
      </c>
      <c r="C155" s="1">
        <v>2</v>
      </c>
      <c r="D155" s="4">
        <f t="shared" si="8"/>
        <v>0</v>
      </c>
      <c r="E155" s="1">
        <v>0</v>
      </c>
      <c r="F155" s="1">
        <v>0</v>
      </c>
      <c r="K155" s="2">
        <f t="shared" si="9"/>
        <v>0</v>
      </c>
      <c r="L155" s="2">
        <f t="shared" si="10"/>
        <v>0</v>
      </c>
      <c r="M155" s="1" t="s">
        <v>30</v>
      </c>
      <c r="N155" s="1" t="s">
        <v>31</v>
      </c>
      <c r="O155" s="1">
        <v>1932</v>
      </c>
      <c r="P155" s="1">
        <v>236</v>
      </c>
      <c r="Q155" s="1">
        <v>3950</v>
      </c>
      <c r="S155" s="1" t="s">
        <v>123</v>
      </c>
    </row>
    <row r="156" spans="1:19">
      <c r="A156" s="1">
        <v>1932</v>
      </c>
      <c r="B156" s="1">
        <v>6</v>
      </c>
      <c r="C156" s="1">
        <v>3</v>
      </c>
      <c r="D156" s="4" t="str">
        <f t="shared" si="8"/>
        <v/>
      </c>
      <c r="K156" s="2" t="str">
        <f t="shared" si="9"/>
        <v/>
      </c>
      <c r="L156" s="2" t="str">
        <f t="shared" si="10"/>
        <v/>
      </c>
      <c r="N156" s="1" t="s">
        <v>31</v>
      </c>
      <c r="O156" s="1">
        <v>1932</v>
      </c>
      <c r="P156" s="1">
        <v>236</v>
      </c>
      <c r="Q156" s="1">
        <v>3950</v>
      </c>
      <c r="S156" s="1" t="s">
        <v>123</v>
      </c>
    </row>
    <row r="157" spans="1:19">
      <c r="A157" s="1">
        <v>1932</v>
      </c>
      <c r="B157" s="1">
        <v>6</v>
      </c>
      <c r="C157" s="1">
        <v>4</v>
      </c>
      <c r="D157" s="4">
        <f t="shared" si="8"/>
        <v>13</v>
      </c>
      <c r="E157" s="1">
        <v>1</v>
      </c>
      <c r="F157" s="1">
        <v>3</v>
      </c>
      <c r="I157" s="1">
        <v>1</v>
      </c>
      <c r="J157" s="1">
        <v>3</v>
      </c>
      <c r="K157" s="2">
        <f t="shared" si="9"/>
        <v>0</v>
      </c>
      <c r="L157" s="2">
        <f t="shared" si="10"/>
        <v>13</v>
      </c>
      <c r="M157" s="1" t="s">
        <v>30</v>
      </c>
      <c r="N157" s="1" t="s">
        <v>31</v>
      </c>
      <c r="O157" s="1">
        <v>1932</v>
      </c>
      <c r="P157" s="1">
        <v>236</v>
      </c>
      <c r="Q157" s="1">
        <v>3950</v>
      </c>
      <c r="S157" s="1" t="s">
        <v>123</v>
      </c>
    </row>
    <row r="158" spans="1:19">
      <c r="A158" s="1">
        <v>1932</v>
      </c>
      <c r="B158" s="1">
        <v>6</v>
      </c>
      <c r="C158" s="1">
        <v>5</v>
      </c>
      <c r="D158" s="4">
        <f t="shared" si="8"/>
        <v>20</v>
      </c>
      <c r="E158" s="1">
        <v>1</v>
      </c>
      <c r="F158" s="1">
        <v>10</v>
      </c>
      <c r="I158" s="1">
        <v>1</v>
      </c>
      <c r="J158" s="1">
        <v>10</v>
      </c>
      <c r="K158" s="2">
        <f t="shared" si="9"/>
        <v>0</v>
      </c>
      <c r="L158" s="2">
        <f t="shared" si="10"/>
        <v>20</v>
      </c>
      <c r="M158" s="1" t="s">
        <v>30</v>
      </c>
      <c r="N158" s="1" t="s">
        <v>31</v>
      </c>
      <c r="O158" s="1">
        <v>1932</v>
      </c>
      <c r="P158" s="1">
        <v>236</v>
      </c>
      <c r="Q158" s="1">
        <v>3950</v>
      </c>
      <c r="S158" s="1" t="s">
        <v>123</v>
      </c>
    </row>
    <row r="159" spans="1:19">
      <c r="A159" s="1">
        <v>1932</v>
      </c>
      <c r="B159" s="1">
        <v>6</v>
      </c>
      <c r="C159" s="1">
        <v>6</v>
      </c>
      <c r="D159" s="4">
        <f t="shared" si="8"/>
        <v>17</v>
      </c>
      <c r="E159" s="1">
        <v>1</v>
      </c>
      <c r="F159" s="1">
        <v>7</v>
      </c>
      <c r="I159" s="1">
        <v>1</v>
      </c>
      <c r="J159" s="1">
        <v>7</v>
      </c>
      <c r="K159" s="2">
        <f t="shared" si="9"/>
        <v>0</v>
      </c>
      <c r="L159" s="2">
        <f t="shared" si="10"/>
        <v>17</v>
      </c>
      <c r="M159" s="1" t="s">
        <v>30</v>
      </c>
      <c r="N159" s="1" t="s">
        <v>31</v>
      </c>
      <c r="O159" s="1">
        <v>1932</v>
      </c>
      <c r="P159" s="1">
        <v>236</v>
      </c>
      <c r="Q159" s="1">
        <v>3950</v>
      </c>
      <c r="S159" s="1" t="s">
        <v>123</v>
      </c>
    </row>
    <row r="160" spans="1:19">
      <c r="A160" s="1">
        <v>1932</v>
      </c>
      <c r="B160" s="1">
        <v>6</v>
      </c>
      <c r="C160" s="1">
        <v>7</v>
      </c>
      <c r="D160" s="4">
        <f t="shared" si="8"/>
        <v>41</v>
      </c>
      <c r="E160" s="1">
        <v>3</v>
      </c>
      <c r="F160" s="1">
        <v>11</v>
      </c>
      <c r="G160" s="1">
        <v>2</v>
      </c>
      <c r="H160" s="1">
        <v>3</v>
      </c>
      <c r="I160" s="1">
        <v>1</v>
      </c>
      <c r="J160" s="1">
        <v>8</v>
      </c>
      <c r="K160" s="2">
        <f t="shared" si="9"/>
        <v>23</v>
      </c>
      <c r="L160" s="2">
        <f t="shared" si="10"/>
        <v>18</v>
      </c>
      <c r="M160" s="1" t="s">
        <v>30</v>
      </c>
      <c r="N160" s="1" t="s">
        <v>31</v>
      </c>
      <c r="O160" s="1">
        <v>1932</v>
      </c>
      <c r="P160" s="1">
        <v>236</v>
      </c>
      <c r="Q160" s="1">
        <v>3950</v>
      </c>
      <c r="S160" s="1" t="s">
        <v>123</v>
      </c>
    </row>
    <row r="161" spans="1:19">
      <c r="A161" s="1">
        <v>1932</v>
      </c>
      <c r="B161" s="1">
        <v>6</v>
      </c>
      <c r="C161" s="1">
        <v>8</v>
      </c>
      <c r="D161" s="4">
        <f t="shared" si="8"/>
        <v>60</v>
      </c>
      <c r="E161" s="1">
        <v>4</v>
      </c>
      <c r="F161" s="1">
        <v>20</v>
      </c>
      <c r="G161" s="1">
        <v>2</v>
      </c>
      <c r="H161" s="1">
        <v>3</v>
      </c>
      <c r="I161" s="1">
        <v>2</v>
      </c>
      <c r="J161" s="1">
        <v>17</v>
      </c>
      <c r="K161" s="2">
        <f t="shared" si="9"/>
        <v>23</v>
      </c>
      <c r="L161" s="2">
        <f t="shared" si="10"/>
        <v>37</v>
      </c>
      <c r="M161" s="1" t="s">
        <v>30</v>
      </c>
      <c r="N161" s="1" t="s">
        <v>31</v>
      </c>
      <c r="O161" s="1">
        <v>1932</v>
      </c>
      <c r="P161" s="1">
        <v>236</v>
      </c>
      <c r="Q161" s="1">
        <v>3950</v>
      </c>
      <c r="S161" s="1" t="s">
        <v>123</v>
      </c>
    </row>
    <row r="162" spans="1:19">
      <c r="A162" s="1">
        <v>1932</v>
      </c>
      <c r="B162" s="1">
        <v>6</v>
      </c>
      <c r="C162" s="1">
        <v>9</v>
      </c>
      <c r="D162" s="4">
        <f t="shared" si="8"/>
        <v>43</v>
      </c>
      <c r="E162" s="1">
        <v>3</v>
      </c>
      <c r="F162" s="1">
        <v>13</v>
      </c>
      <c r="G162" s="1">
        <v>2</v>
      </c>
      <c r="H162" s="1">
        <v>3</v>
      </c>
      <c r="I162" s="1">
        <v>1</v>
      </c>
      <c r="J162" s="1">
        <v>10</v>
      </c>
      <c r="K162" s="2">
        <f t="shared" si="9"/>
        <v>23</v>
      </c>
      <c r="L162" s="2">
        <f t="shared" si="10"/>
        <v>20</v>
      </c>
      <c r="M162" s="1" t="s">
        <v>30</v>
      </c>
      <c r="N162" s="1" t="s">
        <v>31</v>
      </c>
      <c r="O162" s="1">
        <v>1932</v>
      </c>
      <c r="P162" s="1">
        <v>236</v>
      </c>
      <c r="Q162" s="1">
        <v>3950</v>
      </c>
      <c r="S162" s="1" t="s">
        <v>123</v>
      </c>
    </row>
    <row r="163" spans="1:19">
      <c r="A163" s="1">
        <v>1932</v>
      </c>
      <c r="B163" s="1">
        <v>6</v>
      </c>
      <c r="C163" s="1">
        <v>10</v>
      </c>
      <c r="D163" s="4">
        <f t="shared" si="8"/>
        <v>42</v>
      </c>
      <c r="E163" s="1">
        <v>3</v>
      </c>
      <c r="F163" s="1">
        <v>12</v>
      </c>
      <c r="G163" s="1">
        <v>2</v>
      </c>
      <c r="H163" s="1">
        <v>3</v>
      </c>
      <c r="I163" s="1">
        <v>1</v>
      </c>
      <c r="J163" s="1">
        <v>9</v>
      </c>
      <c r="K163" s="2">
        <f t="shared" si="9"/>
        <v>23</v>
      </c>
      <c r="L163" s="2">
        <f t="shared" si="10"/>
        <v>19</v>
      </c>
      <c r="M163" s="1" t="s">
        <v>30</v>
      </c>
      <c r="N163" s="1" t="s">
        <v>31</v>
      </c>
      <c r="O163" s="1">
        <v>1932</v>
      </c>
      <c r="P163" s="1">
        <v>236</v>
      </c>
      <c r="Q163" s="1">
        <v>3950</v>
      </c>
      <c r="S163" s="1" t="s">
        <v>123</v>
      </c>
    </row>
    <row r="164" spans="1:19">
      <c r="A164" s="1">
        <v>1932</v>
      </c>
      <c r="B164" s="1">
        <v>6</v>
      </c>
      <c r="C164" s="1">
        <v>11</v>
      </c>
      <c r="D164" s="4">
        <f t="shared" si="8"/>
        <v>31</v>
      </c>
      <c r="E164" s="1">
        <v>2</v>
      </c>
      <c r="F164" s="1">
        <v>11</v>
      </c>
      <c r="G164" s="1">
        <v>1</v>
      </c>
      <c r="H164" s="1">
        <v>1</v>
      </c>
      <c r="I164" s="1">
        <v>1</v>
      </c>
      <c r="J164" s="1">
        <v>10</v>
      </c>
      <c r="K164" s="2">
        <f t="shared" si="9"/>
        <v>11</v>
      </c>
      <c r="L164" s="2">
        <f t="shared" si="10"/>
        <v>20</v>
      </c>
      <c r="M164" s="1" t="s">
        <v>30</v>
      </c>
      <c r="N164" s="1" t="s">
        <v>31</v>
      </c>
      <c r="O164" s="1">
        <v>1932</v>
      </c>
      <c r="P164" s="1">
        <v>236</v>
      </c>
      <c r="Q164" s="1">
        <v>3950</v>
      </c>
      <c r="S164" s="1" t="s">
        <v>123</v>
      </c>
    </row>
    <row r="165" spans="1:19">
      <c r="A165" s="1">
        <v>1932</v>
      </c>
      <c r="B165" s="1">
        <v>6</v>
      </c>
      <c r="C165" s="1">
        <v>12</v>
      </c>
      <c r="D165" s="4">
        <f t="shared" si="8"/>
        <v>28</v>
      </c>
      <c r="E165" s="1">
        <v>2</v>
      </c>
      <c r="F165" s="1">
        <v>8</v>
      </c>
      <c r="G165" s="1">
        <v>1</v>
      </c>
      <c r="H165" s="1">
        <v>3</v>
      </c>
      <c r="I165" s="1">
        <v>1</v>
      </c>
      <c r="J165" s="1">
        <v>5</v>
      </c>
      <c r="K165" s="2">
        <f t="shared" si="9"/>
        <v>13</v>
      </c>
      <c r="L165" s="2">
        <f t="shared" si="10"/>
        <v>15</v>
      </c>
      <c r="M165" s="1" t="s">
        <v>30</v>
      </c>
      <c r="N165" s="1" t="s">
        <v>31</v>
      </c>
      <c r="O165" s="1">
        <v>1932</v>
      </c>
      <c r="P165" s="1">
        <v>236</v>
      </c>
      <c r="Q165" s="1">
        <v>3950</v>
      </c>
      <c r="S165" s="1" t="s">
        <v>123</v>
      </c>
    </row>
    <row r="166" spans="1:19">
      <c r="A166" s="1">
        <v>1932</v>
      </c>
      <c r="B166" s="1">
        <v>6</v>
      </c>
      <c r="C166" s="1">
        <v>13</v>
      </c>
      <c r="D166" s="4">
        <f t="shared" si="8"/>
        <v>11</v>
      </c>
      <c r="E166" s="1">
        <v>1</v>
      </c>
      <c r="F166" s="1">
        <v>1</v>
      </c>
      <c r="I166" s="1">
        <v>1</v>
      </c>
      <c r="J166" s="1">
        <v>1</v>
      </c>
      <c r="K166" s="2">
        <f t="shared" si="9"/>
        <v>0</v>
      </c>
      <c r="L166" s="2">
        <f t="shared" si="10"/>
        <v>11</v>
      </c>
      <c r="M166" s="1" t="s">
        <v>30</v>
      </c>
      <c r="N166" s="1" t="s">
        <v>31</v>
      </c>
      <c r="O166" s="1">
        <v>1932</v>
      </c>
      <c r="P166" s="1">
        <v>236</v>
      </c>
      <c r="Q166" s="1">
        <v>3950</v>
      </c>
      <c r="S166" s="1" t="s">
        <v>123</v>
      </c>
    </row>
    <row r="167" spans="1:19">
      <c r="A167" s="1">
        <v>1932</v>
      </c>
      <c r="B167" s="1">
        <v>6</v>
      </c>
      <c r="C167" s="1">
        <v>14</v>
      </c>
      <c r="D167" s="4">
        <f t="shared" si="8"/>
        <v>12</v>
      </c>
      <c r="E167" s="1">
        <v>1</v>
      </c>
      <c r="F167" s="1">
        <v>2</v>
      </c>
      <c r="I167" s="1">
        <v>1</v>
      </c>
      <c r="J167" s="1">
        <v>2</v>
      </c>
      <c r="K167" s="2">
        <f t="shared" si="9"/>
        <v>0</v>
      </c>
      <c r="L167" s="2">
        <f t="shared" si="10"/>
        <v>12</v>
      </c>
      <c r="M167" s="1" t="s">
        <v>30</v>
      </c>
      <c r="N167" s="1" t="s">
        <v>31</v>
      </c>
      <c r="O167" s="1">
        <v>1932</v>
      </c>
      <c r="P167" s="1">
        <v>236</v>
      </c>
      <c r="Q167" s="1">
        <v>3950</v>
      </c>
      <c r="S167" s="1" t="s">
        <v>123</v>
      </c>
    </row>
    <row r="168" spans="1:19">
      <c r="A168" s="1">
        <v>1932</v>
      </c>
      <c r="B168" s="1">
        <v>6</v>
      </c>
      <c r="C168" s="1">
        <v>15</v>
      </c>
      <c r="D168" s="4">
        <f t="shared" si="8"/>
        <v>11</v>
      </c>
      <c r="E168" s="1">
        <v>1</v>
      </c>
      <c r="F168" s="1">
        <v>1</v>
      </c>
      <c r="I168" s="1">
        <v>1</v>
      </c>
      <c r="J168" s="1">
        <v>1</v>
      </c>
      <c r="K168" s="2">
        <f t="shared" si="9"/>
        <v>0</v>
      </c>
      <c r="L168" s="2">
        <f t="shared" si="10"/>
        <v>11</v>
      </c>
      <c r="M168" s="1" t="s">
        <v>30</v>
      </c>
      <c r="N168" s="1" t="s">
        <v>31</v>
      </c>
      <c r="O168" s="1">
        <v>1932</v>
      </c>
      <c r="P168" s="1">
        <v>236</v>
      </c>
      <c r="Q168" s="1">
        <v>3950</v>
      </c>
      <c r="S168" s="1" t="s">
        <v>123</v>
      </c>
    </row>
    <row r="169" spans="1:19">
      <c r="A169" s="1">
        <v>1932</v>
      </c>
      <c r="B169" s="1">
        <v>6</v>
      </c>
      <c r="C169" s="1">
        <v>16</v>
      </c>
      <c r="D169" s="4" t="str">
        <f t="shared" si="8"/>
        <v/>
      </c>
      <c r="K169" s="2" t="str">
        <f t="shared" si="9"/>
        <v/>
      </c>
      <c r="L169" s="2" t="str">
        <f t="shared" si="10"/>
        <v/>
      </c>
      <c r="N169" s="1" t="s">
        <v>31</v>
      </c>
      <c r="O169" s="1">
        <v>1932</v>
      </c>
      <c r="P169" s="1">
        <v>236</v>
      </c>
      <c r="Q169" s="1">
        <v>3950</v>
      </c>
      <c r="S169" s="1" t="s">
        <v>123</v>
      </c>
    </row>
    <row r="170" spans="1:19">
      <c r="A170" s="1">
        <v>1932</v>
      </c>
      <c r="B170" s="1">
        <v>6</v>
      </c>
      <c r="C170" s="1">
        <v>17</v>
      </c>
      <c r="D170" s="4">
        <f t="shared" si="8"/>
        <v>22</v>
      </c>
      <c r="E170" s="1">
        <v>2</v>
      </c>
      <c r="F170" s="1">
        <v>2</v>
      </c>
      <c r="G170" s="1">
        <v>2</v>
      </c>
      <c r="H170" s="1">
        <v>2</v>
      </c>
      <c r="K170" s="2">
        <f t="shared" si="9"/>
        <v>22</v>
      </c>
      <c r="L170" s="2">
        <f t="shared" si="10"/>
        <v>0</v>
      </c>
      <c r="M170" s="1" t="s">
        <v>30</v>
      </c>
      <c r="N170" s="1" t="s">
        <v>31</v>
      </c>
      <c r="O170" s="1">
        <v>1932</v>
      </c>
      <c r="P170" s="1">
        <v>236</v>
      </c>
      <c r="Q170" s="1">
        <v>3950</v>
      </c>
      <c r="S170" s="1" t="s">
        <v>123</v>
      </c>
    </row>
    <row r="171" spans="1:19">
      <c r="A171" s="1">
        <v>1932</v>
      </c>
      <c r="B171" s="1">
        <v>6</v>
      </c>
      <c r="C171" s="1">
        <v>18</v>
      </c>
      <c r="D171" s="4">
        <f t="shared" si="8"/>
        <v>23</v>
      </c>
      <c r="E171" s="1">
        <v>2</v>
      </c>
      <c r="F171" s="1">
        <v>3</v>
      </c>
      <c r="G171" s="1">
        <v>2</v>
      </c>
      <c r="H171" s="1">
        <v>3</v>
      </c>
      <c r="K171" s="2">
        <f t="shared" si="9"/>
        <v>23</v>
      </c>
      <c r="L171" s="2">
        <f t="shared" si="10"/>
        <v>0</v>
      </c>
      <c r="M171" s="1" t="s">
        <v>30</v>
      </c>
      <c r="N171" s="1" t="s">
        <v>31</v>
      </c>
      <c r="O171" s="1">
        <v>1932</v>
      </c>
      <c r="P171" s="1">
        <v>236</v>
      </c>
      <c r="Q171" s="1">
        <v>3950</v>
      </c>
      <c r="S171" s="1" t="s">
        <v>123</v>
      </c>
    </row>
    <row r="172" spans="1:19">
      <c r="A172" s="1">
        <v>1932</v>
      </c>
      <c r="B172" s="1">
        <v>6</v>
      </c>
      <c r="C172" s="1">
        <v>19</v>
      </c>
      <c r="D172" s="4">
        <f t="shared" si="8"/>
        <v>30</v>
      </c>
      <c r="E172" s="1">
        <v>2</v>
      </c>
      <c r="F172" s="1">
        <v>10</v>
      </c>
      <c r="G172" s="1">
        <v>2</v>
      </c>
      <c r="H172" s="1">
        <v>10</v>
      </c>
      <c r="K172" s="2">
        <f t="shared" si="9"/>
        <v>30</v>
      </c>
      <c r="L172" s="2">
        <f t="shared" si="10"/>
        <v>0</v>
      </c>
      <c r="M172" s="1" t="s">
        <v>94</v>
      </c>
      <c r="N172" s="1" t="s">
        <v>31</v>
      </c>
      <c r="O172" s="1">
        <v>1932</v>
      </c>
      <c r="P172" s="1">
        <v>236</v>
      </c>
      <c r="Q172" s="1">
        <v>3950</v>
      </c>
      <c r="S172" s="1" t="s">
        <v>123</v>
      </c>
    </row>
    <row r="173" spans="1:19">
      <c r="A173" s="1">
        <v>1932</v>
      </c>
      <c r="B173" s="1">
        <v>6</v>
      </c>
      <c r="C173" s="1">
        <v>20</v>
      </c>
      <c r="D173" s="4">
        <f t="shared" si="8"/>
        <v>26</v>
      </c>
      <c r="E173" s="1">
        <v>2</v>
      </c>
      <c r="F173" s="1">
        <v>6</v>
      </c>
      <c r="G173" s="1">
        <v>2</v>
      </c>
      <c r="H173" s="1">
        <v>6</v>
      </c>
      <c r="K173" s="2">
        <f t="shared" si="9"/>
        <v>26</v>
      </c>
      <c r="L173" s="2">
        <f t="shared" si="10"/>
        <v>0</v>
      </c>
      <c r="M173" s="1" t="s">
        <v>94</v>
      </c>
      <c r="N173" s="1" t="s">
        <v>31</v>
      </c>
      <c r="O173" s="1">
        <v>1932</v>
      </c>
      <c r="P173" s="1">
        <v>236</v>
      </c>
      <c r="Q173" s="1">
        <v>3950</v>
      </c>
      <c r="S173" s="1" t="s">
        <v>123</v>
      </c>
    </row>
    <row r="174" spans="1:19">
      <c r="A174" s="1">
        <v>1932</v>
      </c>
      <c r="B174" s="1">
        <v>6</v>
      </c>
      <c r="C174" s="1">
        <v>21</v>
      </c>
      <c r="D174" s="4" t="str">
        <f t="shared" si="8"/>
        <v/>
      </c>
      <c r="K174" s="2" t="str">
        <f t="shared" si="9"/>
        <v/>
      </c>
      <c r="L174" s="2" t="str">
        <f t="shared" si="10"/>
        <v/>
      </c>
      <c r="N174" s="1" t="s">
        <v>31</v>
      </c>
      <c r="O174" s="1">
        <v>1932</v>
      </c>
      <c r="P174" s="1">
        <v>236</v>
      </c>
      <c r="Q174" s="1">
        <v>3950</v>
      </c>
      <c r="S174" s="1" t="s">
        <v>123</v>
      </c>
    </row>
    <row r="175" spans="1:19">
      <c r="A175" s="1">
        <v>1932</v>
      </c>
      <c r="B175" s="1">
        <v>6</v>
      </c>
      <c r="C175" s="1">
        <v>22</v>
      </c>
      <c r="D175" s="4">
        <f t="shared" si="8"/>
        <v>35</v>
      </c>
      <c r="E175" s="1">
        <v>2</v>
      </c>
      <c r="F175" s="1">
        <v>15</v>
      </c>
      <c r="G175" s="1">
        <v>2</v>
      </c>
      <c r="H175" s="1">
        <v>15</v>
      </c>
      <c r="K175" s="2">
        <f t="shared" si="9"/>
        <v>35</v>
      </c>
      <c r="L175" s="2">
        <f t="shared" si="10"/>
        <v>0</v>
      </c>
      <c r="M175" s="1" t="s">
        <v>30</v>
      </c>
      <c r="N175" s="1" t="s">
        <v>31</v>
      </c>
      <c r="O175" s="1">
        <v>1932</v>
      </c>
      <c r="P175" s="1">
        <v>236</v>
      </c>
      <c r="Q175" s="1">
        <v>3950</v>
      </c>
      <c r="S175" s="1" t="s">
        <v>123</v>
      </c>
    </row>
    <row r="176" spans="1:19">
      <c r="A176" s="1">
        <v>1932</v>
      </c>
      <c r="B176" s="1">
        <v>6</v>
      </c>
      <c r="C176" s="1">
        <v>23</v>
      </c>
      <c r="D176" s="4">
        <f t="shared" si="8"/>
        <v>36</v>
      </c>
      <c r="E176" s="1">
        <v>2</v>
      </c>
      <c r="F176" s="1">
        <v>16</v>
      </c>
      <c r="G176" s="1">
        <v>2</v>
      </c>
      <c r="H176" s="1">
        <v>16</v>
      </c>
      <c r="K176" s="2">
        <f t="shared" si="9"/>
        <v>36</v>
      </c>
      <c r="L176" s="2">
        <f t="shared" si="10"/>
        <v>0</v>
      </c>
      <c r="M176" s="1" t="s">
        <v>30</v>
      </c>
      <c r="N176" s="1" t="s">
        <v>31</v>
      </c>
      <c r="O176" s="1">
        <v>1932</v>
      </c>
      <c r="P176" s="1">
        <v>236</v>
      </c>
      <c r="Q176" s="1">
        <v>3950</v>
      </c>
      <c r="S176" s="1" t="s">
        <v>123</v>
      </c>
    </row>
    <row r="177" spans="1:19">
      <c r="A177" s="1">
        <v>1932</v>
      </c>
      <c r="B177" s="1">
        <v>6</v>
      </c>
      <c r="C177" s="1">
        <v>24</v>
      </c>
      <c r="D177" s="4" t="str">
        <f t="shared" si="8"/>
        <v/>
      </c>
      <c r="K177" s="2" t="str">
        <f t="shared" si="9"/>
        <v/>
      </c>
      <c r="L177" s="2" t="str">
        <f t="shared" si="10"/>
        <v/>
      </c>
      <c r="N177" s="1" t="s">
        <v>31</v>
      </c>
      <c r="O177" s="1">
        <v>1932</v>
      </c>
      <c r="P177" s="1">
        <v>236</v>
      </c>
      <c r="Q177" s="1">
        <v>3950</v>
      </c>
      <c r="S177" s="1" t="s">
        <v>123</v>
      </c>
    </row>
    <row r="178" spans="1:19">
      <c r="A178" s="1">
        <v>1932</v>
      </c>
      <c r="B178" s="1">
        <v>6</v>
      </c>
      <c r="C178" s="1">
        <v>25</v>
      </c>
      <c r="D178" s="4">
        <f t="shared" si="8"/>
        <v>46</v>
      </c>
      <c r="E178" s="1">
        <v>3</v>
      </c>
      <c r="F178" s="1">
        <v>16</v>
      </c>
      <c r="G178" s="1">
        <v>3</v>
      </c>
      <c r="H178" s="1">
        <v>16</v>
      </c>
      <c r="K178" s="2">
        <f t="shared" si="9"/>
        <v>46</v>
      </c>
      <c r="L178" s="2">
        <f t="shared" si="10"/>
        <v>0</v>
      </c>
      <c r="M178" s="1" t="s">
        <v>30</v>
      </c>
      <c r="N178" s="1" t="s">
        <v>31</v>
      </c>
      <c r="O178" s="1">
        <v>1932</v>
      </c>
      <c r="P178" s="1">
        <v>236</v>
      </c>
      <c r="Q178" s="1">
        <v>3950</v>
      </c>
      <c r="S178" s="1" t="s">
        <v>123</v>
      </c>
    </row>
    <row r="179" spans="1:19">
      <c r="A179" s="1">
        <v>1932</v>
      </c>
      <c r="B179" s="1">
        <v>6</v>
      </c>
      <c r="C179" s="1">
        <v>26</v>
      </c>
      <c r="D179" s="4">
        <f t="shared" si="8"/>
        <v>54</v>
      </c>
      <c r="E179" s="1">
        <v>3</v>
      </c>
      <c r="F179" s="1">
        <v>24</v>
      </c>
      <c r="G179" s="1">
        <v>3</v>
      </c>
      <c r="H179" s="1">
        <v>24</v>
      </c>
      <c r="K179" s="2">
        <f t="shared" si="9"/>
        <v>54</v>
      </c>
      <c r="L179" s="2">
        <f t="shared" si="10"/>
        <v>0</v>
      </c>
      <c r="M179" s="1" t="s">
        <v>30</v>
      </c>
      <c r="N179" s="1" t="s">
        <v>31</v>
      </c>
      <c r="O179" s="1">
        <v>1932</v>
      </c>
      <c r="P179" s="1">
        <v>236</v>
      </c>
      <c r="Q179" s="1">
        <v>3950</v>
      </c>
      <c r="S179" s="1" t="s">
        <v>123</v>
      </c>
    </row>
    <row r="180" spans="1:19">
      <c r="A180" s="1">
        <v>1932</v>
      </c>
      <c r="B180" s="1">
        <v>6</v>
      </c>
      <c r="C180" s="1">
        <v>27</v>
      </c>
      <c r="D180" s="4">
        <f t="shared" si="8"/>
        <v>36</v>
      </c>
      <c r="E180" s="1">
        <v>3</v>
      </c>
      <c r="F180" s="1">
        <v>6</v>
      </c>
      <c r="G180" s="1">
        <v>3</v>
      </c>
      <c r="H180" s="1">
        <v>6</v>
      </c>
      <c r="K180" s="2">
        <f t="shared" si="9"/>
        <v>36</v>
      </c>
      <c r="L180" s="2">
        <f t="shared" si="10"/>
        <v>0</v>
      </c>
      <c r="M180" s="1" t="s">
        <v>30</v>
      </c>
      <c r="N180" s="1" t="s">
        <v>31</v>
      </c>
      <c r="O180" s="1">
        <v>1932</v>
      </c>
      <c r="P180" s="1">
        <v>236</v>
      </c>
      <c r="Q180" s="1">
        <v>3950</v>
      </c>
      <c r="S180" s="1" t="s">
        <v>123</v>
      </c>
    </row>
    <row r="181" spans="1:19">
      <c r="A181" s="1">
        <v>1932</v>
      </c>
      <c r="B181" s="1">
        <v>6</v>
      </c>
      <c r="C181" s="1">
        <v>28</v>
      </c>
      <c r="D181" s="4">
        <f t="shared" si="8"/>
        <v>31</v>
      </c>
      <c r="E181" s="1">
        <v>2</v>
      </c>
      <c r="F181" s="1">
        <v>11</v>
      </c>
      <c r="G181" s="1">
        <v>2</v>
      </c>
      <c r="H181" s="1">
        <v>11</v>
      </c>
      <c r="K181" s="2">
        <f t="shared" si="9"/>
        <v>31</v>
      </c>
      <c r="L181" s="2">
        <f t="shared" si="10"/>
        <v>0</v>
      </c>
      <c r="M181" s="1" t="s">
        <v>30</v>
      </c>
      <c r="N181" s="1" t="s">
        <v>31</v>
      </c>
      <c r="O181" s="1">
        <v>1932</v>
      </c>
      <c r="P181" s="1">
        <v>236</v>
      </c>
      <c r="Q181" s="1">
        <v>3950</v>
      </c>
      <c r="S181" s="1" t="s">
        <v>123</v>
      </c>
    </row>
    <row r="182" spans="1:19">
      <c r="A182" s="1">
        <v>1932</v>
      </c>
      <c r="B182" s="1">
        <v>6</v>
      </c>
      <c r="C182" s="1">
        <v>29</v>
      </c>
      <c r="D182" s="4">
        <f t="shared" si="8"/>
        <v>39</v>
      </c>
      <c r="E182" s="1">
        <v>3</v>
      </c>
      <c r="F182" s="1">
        <v>9</v>
      </c>
      <c r="G182" s="1">
        <v>3</v>
      </c>
      <c r="H182" s="1">
        <v>9</v>
      </c>
      <c r="K182" s="2">
        <f t="shared" si="9"/>
        <v>39</v>
      </c>
      <c r="L182" s="2">
        <f t="shared" si="10"/>
        <v>0</v>
      </c>
      <c r="M182" s="1" t="s">
        <v>30</v>
      </c>
      <c r="N182" s="1" t="s">
        <v>31</v>
      </c>
      <c r="O182" s="1">
        <v>1932</v>
      </c>
      <c r="P182" s="1">
        <v>236</v>
      </c>
      <c r="Q182" s="1">
        <v>3950</v>
      </c>
      <c r="S182" s="1" t="s">
        <v>123</v>
      </c>
    </row>
    <row r="183" spans="1:19">
      <c r="A183" s="1">
        <v>1932</v>
      </c>
      <c r="B183" s="1">
        <v>6</v>
      </c>
      <c r="C183" s="1">
        <v>30</v>
      </c>
      <c r="D183" s="4">
        <f t="shared" si="8"/>
        <v>30</v>
      </c>
      <c r="E183" s="1">
        <v>2</v>
      </c>
      <c r="F183" s="1">
        <v>10</v>
      </c>
      <c r="G183" s="1">
        <v>1</v>
      </c>
      <c r="H183" s="1">
        <v>9</v>
      </c>
      <c r="I183" s="1">
        <v>1</v>
      </c>
      <c r="J183" s="1">
        <v>1</v>
      </c>
      <c r="K183" s="2">
        <f t="shared" si="9"/>
        <v>19</v>
      </c>
      <c r="L183" s="2">
        <f t="shared" si="10"/>
        <v>11</v>
      </c>
      <c r="M183" s="1" t="s">
        <v>30</v>
      </c>
      <c r="N183" s="1" t="s">
        <v>31</v>
      </c>
      <c r="O183" s="1">
        <v>1932</v>
      </c>
      <c r="P183" s="1">
        <v>236</v>
      </c>
      <c r="Q183" s="1">
        <v>3950</v>
      </c>
      <c r="S183" s="1" t="s">
        <v>123</v>
      </c>
    </row>
    <row r="184" spans="1:19">
      <c r="A184" s="1">
        <v>1932</v>
      </c>
      <c r="B184" s="1">
        <v>7</v>
      </c>
      <c r="C184" s="1">
        <v>1</v>
      </c>
      <c r="D184" s="4">
        <f t="shared" si="8"/>
        <v>29</v>
      </c>
      <c r="E184" s="1">
        <v>2</v>
      </c>
      <c r="F184" s="1">
        <v>9</v>
      </c>
      <c r="G184" s="1">
        <v>1</v>
      </c>
      <c r="H184" s="1">
        <v>8</v>
      </c>
      <c r="I184" s="1">
        <v>1</v>
      </c>
      <c r="J184" s="1">
        <v>1</v>
      </c>
      <c r="K184" s="2">
        <f t="shared" si="9"/>
        <v>18</v>
      </c>
      <c r="L184" s="2">
        <f t="shared" si="10"/>
        <v>11</v>
      </c>
      <c r="M184" s="1" t="s">
        <v>30</v>
      </c>
      <c r="N184" s="1" t="s">
        <v>31</v>
      </c>
      <c r="O184" s="1">
        <v>1932</v>
      </c>
      <c r="P184" s="1">
        <v>238</v>
      </c>
      <c r="Q184" s="1">
        <v>3952</v>
      </c>
      <c r="S184" s="1" t="s">
        <v>124</v>
      </c>
    </row>
    <row r="185" spans="1:19">
      <c r="A185" s="1">
        <v>1932</v>
      </c>
      <c r="B185" s="1">
        <v>7</v>
      </c>
      <c r="C185" s="1">
        <v>2</v>
      </c>
      <c r="D185" s="4" t="str">
        <f t="shared" si="8"/>
        <v/>
      </c>
      <c r="K185" s="2" t="str">
        <f t="shared" si="9"/>
        <v/>
      </c>
      <c r="L185" s="2" t="str">
        <f t="shared" si="10"/>
        <v/>
      </c>
      <c r="N185" s="1" t="s">
        <v>31</v>
      </c>
      <c r="O185" s="1">
        <v>1932</v>
      </c>
      <c r="P185" s="1">
        <v>238</v>
      </c>
      <c r="Q185" s="1">
        <v>3952</v>
      </c>
      <c r="S185" s="1" t="s">
        <v>124</v>
      </c>
    </row>
    <row r="186" spans="1:19">
      <c r="A186" s="1">
        <v>1932</v>
      </c>
      <c r="B186" s="1">
        <v>7</v>
      </c>
      <c r="C186" s="1">
        <v>3</v>
      </c>
      <c r="D186" s="4">
        <f t="shared" si="8"/>
        <v>43</v>
      </c>
      <c r="E186" s="1">
        <v>3</v>
      </c>
      <c r="F186" s="1">
        <v>13</v>
      </c>
      <c r="G186" s="1">
        <v>1</v>
      </c>
      <c r="H186" s="1">
        <v>5</v>
      </c>
      <c r="I186" s="1">
        <v>2</v>
      </c>
      <c r="J186" s="1">
        <v>8</v>
      </c>
      <c r="K186" s="2">
        <f t="shared" si="9"/>
        <v>15</v>
      </c>
      <c r="L186" s="2">
        <f t="shared" si="10"/>
        <v>28</v>
      </c>
      <c r="M186" s="1" t="s">
        <v>30</v>
      </c>
      <c r="N186" s="1" t="s">
        <v>31</v>
      </c>
      <c r="O186" s="1">
        <v>1932</v>
      </c>
      <c r="P186" s="1">
        <v>238</v>
      </c>
      <c r="Q186" s="1">
        <v>3952</v>
      </c>
      <c r="S186" s="1" t="s">
        <v>124</v>
      </c>
    </row>
    <row r="187" spans="1:19">
      <c r="A187" s="1">
        <v>1932</v>
      </c>
      <c r="B187" s="1">
        <v>7</v>
      </c>
      <c r="C187" s="1">
        <v>4</v>
      </c>
      <c r="D187" s="4">
        <f t="shared" si="8"/>
        <v>43</v>
      </c>
      <c r="E187" s="1">
        <v>3</v>
      </c>
      <c r="F187" s="1">
        <v>13</v>
      </c>
      <c r="I187" s="1">
        <v>3</v>
      </c>
      <c r="J187" s="1">
        <v>13</v>
      </c>
      <c r="K187" s="2">
        <f t="shared" si="9"/>
        <v>0</v>
      </c>
      <c r="L187" s="2">
        <f t="shared" si="10"/>
        <v>43</v>
      </c>
      <c r="M187" s="1" t="s">
        <v>30</v>
      </c>
      <c r="N187" s="1" t="s">
        <v>31</v>
      </c>
      <c r="O187" s="1">
        <v>1932</v>
      </c>
      <c r="P187" s="1">
        <v>238</v>
      </c>
      <c r="Q187" s="1">
        <v>3952</v>
      </c>
      <c r="S187" s="1" t="s">
        <v>124</v>
      </c>
    </row>
    <row r="188" spans="1:19">
      <c r="A188" s="1">
        <v>1932</v>
      </c>
      <c r="B188" s="1">
        <v>7</v>
      </c>
      <c r="C188" s="1">
        <v>5</v>
      </c>
      <c r="D188" s="4">
        <f t="shared" si="8"/>
        <v>34</v>
      </c>
      <c r="E188" s="1">
        <v>2</v>
      </c>
      <c r="F188" s="1">
        <v>14</v>
      </c>
      <c r="I188" s="1">
        <v>2</v>
      </c>
      <c r="J188" s="1">
        <v>14</v>
      </c>
      <c r="K188" s="2">
        <f t="shared" si="9"/>
        <v>0</v>
      </c>
      <c r="L188" s="2">
        <f t="shared" si="10"/>
        <v>34</v>
      </c>
      <c r="M188" s="1" t="s">
        <v>30</v>
      </c>
      <c r="N188" s="1" t="s">
        <v>31</v>
      </c>
      <c r="O188" s="1">
        <v>1932</v>
      </c>
      <c r="P188" s="1">
        <v>238</v>
      </c>
      <c r="Q188" s="1">
        <v>3952</v>
      </c>
      <c r="S188" s="1" t="s">
        <v>124</v>
      </c>
    </row>
    <row r="189" spans="1:19">
      <c r="A189" s="1">
        <v>1932</v>
      </c>
      <c r="B189" s="1">
        <v>7</v>
      </c>
      <c r="C189" s="1">
        <v>6</v>
      </c>
      <c r="D189" s="4">
        <f t="shared" si="8"/>
        <v>30</v>
      </c>
      <c r="E189" s="1">
        <v>2</v>
      </c>
      <c r="F189" s="1">
        <v>10</v>
      </c>
      <c r="I189" s="1">
        <v>2</v>
      </c>
      <c r="J189" s="1">
        <v>10</v>
      </c>
      <c r="K189" s="2">
        <f t="shared" si="9"/>
        <v>0</v>
      </c>
      <c r="L189" s="2">
        <f t="shared" si="10"/>
        <v>30</v>
      </c>
      <c r="M189" s="1" t="s">
        <v>30</v>
      </c>
      <c r="N189" s="1" t="s">
        <v>31</v>
      </c>
      <c r="O189" s="1">
        <v>1932</v>
      </c>
      <c r="P189" s="1">
        <v>238</v>
      </c>
      <c r="Q189" s="1">
        <v>3952</v>
      </c>
      <c r="S189" s="1" t="s">
        <v>124</v>
      </c>
    </row>
    <row r="190" spans="1:19">
      <c r="A190" s="1">
        <v>1932</v>
      </c>
      <c r="B190" s="1">
        <v>7</v>
      </c>
      <c r="C190" s="1">
        <v>7</v>
      </c>
      <c r="D190" s="4" t="str">
        <f t="shared" si="8"/>
        <v/>
      </c>
      <c r="K190" s="2" t="str">
        <f t="shared" si="9"/>
        <v/>
      </c>
      <c r="L190" s="2" t="str">
        <f t="shared" si="10"/>
        <v/>
      </c>
      <c r="N190" s="1" t="s">
        <v>31</v>
      </c>
      <c r="O190" s="1">
        <v>1932</v>
      </c>
      <c r="P190" s="1">
        <v>238</v>
      </c>
      <c r="Q190" s="1">
        <v>3952</v>
      </c>
      <c r="S190" s="1" t="s">
        <v>124</v>
      </c>
    </row>
    <row r="191" spans="1:19">
      <c r="A191" s="1">
        <v>1932</v>
      </c>
      <c r="B191" s="1">
        <v>7</v>
      </c>
      <c r="C191" s="1">
        <v>8</v>
      </c>
      <c r="D191" s="4" t="str">
        <f t="shared" si="8"/>
        <v/>
      </c>
      <c r="K191" s="2" t="str">
        <f t="shared" si="9"/>
        <v/>
      </c>
      <c r="L191" s="2" t="str">
        <f t="shared" si="10"/>
        <v/>
      </c>
      <c r="N191" s="1" t="s">
        <v>31</v>
      </c>
      <c r="O191" s="1">
        <v>1932</v>
      </c>
      <c r="P191" s="1">
        <v>238</v>
      </c>
      <c r="Q191" s="1">
        <v>3952</v>
      </c>
      <c r="S191" s="1" t="s">
        <v>124</v>
      </c>
    </row>
    <row r="192" spans="1:19">
      <c r="A192" s="1">
        <v>1932</v>
      </c>
      <c r="B192" s="1">
        <v>7</v>
      </c>
      <c r="C192" s="1">
        <v>9</v>
      </c>
      <c r="D192" s="4">
        <f t="shared" si="8"/>
        <v>12</v>
      </c>
      <c r="E192" s="1">
        <v>1</v>
      </c>
      <c r="F192" s="1">
        <v>2</v>
      </c>
      <c r="I192" s="1">
        <v>1</v>
      </c>
      <c r="J192" s="1">
        <v>2</v>
      </c>
      <c r="K192" s="2">
        <f t="shared" si="9"/>
        <v>0</v>
      </c>
      <c r="L192" s="2">
        <f t="shared" si="10"/>
        <v>12</v>
      </c>
      <c r="M192" s="1" t="s">
        <v>30</v>
      </c>
      <c r="N192" s="1" t="s">
        <v>31</v>
      </c>
      <c r="O192" s="1">
        <v>1932</v>
      </c>
      <c r="P192" s="1">
        <v>238</v>
      </c>
      <c r="Q192" s="1">
        <v>3952</v>
      </c>
      <c r="S192" s="1" t="s">
        <v>124</v>
      </c>
    </row>
    <row r="193" spans="1:19">
      <c r="A193" s="1">
        <v>1932</v>
      </c>
      <c r="B193" s="1">
        <v>7</v>
      </c>
      <c r="C193" s="1">
        <v>10</v>
      </c>
      <c r="D193" s="4" t="str">
        <f t="shared" si="8"/>
        <v/>
      </c>
      <c r="K193" s="2" t="str">
        <f t="shared" si="9"/>
        <v/>
      </c>
      <c r="L193" s="2" t="str">
        <f t="shared" si="10"/>
        <v/>
      </c>
      <c r="N193" s="1" t="s">
        <v>31</v>
      </c>
      <c r="O193" s="1">
        <v>1932</v>
      </c>
      <c r="P193" s="1">
        <v>238</v>
      </c>
      <c r="Q193" s="1">
        <v>3952</v>
      </c>
      <c r="S193" s="1" t="s">
        <v>124</v>
      </c>
    </row>
    <row r="194" spans="1:19">
      <c r="A194" s="1">
        <v>1932</v>
      </c>
      <c r="B194" s="1">
        <v>7</v>
      </c>
      <c r="C194" s="1">
        <v>11</v>
      </c>
      <c r="D194" s="4">
        <f t="shared" si="8"/>
        <v>11</v>
      </c>
      <c r="E194" s="1">
        <v>1</v>
      </c>
      <c r="F194" s="1">
        <v>1</v>
      </c>
      <c r="I194" s="1">
        <v>1</v>
      </c>
      <c r="J194" s="1">
        <v>1</v>
      </c>
      <c r="K194" s="2">
        <f t="shared" si="9"/>
        <v>0</v>
      </c>
      <c r="L194" s="2">
        <f t="shared" si="10"/>
        <v>11</v>
      </c>
      <c r="M194" s="1" t="s">
        <v>117</v>
      </c>
      <c r="N194" s="1" t="s">
        <v>31</v>
      </c>
      <c r="O194" s="1">
        <v>1932</v>
      </c>
      <c r="P194" s="1">
        <v>238</v>
      </c>
      <c r="Q194" s="1">
        <v>3952</v>
      </c>
      <c r="S194" s="1" t="s">
        <v>124</v>
      </c>
    </row>
    <row r="195" spans="1:19">
      <c r="A195" s="1">
        <v>1932</v>
      </c>
      <c r="B195" s="1">
        <v>7</v>
      </c>
      <c r="C195" s="1">
        <v>12</v>
      </c>
      <c r="D195" s="4">
        <f t="shared" ref="D195:D258" si="11">IF(E195="","",E195*10+F195)</f>
        <v>11</v>
      </c>
      <c r="E195" s="1">
        <v>1</v>
      </c>
      <c r="F195" s="1">
        <v>1</v>
      </c>
      <c r="I195" s="1">
        <v>1</v>
      </c>
      <c r="J195" s="1">
        <v>1</v>
      </c>
      <c r="K195" s="2">
        <f t="shared" si="9"/>
        <v>0</v>
      </c>
      <c r="L195" s="2">
        <f t="shared" si="10"/>
        <v>11</v>
      </c>
      <c r="M195" s="1" t="s">
        <v>30</v>
      </c>
      <c r="N195" s="1" t="s">
        <v>31</v>
      </c>
      <c r="O195" s="1">
        <v>1932</v>
      </c>
      <c r="P195" s="1">
        <v>238</v>
      </c>
      <c r="Q195" s="1">
        <v>3952</v>
      </c>
      <c r="S195" s="1" t="s">
        <v>124</v>
      </c>
    </row>
    <row r="196" spans="1:19">
      <c r="A196" s="1">
        <v>1932</v>
      </c>
      <c r="B196" s="1">
        <v>7</v>
      </c>
      <c r="C196" s="1">
        <v>13</v>
      </c>
      <c r="D196" s="4">
        <f t="shared" si="11"/>
        <v>0</v>
      </c>
      <c r="E196" s="1">
        <v>0</v>
      </c>
      <c r="F196" s="1">
        <v>0</v>
      </c>
      <c r="K196" s="2">
        <f t="shared" si="9"/>
        <v>0</v>
      </c>
      <c r="L196" s="2">
        <f t="shared" si="10"/>
        <v>0</v>
      </c>
      <c r="M196" s="1" t="s">
        <v>30</v>
      </c>
      <c r="N196" s="1" t="s">
        <v>31</v>
      </c>
      <c r="O196" s="1">
        <v>1932</v>
      </c>
      <c r="P196" s="1">
        <v>238</v>
      </c>
      <c r="Q196" s="1">
        <v>3952</v>
      </c>
      <c r="S196" s="1" t="s">
        <v>124</v>
      </c>
    </row>
    <row r="197" spans="1:19">
      <c r="A197" s="1">
        <v>1932</v>
      </c>
      <c r="B197" s="1">
        <v>7</v>
      </c>
      <c r="C197" s="1">
        <v>14</v>
      </c>
      <c r="D197" s="4">
        <f t="shared" si="11"/>
        <v>13</v>
      </c>
      <c r="E197" s="1">
        <v>1</v>
      </c>
      <c r="F197" s="1">
        <v>3</v>
      </c>
      <c r="I197" s="1">
        <v>1</v>
      </c>
      <c r="J197" s="1">
        <v>3</v>
      </c>
      <c r="K197" s="2">
        <f t="shared" si="9"/>
        <v>0</v>
      </c>
      <c r="L197" s="2">
        <f t="shared" si="10"/>
        <v>13</v>
      </c>
      <c r="M197" s="1" t="s">
        <v>30</v>
      </c>
      <c r="N197" s="1" t="s">
        <v>31</v>
      </c>
      <c r="O197" s="1">
        <v>1932</v>
      </c>
      <c r="P197" s="1">
        <v>238</v>
      </c>
      <c r="Q197" s="1">
        <v>3952</v>
      </c>
      <c r="S197" s="1" t="s">
        <v>124</v>
      </c>
    </row>
    <row r="198" spans="1:19">
      <c r="A198" s="1">
        <v>1932</v>
      </c>
      <c r="B198" s="1">
        <v>7</v>
      </c>
      <c r="C198" s="1">
        <v>15</v>
      </c>
      <c r="D198" s="4">
        <f t="shared" si="11"/>
        <v>0</v>
      </c>
      <c r="E198" s="1">
        <v>0</v>
      </c>
      <c r="F198" s="1">
        <v>0</v>
      </c>
      <c r="K198" s="2">
        <f t="shared" si="9"/>
        <v>0</v>
      </c>
      <c r="L198" s="2">
        <f t="shared" si="10"/>
        <v>0</v>
      </c>
      <c r="M198" s="1" t="s">
        <v>30</v>
      </c>
      <c r="N198" s="1" t="s">
        <v>31</v>
      </c>
      <c r="O198" s="1">
        <v>1932</v>
      </c>
      <c r="P198" s="1">
        <v>238</v>
      </c>
      <c r="Q198" s="1">
        <v>3952</v>
      </c>
      <c r="S198" s="1" t="s">
        <v>124</v>
      </c>
    </row>
    <row r="199" spans="1:19">
      <c r="A199" s="1">
        <v>1932</v>
      </c>
      <c r="B199" s="1">
        <v>7</v>
      </c>
      <c r="C199" s="1">
        <v>16</v>
      </c>
      <c r="D199" s="4" t="str">
        <f t="shared" si="11"/>
        <v/>
      </c>
      <c r="K199" s="2" t="str">
        <f t="shared" si="9"/>
        <v/>
      </c>
      <c r="L199" s="2" t="str">
        <f t="shared" si="10"/>
        <v/>
      </c>
      <c r="N199" s="1" t="s">
        <v>31</v>
      </c>
      <c r="O199" s="1">
        <v>1932</v>
      </c>
      <c r="P199" s="1">
        <v>238</v>
      </c>
      <c r="Q199" s="1">
        <v>3952</v>
      </c>
      <c r="S199" s="1" t="s">
        <v>124</v>
      </c>
    </row>
    <row r="200" spans="1:19">
      <c r="A200" s="1">
        <v>1932</v>
      </c>
      <c r="B200" s="1">
        <v>7</v>
      </c>
      <c r="C200" s="1">
        <v>17</v>
      </c>
      <c r="D200" s="4">
        <f t="shared" si="11"/>
        <v>0</v>
      </c>
      <c r="E200" s="1">
        <v>0</v>
      </c>
      <c r="F200" s="1">
        <v>0</v>
      </c>
      <c r="K200" s="2">
        <f t="shared" si="9"/>
        <v>0</v>
      </c>
      <c r="L200" s="2">
        <f t="shared" si="10"/>
        <v>0</v>
      </c>
      <c r="M200" s="1" t="s">
        <v>30</v>
      </c>
      <c r="N200" s="1" t="s">
        <v>31</v>
      </c>
      <c r="O200" s="1">
        <v>1932</v>
      </c>
      <c r="P200" s="1">
        <v>238</v>
      </c>
      <c r="Q200" s="1">
        <v>3952</v>
      </c>
      <c r="S200" s="1" t="s">
        <v>124</v>
      </c>
    </row>
    <row r="201" spans="1:19">
      <c r="A201" s="1">
        <v>1932</v>
      </c>
      <c r="B201" s="1">
        <v>7</v>
      </c>
      <c r="C201" s="1">
        <v>18</v>
      </c>
      <c r="D201" s="4">
        <f t="shared" si="11"/>
        <v>0</v>
      </c>
      <c r="E201" s="1">
        <v>0</v>
      </c>
      <c r="F201" s="1">
        <v>0</v>
      </c>
      <c r="K201" s="2">
        <f t="shared" si="9"/>
        <v>0</v>
      </c>
      <c r="L201" s="2">
        <f t="shared" si="10"/>
        <v>0</v>
      </c>
      <c r="M201" s="1" t="s">
        <v>30</v>
      </c>
      <c r="N201" s="1" t="s">
        <v>31</v>
      </c>
      <c r="O201" s="1">
        <v>1932</v>
      </c>
      <c r="P201" s="1">
        <v>238</v>
      </c>
      <c r="Q201" s="1">
        <v>3952</v>
      </c>
      <c r="S201" s="1" t="s">
        <v>124</v>
      </c>
    </row>
    <row r="202" spans="1:19">
      <c r="A202" s="1">
        <v>1932</v>
      </c>
      <c r="B202" s="1">
        <v>7</v>
      </c>
      <c r="C202" s="1">
        <v>19</v>
      </c>
      <c r="D202" s="4">
        <f t="shared" si="11"/>
        <v>11</v>
      </c>
      <c r="E202" s="1">
        <v>1</v>
      </c>
      <c r="F202" s="1">
        <v>1</v>
      </c>
      <c r="I202" s="1">
        <v>1</v>
      </c>
      <c r="J202" s="1">
        <v>1</v>
      </c>
      <c r="K202" s="2">
        <f t="shared" si="9"/>
        <v>0</v>
      </c>
      <c r="L202" s="2">
        <f t="shared" si="10"/>
        <v>11</v>
      </c>
      <c r="M202" s="1" t="s">
        <v>30</v>
      </c>
      <c r="N202" s="1" t="s">
        <v>31</v>
      </c>
      <c r="O202" s="1">
        <v>1932</v>
      </c>
      <c r="P202" s="1">
        <v>238</v>
      </c>
      <c r="Q202" s="1">
        <v>3952</v>
      </c>
      <c r="S202" s="1" t="s">
        <v>124</v>
      </c>
    </row>
    <row r="203" spans="1:19">
      <c r="A203" s="1">
        <v>1932</v>
      </c>
      <c r="B203" s="1">
        <v>7</v>
      </c>
      <c r="C203" s="1">
        <v>20</v>
      </c>
      <c r="D203" s="4">
        <f t="shared" si="11"/>
        <v>0</v>
      </c>
      <c r="E203" s="1">
        <v>0</v>
      </c>
      <c r="F203" s="1">
        <v>0</v>
      </c>
      <c r="K203" s="2">
        <f t="shared" si="9"/>
        <v>0</v>
      </c>
      <c r="L203" s="2">
        <f t="shared" si="10"/>
        <v>0</v>
      </c>
      <c r="M203" s="1" t="s">
        <v>30</v>
      </c>
      <c r="N203" s="1" t="s">
        <v>31</v>
      </c>
      <c r="O203" s="1">
        <v>1932</v>
      </c>
      <c r="P203" s="1">
        <v>238</v>
      </c>
      <c r="Q203" s="1">
        <v>3952</v>
      </c>
      <c r="S203" s="1" t="s">
        <v>124</v>
      </c>
    </row>
    <row r="204" spans="1:19">
      <c r="A204" s="1">
        <v>1932</v>
      </c>
      <c r="B204" s="1">
        <v>7</v>
      </c>
      <c r="C204" s="1">
        <v>21</v>
      </c>
      <c r="D204" s="4">
        <f t="shared" si="11"/>
        <v>0</v>
      </c>
      <c r="E204" s="1">
        <v>0</v>
      </c>
      <c r="F204" s="1">
        <v>0</v>
      </c>
      <c r="K204" s="2">
        <f t="shared" si="9"/>
        <v>0</v>
      </c>
      <c r="L204" s="2">
        <f t="shared" si="10"/>
        <v>0</v>
      </c>
      <c r="M204" s="1" t="s">
        <v>30</v>
      </c>
      <c r="N204" s="1" t="s">
        <v>31</v>
      </c>
      <c r="O204" s="1">
        <v>1932</v>
      </c>
      <c r="P204" s="1">
        <v>238</v>
      </c>
      <c r="Q204" s="1">
        <v>3952</v>
      </c>
      <c r="S204" s="1" t="s">
        <v>124</v>
      </c>
    </row>
    <row r="205" spans="1:19">
      <c r="A205" s="1">
        <v>1932</v>
      </c>
      <c r="B205" s="1">
        <v>7</v>
      </c>
      <c r="C205" s="1">
        <v>22</v>
      </c>
      <c r="D205" s="4">
        <f t="shared" si="11"/>
        <v>14</v>
      </c>
      <c r="E205" s="1">
        <v>1</v>
      </c>
      <c r="F205" s="1">
        <v>4</v>
      </c>
      <c r="I205" s="1">
        <v>1</v>
      </c>
      <c r="J205" s="1">
        <v>4</v>
      </c>
      <c r="K205" s="2">
        <f t="shared" si="9"/>
        <v>0</v>
      </c>
      <c r="L205" s="2">
        <f t="shared" si="10"/>
        <v>14</v>
      </c>
      <c r="M205" s="1" t="s">
        <v>30</v>
      </c>
      <c r="N205" s="1" t="s">
        <v>31</v>
      </c>
      <c r="O205" s="1">
        <v>1932</v>
      </c>
      <c r="P205" s="1">
        <v>238</v>
      </c>
      <c r="Q205" s="1">
        <v>3952</v>
      </c>
      <c r="S205" s="1" t="s">
        <v>124</v>
      </c>
    </row>
    <row r="206" spans="1:19">
      <c r="A206" s="1">
        <v>1932</v>
      </c>
      <c r="B206" s="1">
        <v>7</v>
      </c>
      <c r="C206" s="1">
        <v>23</v>
      </c>
      <c r="D206" s="4">
        <f t="shared" si="11"/>
        <v>13</v>
      </c>
      <c r="E206" s="1">
        <v>1</v>
      </c>
      <c r="F206" s="1">
        <v>3</v>
      </c>
      <c r="I206" s="1">
        <v>1</v>
      </c>
      <c r="J206" s="1">
        <v>3</v>
      </c>
      <c r="K206" s="2">
        <f t="shared" si="9"/>
        <v>0</v>
      </c>
      <c r="L206" s="2">
        <f t="shared" si="10"/>
        <v>13</v>
      </c>
      <c r="M206" s="1" t="s">
        <v>94</v>
      </c>
      <c r="N206" s="1" t="s">
        <v>31</v>
      </c>
      <c r="O206" s="1">
        <v>1932</v>
      </c>
      <c r="P206" s="1">
        <v>238</v>
      </c>
      <c r="Q206" s="1">
        <v>3952</v>
      </c>
      <c r="S206" s="1" t="s">
        <v>124</v>
      </c>
    </row>
    <row r="207" spans="1:19">
      <c r="A207" s="1">
        <v>1932</v>
      </c>
      <c r="B207" s="1">
        <v>7</v>
      </c>
      <c r="C207" s="1">
        <v>24</v>
      </c>
      <c r="D207" s="4">
        <f t="shared" si="11"/>
        <v>0</v>
      </c>
      <c r="E207" s="1">
        <v>0</v>
      </c>
      <c r="F207" s="1">
        <v>0</v>
      </c>
      <c r="K207" s="2">
        <f t="shared" si="9"/>
        <v>0</v>
      </c>
      <c r="L207" s="2">
        <f t="shared" si="10"/>
        <v>0</v>
      </c>
      <c r="M207" s="1" t="s">
        <v>94</v>
      </c>
      <c r="N207" s="1" t="s">
        <v>31</v>
      </c>
      <c r="O207" s="1">
        <v>1932</v>
      </c>
      <c r="P207" s="1">
        <v>238</v>
      </c>
      <c r="Q207" s="1">
        <v>3952</v>
      </c>
      <c r="S207" s="1" t="s">
        <v>124</v>
      </c>
    </row>
    <row r="208" spans="1:19">
      <c r="A208" s="1">
        <v>1932</v>
      </c>
      <c r="B208" s="1">
        <v>7</v>
      </c>
      <c r="C208" s="1">
        <v>25</v>
      </c>
      <c r="D208" s="4">
        <f t="shared" si="11"/>
        <v>0</v>
      </c>
      <c r="E208" s="1">
        <v>0</v>
      </c>
      <c r="F208" s="1">
        <v>0</v>
      </c>
      <c r="K208" s="2">
        <f t="shared" ref="K208:K271" si="12">IF(D208="","",G208*10+H208)</f>
        <v>0</v>
      </c>
      <c r="L208" s="2">
        <f t="shared" ref="L208:L271" si="13">IF(D208="","",I208*10+J208)</f>
        <v>0</v>
      </c>
      <c r="M208" s="1" t="s">
        <v>94</v>
      </c>
      <c r="N208" s="1" t="s">
        <v>31</v>
      </c>
      <c r="O208" s="1">
        <v>1932</v>
      </c>
      <c r="P208" s="1">
        <v>238</v>
      </c>
      <c r="Q208" s="1">
        <v>3952</v>
      </c>
      <c r="S208" s="1" t="s">
        <v>124</v>
      </c>
    </row>
    <row r="209" spans="1:19">
      <c r="A209" s="1">
        <v>1932</v>
      </c>
      <c r="B209" s="1">
        <v>7</v>
      </c>
      <c r="C209" s="1">
        <v>26</v>
      </c>
      <c r="D209" s="4">
        <f t="shared" si="11"/>
        <v>0</v>
      </c>
      <c r="E209" s="1">
        <v>0</v>
      </c>
      <c r="F209" s="1">
        <v>0</v>
      </c>
      <c r="K209" s="2">
        <f t="shared" si="12"/>
        <v>0</v>
      </c>
      <c r="L209" s="2">
        <f t="shared" si="13"/>
        <v>0</v>
      </c>
      <c r="M209" s="1" t="s">
        <v>94</v>
      </c>
      <c r="N209" s="1" t="s">
        <v>31</v>
      </c>
      <c r="O209" s="1">
        <v>1932</v>
      </c>
      <c r="P209" s="1">
        <v>238</v>
      </c>
      <c r="Q209" s="1">
        <v>3952</v>
      </c>
      <c r="S209" s="1" t="s">
        <v>124</v>
      </c>
    </row>
    <row r="210" spans="1:19">
      <c r="A210" s="1">
        <v>1932</v>
      </c>
      <c r="B210" s="1">
        <v>7</v>
      </c>
      <c r="C210" s="1">
        <v>27</v>
      </c>
      <c r="D210" s="4">
        <f t="shared" si="11"/>
        <v>0</v>
      </c>
      <c r="E210" s="1">
        <v>0</v>
      </c>
      <c r="F210" s="1">
        <v>0</v>
      </c>
      <c r="K210" s="2">
        <f t="shared" si="12"/>
        <v>0</v>
      </c>
      <c r="L210" s="2">
        <f t="shared" si="13"/>
        <v>0</v>
      </c>
      <c r="M210" s="1" t="s">
        <v>30</v>
      </c>
      <c r="N210" s="1" t="s">
        <v>31</v>
      </c>
      <c r="O210" s="1">
        <v>1932</v>
      </c>
      <c r="P210" s="1">
        <v>238</v>
      </c>
      <c r="Q210" s="1">
        <v>3952</v>
      </c>
      <c r="S210" s="1" t="s">
        <v>124</v>
      </c>
    </row>
    <row r="211" spans="1:19">
      <c r="A211" s="1">
        <v>1932</v>
      </c>
      <c r="B211" s="1">
        <v>7</v>
      </c>
      <c r="C211" s="1">
        <v>28</v>
      </c>
      <c r="D211" s="4">
        <f t="shared" si="11"/>
        <v>11</v>
      </c>
      <c r="E211" s="1">
        <v>1</v>
      </c>
      <c r="F211" s="1">
        <v>1</v>
      </c>
      <c r="I211" s="1">
        <v>1</v>
      </c>
      <c r="J211" s="1">
        <v>1</v>
      </c>
      <c r="K211" s="2">
        <f t="shared" si="12"/>
        <v>0</v>
      </c>
      <c r="L211" s="2">
        <f t="shared" si="13"/>
        <v>11</v>
      </c>
      <c r="M211" s="1" t="s">
        <v>30</v>
      </c>
      <c r="N211" s="1" t="s">
        <v>31</v>
      </c>
      <c r="O211" s="1">
        <v>1932</v>
      </c>
      <c r="P211" s="1">
        <v>238</v>
      </c>
      <c r="Q211" s="1">
        <v>3952</v>
      </c>
      <c r="S211" s="1" t="s">
        <v>124</v>
      </c>
    </row>
    <row r="212" spans="1:19">
      <c r="A212" s="1">
        <v>1932</v>
      </c>
      <c r="B212" s="1">
        <v>7</v>
      </c>
      <c r="C212" s="1">
        <v>29</v>
      </c>
      <c r="D212" s="4">
        <f t="shared" si="11"/>
        <v>23</v>
      </c>
      <c r="E212" s="1">
        <v>2</v>
      </c>
      <c r="F212" s="1">
        <v>3</v>
      </c>
      <c r="G212" s="1">
        <v>1</v>
      </c>
      <c r="H212" s="1">
        <v>2</v>
      </c>
      <c r="I212" s="1">
        <v>1</v>
      </c>
      <c r="J212" s="1">
        <v>1</v>
      </c>
      <c r="K212" s="2">
        <f t="shared" si="12"/>
        <v>12</v>
      </c>
      <c r="L212" s="2">
        <f t="shared" si="13"/>
        <v>11</v>
      </c>
      <c r="M212" s="1" t="s">
        <v>30</v>
      </c>
      <c r="N212" s="1" t="s">
        <v>31</v>
      </c>
      <c r="O212" s="1">
        <v>1932</v>
      </c>
      <c r="P212" s="1">
        <v>238</v>
      </c>
      <c r="Q212" s="1">
        <v>3952</v>
      </c>
      <c r="S212" s="1" t="s">
        <v>124</v>
      </c>
    </row>
    <row r="213" spans="1:19">
      <c r="A213" s="1">
        <v>1932</v>
      </c>
      <c r="B213" s="1">
        <v>7</v>
      </c>
      <c r="C213" s="1">
        <v>30</v>
      </c>
      <c r="D213" s="4">
        <f t="shared" si="11"/>
        <v>22</v>
      </c>
      <c r="E213" s="1">
        <v>2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2">
        <f t="shared" si="12"/>
        <v>11</v>
      </c>
      <c r="L213" s="2">
        <f t="shared" si="13"/>
        <v>11</v>
      </c>
      <c r="M213" s="1" t="s">
        <v>30</v>
      </c>
      <c r="N213" s="1" t="s">
        <v>31</v>
      </c>
      <c r="O213" s="1">
        <v>1932</v>
      </c>
      <c r="P213" s="1">
        <v>238</v>
      </c>
      <c r="Q213" s="1">
        <v>3952</v>
      </c>
      <c r="S213" s="1" t="s">
        <v>124</v>
      </c>
    </row>
    <row r="214" spans="1:19">
      <c r="A214" s="1">
        <v>1932</v>
      </c>
      <c r="B214" s="1">
        <v>7</v>
      </c>
      <c r="C214" s="1">
        <v>31</v>
      </c>
      <c r="D214" s="4" t="str">
        <f t="shared" si="11"/>
        <v/>
      </c>
      <c r="K214" s="2" t="str">
        <f t="shared" si="12"/>
        <v/>
      </c>
      <c r="L214" s="2" t="str">
        <f t="shared" si="13"/>
        <v/>
      </c>
      <c r="N214" s="1" t="s">
        <v>31</v>
      </c>
      <c r="O214" s="1">
        <v>1932</v>
      </c>
      <c r="P214" s="1">
        <v>238</v>
      </c>
      <c r="Q214" s="1">
        <v>3952</v>
      </c>
      <c r="S214" s="1" t="s">
        <v>124</v>
      </c>
    </row>
    <row r="215" spans="1:19">
      <c r="A215" s="1">
        <v>1932</v>
      </c>
      <c r="B215" s="1">
        <v>8</v>
      </c>
      <c r="C215" s="1">
        <v>1</v>
      </c>
      <c r="D215" s="4" t="str">
        <f t="shared" si="11"/>
        <v/>
      </c>
      <c r="K215" s="2" t="str">
        <f t="shared" si="12"/>
        <v/>
      </c>
      <c r="L215" s="2" t="str">
        <f t="shared" si="13"/>
        <v/>
      </c>
      <c r="N215" s="1" t="s">
        <v>31</v>
      </c>
      <c r="O215" s="1">
        <v>1932</v>
      </c>
      <c r="P215" s="1">
        <v>240</v>
      </c>
      <c r="Q215" s="1">
        <v>3953</v>
      </c>
      <c r="S215" s="1" t="s">
        <v>125</v>
      </c>
    </row>
    <row r="216" spans="1:19">
      <c r="A216" s="1">
        <v>1932</v>
      </c>
      <c r="B216" s="1">
        <v>8</v>
      </c>
      <c r="C216" s="1">
        <v>2</v>
      </c>
      <c r="D216" s="4">
        <f t="shared" si="11"/>
        <v>14</v>
      </c>
      <c r="E216" s="1">
        <v>1</v>
      </c>
      <c r="F216" s="1">
        <v>4</v>
      </c>
      <c r="I216" s="1">
        <v>1</v>
      </c>
      <c r="J216" s="1">
        <v>4</v>
      </c>
      <c r="K216" s="2">
        <f t="shared" si="12"/>
        <v>0</v>
      </c>
      <c r="L216" s="2">
        <f t="shared" si="13"/>
        <v>14</v>
      </c>
      <c r="M216" s="1" t="s">
        <v>30</v>
      </c>
      <c r="N216" s="1" t="s">
        <v>31</v>
      </c>
      <c r="O216" s="1">
        <v>1932</v>
      </c>
      <c r="P216" s="1">
        <v>240</v>
      </c>
      <c r="Q216" s="1">
        <v>3953</v>
      </c>
      <c r="S216" s="1" t="s">
        <v>125</v>
      </c>
    </row>
    <row r="217" spans="1:19">
      <c r="A217" s="1">
        <v>1932</v>
      </c>
      <c r="B217" s="1">
        <v>8</v>
      </c>
      <c r="C217" s="1">
        <v>3</v>
      </c>
      <c r="D217" s="4">
        <f t="shared" si="11"/>
        <v>13</v>
      </c>
      <c r="E217" s="1">
        <v>1</v>
      </c>
      <c r="F217" s="1">
        <v>3</v>
      </c>
      <c r="I217" s="1">
        <v>1</v>
      </c>
      <c r="J217" s="1">
        <v>3</v>
      </c>
      <c r="K217" s="2">
        <f t="shared" si="12"/>
        <v>0</v>
      </c>
      <c r="L217" s="2">
        <f t="shared" si="13"/>
        <v>13</v>
      </c>
      <c r="M217" s="1" t="s">
        <v>30</v>
      </c>
      <c r="N217" s="1" t="s">
        <v>31</v>
      </c>
      <c r="O217" s="1">
        <v>1932</v>
      </c>
      <c r="P217" s="1">
        <v>240</v>
      </c>
      <c r="Q217" s="1">
        <v>3953</v>
      </c>
      <c r="S217" s="1" t="s">
        <v>125</v>
      </c>
    </row>
    <row r="218" spans="1:19">
      <c r="A218" s="1">
        <v>1932</v>
      </c>
      <c r="B218" s="1">
        <v>8</v>
      </c>
      <c r="C218" s="1">
        <v>4</v>
      </c>
      <c r="D218" s="4">
        <f t="shared" si="11"/>
        <v>11</v>
      </c>
      <c r="E218" s="1">
        <v>1</v>
      </c>
      <c r="F218" s="1">
        <v>1</v>
      </c>
      <c r="I218" s="1">
        <v>1</v>
      </c>
      <c r="J218" s="1">
        <v>1</v>
      </c>
      <c r="K218" s="2">
        <f t="shared" si="12"/>
        <v>0</v>
      </c>
      <c r="L218" s="2">
        <f t="shared" si="13"/>
        <v>11</v>
      </c>
      <c r="M218" s="1" t="s">
        <v>30</v>
      </c>
      <c r="N218" s="1" t="s">
        <v>31</v>
      </c>
      <c r="O218" s="1">
        <v>1932</v>
      </c>
      <c r="P218" s="1">
        <v>240</v>
      </c>
      <c r="Q218" s="1">
        <v>3953</v>
      </c>
      <c r="S218" s="1" t="s">
        <v>125</v>
      </c>
    </row>
    <row r="219" spans="1:19">
      <c r="A219" s="1">
        <v>1932</v>
      </c>
      <c r="B219" s="1">
        <v>8</v>
      </c>
      <c r="C219" s="1">
        <v>5</v>
      </c>
      <c r="D219" s="4">
        <f t="shared" si="11"/>
        <v>11</v>
      </c>
      <c r="E219" s="1">
        <v>1</v>
      </c>
      <c r="F219" s="1">
        <v>1</v>
      </c>
      <c r="I219" s="1">
        <v>1</v>
      </c>
      <c r="J219" s="1">
        <v>1</v>
      </c>
      <c r="K219" s="2">
        <f t="shared" si="12"/>
        <v>0</v>
      </c>
      <c r="L219" s="2">
        <f t="shared" si="13"/>
        <v>11</v>
      </c>
      <c r="M219" s="1" t="s">
        <v>30</v>
      </c>
      <c r="N219" s="1" t="s">
        <v>31</v>
      </c>
      <c r="O219" s="1">
        <v>1932</v>
      </c>
      <c r="P219" s="1">
        <v>240</v>
      </c>
      <c r="Q219" s="1">
        <v>3953</v>
      </c>
      <c r="S219" s="1" t="s">
        <v>125</v>
      </c>
    </row>
    <row r="220" spans="1:19">
      <c r="A220" s="1">
        <v>1932</v>
      </c>
      <c r="B220" s="1">
        <v>8</v>
      </c>
      <c r="C220" s="1">
        <v>6</v>
      </c>
      <c r="D220" s="4">
        <f t="shared" si="11"/>
        <v>11</v>
      </c>
      <c r="E220" s="1">
        <v>1</v>
      </c>
      <c r="F220" s="1">
        <v>1</v>
      </c>
      <c r="I220" s="1">
        <v>1</v>
      </c>
      <c r="J220" s="1">
        <v>1</v>
      </c>
      <c r="K220" s="2">
        <f t="shared" si="12"/>
        <v>0</v>
      </c>
      <c r="L220" s="2">
        <f t="shared" si="13"/>
        <v>11</v>
      </c>
      <c r="M220" s="1" t="s">
        <v>94</v>
      </c>
      <c r="N220" s="1" t="s">
        <v>31</v>
      </c>
      <c r="O220" s="1">
        <v>1932</v>
      </c>
      <c r="P220" s="1">
        <v>240</v>
      </c>
      <c r="Q220" s="1">
        <v>3953</v>
      </c>
      <c r="S220" s="1" t="s">
        <v>125</v>
      </c>
    </row>
    <row r="221" spans="1:19">
      <c r="A221" s="1">
        <v>1932</v>
      </c>
      <c r="B221" s="1">
        <v>8</v>
      </c>
      <c r="C221" s="1">
        <v>7</v>
      </c>
      <c r="D221" s="4">
        <f t="shared" si="11"/>
        <v>22</v>
      </c>
      <c r="E221" s="1">
        <v>2</v>
      </c>
      <c r="F221" s="1">
        <v>2</v>
      </c>
      <c r="I221" s="1">
        <v>2</v>
      </c>
      <c r="J221" s="1">
        <v>2</v>
      </c>
      <c r="K221" s="2">
        <f t="shared" si="12"/>
        <v>0</v>
      </c>
      <c r="L221" s="2">
        <f t="shared" si="13"/>
        <v>22</v>
      </c>
      <c r="M221" s="1" t="s">
        <v>94</v>
      </c>
      <c r="N221" s="1" t="s">
        <v>31</v>
      </c>
      <c r="O221" s="1">
        <v>1932</v>
      </c>
      <c r="P221" s="1">
        <v>240</v>
      </c>
      <c r="Q221" s="1">
        <v>3953</v>
      </c>
      <c r="S221" s="1" t="s">
        <v>125</v>
      </c>
    </row>
    <row r="222" spans="1:19">
      <c r="A222" s="1">
        <v>1932</v>
      </c>
      <c r="B222" s="1">
        <v>8</v>
      </c>
      <c r="C222" s="1">
        <v>8</v>
      </c>
      <c r="D222" s="4">
        <f t="shared" si="11"/>
        <v>11</v>
      </c>
      <c r="E222" s="1">
        <v>1</v>
      </c>
      <c r="F222" s="1">
        <v>1</v>
      </c>
      <c r="I222" s="1">
        <v>1</v>
      </c>
      <c r="J222" s="1">
        <v>1</v>
      </c>
      <c r="K222" s="2">
        <f t="shared" si="12"/>
        <v>0</v>
      </c>
      <c r="L222" s="2">
        <f t="shared" si="13"/>
        <v>11</v>
      </c>
      <c r="M222" s="1" t="s">
        <v>94</v>
      </c>
      <c r="N222" s="1" t="s">
        <v>31</v>
      </c>
      <c r="O222" s="1">
        <v>1932</v>
      </c>
      <c r="P222" s="1">
        <v>240</v>
      </c>
      <c r="Q222" s="1">
        <v>3953</v>
      </c>
      <c r="S222" s="1" t="s">
        <v>125</v>
      </c>
    </row>
    <row r="223" spans="1:19">
      <c r="A223" s="1">
        <v>1932</v>
      </c>
      <c r="B223" s="1">
        <v>8</v>
      </c>
      <c r="C223" s="1">
        <v>9</v>
      </c>
      <c r="D223" s="4">
        <f t="shared" si="11"/>
        <v>0</v>
      </c>
      <c r="E223" s="1">
        <v>0</v>
      </c>
      <c r="F223" s="1">
        <v>0</v>
      </c>
      <c r="K223" s="2">
        <f t="shared" si="12"/>
        <v>0</v>
      </c>
      <c r="L223" s="2">
        <f t="shared" si="13"/>
        <v>0</v>
      </c>
      <c r="M223" s="1" t="s">
        <v>94</v>
      </c>
      <c r="N223" s="1" t="s">
        <v>31</v>
      </c>
      <c r="O223" s="1">
        <v>1932</v>
      </c>
      <c r="P223" s="1">
        <v>240</v>
      </c>
      <c r="Q223" s="1">
        <v>3953</v>
      </c>
      <c r="S223" s="1" t="s">
        <v>125</v>
      </c>
    </row>
    <row r="224" spans="1:19">
      <c r="A224" s="1">
        <v>1932</v>
      </c>
      <c r="B224" s="1">
        <v>8</v>
      </c>
      <c r="C224" s="1">
        <v>10</v>
      </c>
      <c r="D224" s="4">
        <f t="shared" si="11"/>
        <v>0</v>
      </c>
      <c r="E224" s="1">
        <v>0</v>
      </c>
      <c r="F224" s="1">
        <v>0</v>
      </c>
      <c r="K224" s="2">
        <f t="shared" si="12"/>
        <v>0</v>
      </c>
      <c r="L224" s="2">
        <f t="shared" si="13"/>
        <v>0</v>
      </c>
      <c r="M224" s="1" t="s">
        <v>94</v>
      </c>
      <c r="N224" s="1" t="s">
        <v>31</v>
      </c>
      <c r="O224" s="1">
        <v>1932</v>
      </c>
      <c r="P224" s="1">
        <v>240</v>
      </c>
      <c r="Q224" s="1">
        <v>3953</v>
      </c>
      <c r="S224" s="1" t="s">
        <v>125</v>
      </c>
    </row>
    <row r="225" spans="1:19">
      <c r="A225" s="1">
        <v>1932</v>
      </c>
      <c r="B225" s="1">
        <v>8</v>
      </c>
      <c r="C225" s="1">
        <v>11</v>
      </c>
      <c r="D225" s="4">
        <f t="shared" si="11"/>
        <v>12</v>
      </c>
      <c r="E225" s="1">
        <v>1</v>
      </c>
      <c r="F225" s="1">
        <v>2</v>
      </c>
      <c r="I225" s="1">
        <v>1</v>
      </c>
      <c r="J225" s="1">
        <v>2</v>
      </c>
      <c r="K225" s="2">
        <f t="shared" si="12"/>
        <v>0</v>
      </c>
      <c r="L225" s="2">
        <f t="shared" si="13"/>
        <v>12</v>
      </c>
      <c r="M225" s="1" t="s">
        <v>30</v>
      </c>
      <c r="N225" s="1" t="s">
        <v>31</v>
      </c>
      <c r="O225" s="1">
        <v>1932</v>
      </c>
      <c r="P225" s="1">
        <v>240</v>
      </c>
      <c r="Q225" s="1">
        <v>3953</v>
      </c>
      <c r="S225" s="1" t="s">
        <v>125</v>
      </c>
    </row>
    <row r="226" spans="1:19">
      <c r="A226" s="1">
        <v>1932</v>
      </c>
      <c r="B226" s="1">
        <v>8</v>
      </c>
      <c r="C226" s="1">
        <v>12</v>
      </c>
      <c r="D226" s="4">
        <f t="shared" si="11"/>
        <v>0</v>
      </c>
      <c r="E226" s="1">
        <v>0</v>
      </c>
      <c r="F226" s="1">
        <v>0</v>
      </c>
      <c r="K226" s="2">
        <f t="shared" si="12"/>
        <v>0</v>
      </c>
      <c r="L226" s="2">
        <f t="shared" si="13"/>
        <v>0</v>
      </c>
      <c r="M226" s="1" t="s">
        <v>30</v>
      </c>
      <c r="N226" s="1" t="s">
        <v>31</v>
      </c>
      <c r="O226" s="1">
        <v>1932</v>
      </c>
      <c r="P226" s="1">
        <v>240</v>
      </c>
      <c r="Q226" s="1">
        <v>3953</v>
      </c>
      <c r="S226" s="1" t="s">
        <v>125</v>
      </c>
    </row>
    <row r="227" spans="1:19">
      <c r="A227" s="1">
        <v>1932</v>
      </c>
      <c r="B227" s="1">
        <v>8</v>
      </c>
      <c r="C227" s="1">
        <v>13</v>
      </c>
      <c r="D227" s="4">
        <f t="shared" si="11"/>
        <v>0</v>
      </c>
      <c r="E227" s="1">
        <v>0</v>
      </c>
      <c r="F227" s="1">
        <v>0</v>
      </c>
      <c r="K227" s="2">
        <f t="shared" si="12"/>
        <v>0</v>
      </c>
      <c r="L227" s="2">
        <f t="shared" si="13"/>
        <v>0</v>
      </c>
      <c r="M227" s="1" t="s">
        <v>30</v>
      </c>
      <c r="N227" s="1" t="s">
        <v>31</v>
      </c>
      <c r="O227" s="1">
        <v>1932</v>
      </c>
      <c r="P227" s="1">
        <v>240</v>
      </c>
      <c r="Q227" s="1">
        <v>3953</v>
      </c>
      <c r="S227" s="1" t="s">
        <v>125</v>
      </c>
    </row>
    <row r="228" spans="1:19">
      <c r="A228" s="1">
        <v>1932</v>
      </c>
      <c r="B228" s="1">
        <v>8</v>
      </c>
      <c r="C228" s="1">
        <v>14</v>
      </c>
      <c r="D228" s="4">
        <f t="shared" si="11"/>
        <v>0</v>
      </c>
      <c r="E228" s="1">
        <v>0</v>
      </c>
      <c r="F228" s="1">
        <v>0</v>
      </c>
      <c r="K228" s="2">
        <f t="shared" si="12"/>
        <v>0</v>
      </c>
      <c r="L228" s="2">
        <f t="shared" si="13"/>
        <v>0</v>
      </c>
      <c r="M228" s="1" t="s">
        <v>30</v>
      </c>
      <c r="N228" s="1" t="s">
        <v>31</v>
      </c>
      <c r="O228" s="1">
        <v>1932</v>
      </c>
      <c r="P228" s="1">
        <v>240</v>
      </c>
      <c r="Q228" s="1">
        <v>3953</v>
      </c>
      <c r="S228" s="1" t="s">
        <v>125</v>
      </c>
    </row>
    <row r="229" spans="1:19">
      <c r="A229" s="1">
        <v>1932</v>
      </c>
      <c r="B229" s="1">
        <v>8</v>
      </c>
      <c r="C229" s="1">
        <v>15</v>
      </c>
      <c r="D229" s="4">
        <f t="shared" si="11"/>
        <v>0</v>
      </c>
      <c r="E229" s="1">
        <v>0</v>
      </c>
      <c r="F229" s="1">
        <v>0</v>
      </c>
      <c r="K229" s="2">
        <f t="shared" si="12"/>
        <v>0</v>
      </c>
      <c r="L229" s="2">
        <f t="shared" si="13"/>
        <v>0</v>
      </c>
      <c r="M229" s="1" t="s">
        <v>30</v>
      </c>
      <c r="N229" s="1" t="s">
        <v>31</v>
      </c>
      <c r="O229" s="1">
        <v>1932</v>
      </c>
      <c r="P229" s="1">
        <v>240</v>
      </c>
      <c r="Q229" s="1">
        <v>3953</v>
      </c>
      <c r="S229" s="1" t="s">
        <v>125</v>
      </c>
    </row>
    <row r="230" spans="1:19">
      <c r="A230" s="1">
        <v>1932</v>
      </c>
      <c r="B230" s="1">
        <v>8</v>
      </c>
      <c r="C230" s="1">
        <v>16</v>
      </c>
      <c r="D230" s="4">
        <f t="shared" si="11"/>
        <v>0</v>
      </c>
      <c r="E230" s="1">
        <v>0</v>
      </c>
      <c r="F230" s="1">
        <v>0</v>
      </c>
      <c r="K230" s="2">
        <f t="shared" si="12"/>
        <v>0</v>
      </c>
      <c r="L230" s="2">
        <f t="shared" si="13"/>
        <v>0</v>
      </c>
      <c r="M230" s="1" t="s">
        <v>30</v>
      </c>
      <c r="N230" s="1" t="s">
        <v>31</v>
      </c>
      <c r="O230" s="1">
        <v>1932</v>
      </c>
      <c r="P230" s="1">
        <v>240</v>
      </c>
      <c r="Q230" s="1">
        <v>3953</v>
      </c>
      <c r="S230" s="1" t="s">
        <v>125</v>
      </c>
    </row>
    <row r="231" spans="1:19">
      <c r="A231" s="1">
        <v>1932</v>
      </c>
      <c r="B231" s="1">
        <v>8</v>
      </c>
      <c r="C231" s="1">
        <v>17</v>
      </c>
      <c r="D231" s="4">
        <f t="shared" si="11"/>
        <v>0</v>
      </c>
      <c r="E231" s="1">
        <v>0</v>
      </c>
      <c r="F231" s="1">
        <v>0</v>
      </c>
      <c r="K231" s="2">
        <f t="shared" si="12"/>
        <v>0</v>
      </c>
      <c r="L231" s="2">
        <f t="shared" si="13"/>
        <v>0</v>
      </c>
      <c r="M231" s="1" t="s">
        <v>30</v>
      </c>
      <c r="N231" s="1" t="s">
        <v>31</v>
      </c>
      <c r="O231" s="1">
        <v>1932</v>
      </c>
      <c r="P231" s="1">
        <v>240</v>
      </c>
      <c r="Q231" s="1">
        <v>3953</v>
      </c>
      <c r="S231" s="1" t="s">
        <v>125</v>
      </c>
    </row>
    <row r="232" spans="1:19">
      <c r="A232" s="1">
        <v>1932</v>
      </c>
      <c r="B232" s="1">
        <v>8</v>
      </c>
      <c r="C232" s="1">
        <v>18</v>
      </c>
      <c r="D232" s="4">
        <f t="shared" si="11"/>
        <v>0</v>
      </c>
      <c r="E232" s="1">
        <v>0</v>
      </c>
      <c r="F232" s="1">
        <v>0</v>
      </c>
      <c r="K232" s="2">
        <f t="shared" si="12"/>
        <v>0</v>
      </c>
      <c r="L232" s="2">
        <f t="shared" si="13"/>
        <v>0</v>
      </c>
      <c r="M232" s="1" t="s">
        <v>30</v>
      </c>
      <c r="N232" s="1" t="s">
        <v>31</v>
      </c>
      <c r="O232" s="1">
        <v>1932</v>
      </c>
      <c r="P232" s="1">
        <v>240</v>
      </c>
      <c r="Q232" s="1">
        <v>3953</v>
      </c>
      <c r="S232" s="1" t="s">
        <v>125</v>
      </c>
    </row>
    <row r="233" spans="1:19">
      <c r="A233" s="1">
        <v>1932</v>
      </c>
      <c r="B233" s="1">
        <v>8</v>
      </c>
      <c r="C233" s="1">
        <v>19</v>
      </c>
      <c r="D233" s="4">
        <f t="shared" si="11"/>
        <v>0</v>
      </c>
      <c r="E233" s="1">
        <v>0</v>
      </c>
      <c r="F233" s="1">
        <v>0</v>
      </c>
      <c r="K233" s="2">
        <f t="shared" si="12"/>
        <v>0</v>
      </c>
      <c r="L233" s="2">
        <f t="shared" si="13"/>
        <v>0</v>
      </c>
      <c r="M233" s="1" t="s">
        <v>94</v>
      </c>
      <c r="N233" s="1" t="s">
        <v>31</v>
      </c>
      <c r="O233" s="1">
        <v>1932</v>
      </c>
      <c r="P233" s="1">
        <v>240</v>
      </c>
      <c r="Q233" s="1">
        <v>3953</v>
      </c>
      <c r="S233" s="1" t="s">
        <v>125</v>
      </c>
    </row>
    <row r="234" spans="1:19">
      <c r="A234" s="1">
        <v>1932</v>
      </c>
      <c r="B234" s="1">
        <v>8</v>
      </c>
      <c r="C234" s="1">
        <v>20</v>
      </c>
      <c r="D234" s="4">
        <f t="shared" si="11"/>
        <v>0</v>
      </c>
      <c r="E234" s="1">
        <v>0</v>
      </c>
      <c r="F234" s="1">
        <v>0</v>
      </c>
      <c r="K234" s="2">
        <f t="shared" si="12"/>
        <v>0</v>
      </c>
      <c r="L234" s="2">
        <f t="shared" si="13"/>
        <v>0</v>
      </c>
      <c r="M234" s="1" t="s">
        <v>94</v>
      </c>
      <c r="N234" s="1" t="s">
        <v>31</v>
      </c>
      <c r="O234" s="1">
        <v>1932</v>
      </c>
      <c r="P234" s="1">
        <v>240</v>
      </c>
      <c r="Q234" s="1">
        <v>3953</v>
      </c>
      <c r="S234" s="1" t="s">
        <v>125</v>
      </c>
    </row>
    <row r="235" spans="1:19">
      <c r="A235" s="1">
        <v>1932</v>
      </c>
      <c r="B235" s="1">
        <v>8</v>
      </c>
      <c r="C235" s="1">
        <v>21</v>
      </c>
      <c r="D235" s="4">
        <f t="shared" si="11"/>
        <v>0</v>
      </c>
      <c r="E235" s="1">
        <v>0</v>
      </c>
      <c r="F235" s="1">
        <v>0</v>
      </c>
      <c r="K235" s="2">
        <f t="shared" si="12"/>
        <v>0</v>
      </c>
      <c r="L235" s="2">
        <f t="shared" si="13"/>
        <v>0</v>
      </c>
      <c r="M235" s="1" t="s">
        <v>30</v>
      </c>
      <c r="N235" s="1" t="s">
        <v>31</v>
      </c>
      <c r="O235" s="1">
        <v>1932</v>
      </c>
      <c r="P235" s="1">
        <v>240</v>
      </c>
      <c r="Q235" s="1">
        <v>3953</v>
      </c>
      <c r="S235" s="1" t="s">
        <v>125</v>
      </c>
    </row>
    <row r="236" spans="1:19">
      <c r="A236" s="1">
        <v>1932</v>
      </c>
      <c r="B236" s="1">
        <v>8</v>
      </c>
      <c r="C236" s="1">
        <v>22</v>
      </c>
      <c r="D236" s="4">
        <f t="shared" si="11"/>
        <v>0</v>
      </c>
      <c r="E236" s="1">
        <v>0</v>
      </c>
      <c r="F236" s="1">
        <v>0</v>
      </c>
      <c r="K236" s="2">
        <f t="shared" si="12"/>
        <v>0</v>
      </c>
      <c r="L236" s="2">
        <f t="shared" si="13"/>
        <v>0</v>
      </c>
      <c r="M236" s="1" t="s">
        <v>30</v>
      </c>
      <c r="N236" s="1" t="s">
        <v>31</v>
      </c>
      <c r="O236" s="1">
        <v>1932</v>
      </c>
      <c r="P236" s="1">
        <v>240</v>
      </c>
      <c r="Q236" s="1">
        <v>3953</v>
      </c>
      <c r="S236" s="1" t="s">
        <v>125</v>
      </c>
    </row>
    <row r="237" spans="1:19">
      <c r="A237" s="1">
        <v>1932</v>
      </c>
      <c r="B237" s="1">
        <v>8</v>
      </c>
      <c r="C237" s="1">
        <v>23</v>
      </c>
      <c r="D237" s="4">
        <f t="shared" si="11"/>
        <v>0</v>
      </c>
      <c r="E237" s="1">
        <v>0</v>
      </c>
      <c r="F237" s="1">
        <v>0</v>
      </c>
      <c r="K237" s="2">
        <f t="shared" si="12"/>
        <v>0</v>
      </c>
      <c r="L237" s="2">
        <f t="shared" si="13"/>
        <v>0</v>
      </c>
      <c r="M237" s="1" t="s">
        <v>30</v>
      </c>
      <c r="N237" s="1" t="s">
        <v>31</v>
      </c>
      <c r="O237" s="1">
        <v>1932</v>
      </c>
      <c r="P237" s="1">
        <v>240</v>
      </c>
      <c r="Q237" s="1">
        <v>3953</v>
      </c>
      <c r="S237" s="1" t="s">
        <v>125</v>
      </c>
    </row>
    <row r="238" spans="1:19">
      <c r="A238" s="1">
        <v>1932</v>
      </c>
      <c r="B238" s="1">
        <v>8</v>
      </c>
      <c r="C238" s="1">
        <v>24</v>
      </c>
      <c r="D238" s="4">
        <f t="shared" si="11"/>
        <v>11</v>
      </c>
      <c r="E238" s="1">
        <v>1</v>
      </c>
      <c r="F238" s="1">
        <v>1</v>
      </c>
      <c r="I238" s="1">
        <v>1</v>
      </c>
      <c r="J238" s="1">
        <v>1</v>
      </c>
      <c r="K238" s="2">
        <f t="shared" si="12"/>
        <v>0</v>
      </c>
      <c r="L238" s="2">
        <f t="shared" si="13"/>
        <v>11</v>
      </c>
      <c r="M238" s="1" t="s">
        <v>30</v>
      </c>
      <c r="N238" s="1" t="s">
        <v>31</v>
      </c>
      <c r="O238" s="1">
        <v>1932</v>
      </c>
      <c r="P238" s="1">
        <v>240</v>
      </c>
      <c r="Q238" s="1">
        <v>3953</v>
      </c>
      <c r="S238" s="1" t="s">
        <v>125</v>
      </c>
    </row>
    <row r="239" spans="1:19">
      <c r="A239" s="1">
        <v>1932</v>
      </c>
      <c r="B239" s="1">
        <v>8</v>
      </c>
      <c r="C239" s="1">
        <v>25</v>
      </c>
      <c r="D239" s="4">
        <f t="shared" si="11"/>
        <v>26</v>
      </c>
      <c r="E239" s="1">
        <v>2</v>
      </c>
      <c r="F239" s="1">
        <v>6</v>
      </c>
      <c r="I239" s="1">
        <v>2</v>
      </c>
      <c r="J239" s="1">
        <v>6</v>
      </c>
      <c r="K239" s="2">
        <f t="shared" si="12"/>
        <v>0</v>
      </c>
      <c r="L239" s="2">
        <f t="shared" si="13"/>
        <v>26</v>
      </c>
      <c r="M239" s="1" t="s">
        <v>30</v>
      </c>
      <c r="N239" s="1" t="s">
        <v>31</v>
      </c>
      <c r="O239" s="1">
        <v>1932</v>
      </c>
      <c r="P239" s="1">
        <v>240</v>
      </c>
      <c r="Q239" s="1">
        <v>3953</v>
      </c>
      <c r="S239" s="1" t="s">
        <v>125</v>
      </c>
    </row>
    <row r="240" spans="1:19">
      <c r="A240" s="1">
        <v>1932</v>
      </c>
      <c r="B240" s="1">
        <v>8</v>
      </c>
      <c r="C240" s="1">
        <v>26</v>
      </c>
      <c r="D240" s="4">
        <f t="shared" si="11"/>
        <v>29</v>
      </c>
      <c r="E240" s="1">
        <v>2</v>
      </c>
      <c r="F240" s="1">
        <v>9</v>
      </c>
      <c r="I240" s="1">
        <v>2</v>
      </c>
      <c r="J240" s="1">
        <v>9</v>
      </c>
      <c r="K240" s="2">
        <f t="shared" si="12"/>
        <v>0</v>
      </c>
      <c r="L240" s="2">
        <f t="shared" si="13"/>
        <v>29</v>
      </c>
      <c r="M240" s="1" t="s">
        <v>30</v>
      </c>
      <c r="N240" s="1" t="s">
        <v>31</v>
      </c>
      <c r="O240" s="1">
        <v>1932</v>
      </c>
      <c r="P240" s="1">
        <v>240</v>
      </c>
      <c r="Q240" s="1">
        <v>3953</v>
      </c>
      <c r="S240" s="1" t="s">
        <v>125</v>
      </c>
    </row>
    <row r="241" spans="1:19">
      <c r="A241" s="1">
        <v>1932</v>
      </c>
      <c r="B241" s="1">
        <v>8</v>
      </c>
      <c r="C241" s="1">
        <v>27</v>
      </c>
      <c r="D241" s="4">
        <f t="shared" si="11"/>
        <v>28</v>
      </c>
      <c r="E241" s="1">
        <v>2</v>
      </c>
      <c r="F241" s="1">
        <v>8</v>
      </c>
      <c r="I241" s="1">
        <v>2</v>
      </c>
      <c r="J241" s="1">
        <v>8</v>
      </c>
      <c r="K241" s="2">
        <f t="shared" si="12"/>
        <v>0</v>
      </c>
      <c r="L241" s="2">
        <f t="shared" si="13"/>
        <v>28</v>
      </c>
      <c r="M241" s="1" t="s">
        <v>30</v>
      </c>
      <c r="N241" s="1" t="s">
        <v>31</v>
      </c>
      <c r="O241" s="1">
        <v>1932</v>
      </c>
      <c r="P241" s="1">
        <v>240</v>
      </c>
      <c r="Q241" s="1">
        <v>3953</v>
      </c>
      <c r="S241" s="1" t="s">
        <v>125</v>
      </c>
    </row>
    <row r="242" spans="1:19">
      <c r="A242" s="1">
        <v>1932</v>
      </c>
      <c r="B242" s="1">
        <v>8</v>
      </c>
      <c r="C242" s="1">
        <v>28</v>
      </c>
      <c r="D242" s="4">
        <f t="shared" si="11"/>
        <v>39</v>
      </c>
      <c r="E242" s="1">
        <v>2</v>
      </c>
      <c r="F242" s="1">
        <v>19</v>
      </c>
      <c r="I242" s="1">
        <v>2</v>
      </c>
      <c r="J242" s="1">
        <v>19</v>
      </c>
      <c r="K242" s="2">
        <f t="shared" si="12"/>
        <v>0</v>
      </c>
      <c r="L242" s="2">
        <f t="shared" si="13"/>
        <v>39</v>
      </c>
      <c r="M242" s="1" t="s">
        <v>94</v>
      </c>
      <c r="N242" s="1" t="s">
        <v>31</v>
      </c>
      <c r="O242" s="1">
        <v>1932</v>
      </c>
      <c r="P242" s="1">
        <v>240</v>
      </c>
      <c r="Q242" s="1">
        <v>3953</v>
      </c>
      <c r="S242" s="1" t="s">
        <v>125</v>
      </c>
    </row>
    <row r="243" spans="1:19">
      <c r="A243" s="1">
        <v>1932</v>
      </c>
      <c r="B243" s="1">
        <v>8</v>
      </c>
      <c r="C243" s="1">
        <v>29</v>
      </c>
      <c r="D243" s="4">
        <f t="shared" si="11"/>
        <v>28</v>
      </c>
      <c r="E243" s="1">
        <v>2</v>
      </c>
      <c r="F243" s="1">
        <v>8</v>
      </c>
      <c r="I243" s="1">
        <v>2</v>
      </c>
      <c r="J243" s="1">
        <v>8</v>
      </c>
      <c r="K243" s="2">
        <f t="shared" si="12"/>
        <v>0</v>
      </c>
      <c r="L243" s="2">
        <f t="shared" si="13"/>
        <v>28</v>
      </c>
      <c r="M243" s="1" t="s">
        <v>94</v>
      </c>
      <c r="N243" s="1" t="s">
        <v>31</v>
      </c>
      <c r="O243" s="1">
        <v>1932</v>
      </c>
      <c r="P243" s="1">
        <v>240</v>
      </c>
      <c r="Q243" s="1">
        <v>3953</v>
      </c>
      <c r="S243" s="1" t="s">
        <v>125</v>
      </c>
    </row>
    <row r="244" spans="1:19">
      <c r="A244" s="1">
        <v>1932</v>
      </c>
      <c r="B244" s="1">
        <v>8</v>
      </c>
      <c r="C244" s="1">
        <v>30</v>
      </c>
      <c r="D244" s="4">
        <f t="shared" si="11"/>
        <v>11</v>
      </c>
      <c r="E244" s="1">
        <v>1</v>
      </c>
      <c r="F244" s="1">
        <v>1</v>
      </c>
      <c r="I244" s="1">
        <v>1</v>
      </c>
      <c r="J244" s="1">
        <v>1</v>
      </c>
      <c r="K244" s="2">
        <f t="shared" si="12"/>
        <v>0</v>
      </c>
      <c r="L244" s="2">
        <f t="shared" si="13"/>
        <v>11</v>
      </c>
      <c r="M244" s="1" t="s">
        <v>30</v>
      </c>
      <c r="N244" s="1" t="s">
        <v>31</v>
      </c>
      <c r="O244" s="1">
        <v>1932</v>
      </c>
      <c r="P244" s="1">
        <v>240</v>
      </c>
      <c r="Q244" s="1">
        <v>3953</v>
      </c>
      <c r="S244" s="1" t="s">
        <v>125</v>
      </c>
    </row>
    <row r="245" spans="1:19">
      <c r="A245" s="1">
        <v>1932</v>
      </c>
      <c r="B245" s="1">
        <v>8</v>
      </c>
      <c r="C245" s="1">
        <v>31</v>
      </c>
      <c r="D245" s="4">
        <f t="shared" si="11"/>
        <v>11</v>
      </c>
      <c r="E245" s="1">
        <v>1</v>
      </c>
      <c r="F245" s="1">
        <v>1</v>
      </c>
      <c r="I245" s="1">
        <v>1</v>
      </c>
      <c r="J245" s="1">
        <v>1</v>
      </c>
      <c r="K245" s="2">
        <f t="shared" si="12"/>
        <v>0</v>
      </c>
      <c r="L245" s="2">
        <f t="shared" si="13"/>
        <v>11</v>
      </c>
      <c r="M245" s="1" t="s">
        <v>30</v>
      </c>
      <c r="N245" s="1" t="s">
        <v>31</v>
      </c>
      <c r="O245" s="1">
        <v>1932</v>
      </c>
      <c r="P245" s="1">
        <v>240</v>
      </c>
      <c r="Q245" s="1">
        <v>3953</v>
      </c>
      <c r="S245" s="1" t="s">
        <v>125</v>
      </c>
    </row>
    <row r="246" spans="1:19">
      <c r="A246" s="1">
        <v>1932</v>
      </c>
      <c r="B246" s="1">
        <v>9</v>
      </c>
      <c r="C246" s="1">
        <v>1</v>
      </c>
      <c r="D246" s="4">
        <f t="shared" si="11"/>
        <v>11</v>
      </c>
      <c r="E246" s="1">
        <v>1</v>
      </c>
      <c r="F246" s="1">
        <v>1</v>
      </c>
      <c r="I246" s="1">
        <v>1</v>
      </c>
      <c r="J246" s="1">
        <v>1</v>
      </c>
      <c r="K246" s="2">
        <f t="shared" si="12"/>
        <v>0</v>
      </c>
      <c r="L246" s="2">
        <f t="shared" si="13"/>
        <v>11</v>
      </c>
      <c r="M246" s="1" t="s">
        <v>30</v>
      </c>
      <c r="N246" s="1" t="s">
        <v>31</v>
      </c>
      <c r="O246" s="1">
        <v>1932</v>
      </c>
      <c r="P246" s="1">
        <v>241</v>
      </c>
      <c r="Q246" s="1">
        <v>3954</v>
      </c>
      <c r="S246" s="1" t="s">
        <v>126</v>
      </c>
    </row>
    <row r="247" spans="1:19">
      <c r="A247" s="1">
        <v>1932</v>
      </c>
      <c r="B247" s="1">
        <v>9</v>
      </c>
      <c r="C247" s="1">
        <v>2</v>
      </c>
      <c r="D247" s="4">
        <f t="shared" si="11"/>
        <v>11</v>
      </c>
      <c r="E247" s="1">
        <v>1</v>
      </c>
      <c r="F247" s="1">
        <v>1</v>
      </c>
      <c r="I247" s="1">
        <v>1</v>
      </c>
      <c r="J247" s="1">
        <v>1</v>
      </c>
      <c r="K247" s="2">
        <f t="shared" si="12"/>
        <v>0</v>
      </c>
      <c r="L247" s="2">
        <f t="shared" si="13"/>
        <v>11</v>
      </c>
      <c r="M247" s="1" t="s">
        <v>30</v>
      </c>
      <c r="N247" s="1" t="s">
        <v>31</v>
      </c>
      <c r="O247" s="1">
        <v>1932</v>
      </c>
      <c r="P247" s="1">
        <v>241</v>
      </c>
      <c r="Q247" s="1">
        <v>3954</v>
      </c>
      <c r="S247" s="1" t="s">
        <v>126</v>
      </c>
    </row>
    <row r="248" spans="1:19">
      <c r="A248" s="1">
        <v>1932</v>
      </c>
      <c r="B248" s="1">
        <v>9</v>
      </c>
      <c r="C248" s="1">
        <v>3</v>
      </c>
      <c r="D248" s="4">
        <f t="shared" si="11"/>
        <v>11</v>
      </c>
      <c r="E248" s="1">
        <v>1</v>
      </c>
      <c r="F248" s="1">
        <v>1</v>
      </c>
      <c r="I248" s="1">
        <v>1</v>
      </c>
      <c r="J248" s="1">
        <v>1</v>
      </c>
      <c r="K248" s="2">
        <f t="shared" si="12"/>
        <v>0</v>
      </c>
      <c r="L248" s="2">
        <f t="shared" si="13"/>
        <v>11</v>
      </c>
      <c r="M248" s="1" t="s">
        <v>30</v>
      </c>
      <c r="N248" s="1" t="s">
        <v>31</v>
      </c>
      <c r="O248" s="1">
        <v>1932</v>
      </c>
      <c r="P248" s="1">
        <v>241</v>
      </c>
      <c r="Q248" s="1">
        <v>3954</v>
      </c>
      <c r="S248" s="1" t="s">
        <v>126</v>
      </c>
    </row>
    <row r="249" spans="1:19">
      <c r="A249" s="1">
        <v>1932</v>
      </c>
      <c r="B249" s="1">
        <v>9</v>
      </c>
      <c r="C249" s="1">
        <v>4</v>
      </c>
      <c r="D249" s="4">
        <f t="shared" si="11"/>
        <v>0</v>
      </c>
      <c r="E249" s="1">
        <v>0</v>
      </c>
      <c r="F249" s="1">
        <v>0</v>
      </c>
      <c r="K249" s="2">
        <f t="shared" si="12"/>
        <v>0</v>
      </c>
      <c r="L249" s="2">
        <f t="shared" si="13"/>
        <v>0</v>
      </c>
      <c r="M249" s="1" t="s">
        <v>30</v>
      </c>
      <c r="N249" s="1" t="s">
        <v>31</v>
      </c>
      <c r="O249" s="1">
        <v>1932</v>
      </c>
      <c r="P249" s="1">
        <v>241</v>
      </c>
      <c r="Q249" s="1">
        <v>3954</v>
      </c>
      <c r="S249" s="1" t="s">
        <v>126</v>
      </c>
    </row>
    <row r="250" spans="1:19">
      <c r="A250" s="1">
        <v>1932</v>
      </c>
      <c r="B250" s="1">
        <v>9</v>
      </c>
      <c r="C250" s="1">
        <v>5</v>
      </c>
      <c r="D250" s="4">
        <f t="shared" si="11"/>
        <v>0</v>
      </c>
      <c r="E250" s="1">
        <v>0</v>
      </c>
      <c r="F250" s="1">
        <v>0</v>
      </c>
      <c r="K250" s="2">
        <f t="shared" si="12"/>
        <v>0</v>
      </c>
      <c r="L250" s="2">
        <f t="shared" si="13"/>
        <v>0</v>
      </c>
      <c r="M250" s="1" t="s">
        <v>30</v>
      </c>
      <c r="N250" s="1" t="s">
        <v>31</v>
      </c>
      <c r="O250" s="1">
        <v>1932</v>
      </c>
      <c r="P250" s="1">
        <v>241</v>
      </c>
      <c r="Q250" s="1">
        <v>3954</v>
      </c>
      <c r="S250" s="1" t="s">
        <v>126</v>
      </c>
    </row>
    <row r="251" spans="1:19">
      <c r="A251" s="1">
        <v>1932</v>
      </c>
      <c r="B251" s="1">
        <v>9</v>
      </c>
      <c r="C251" s="1">
        <v>6</v>
      </c>
      <c r="D251" s="4" t="str">
        <f t="shared" si="11"/>
        <v/>
      </c>
      <c r="K251" s="2" t="str">
        <f t="shared" si="12"/>
        <v/>
      </c>
      <c r="L251" s="2" t="str">
        <f t="shared" si="13"/>
        <v/>
      </c>
      <c r="N251" s="1" t="s">
        <v>31</v>
      </c>
      <c r="O251" s="1">
        <v>1932</v>
      </c>
      <c r="P251" s="1">
        <v>241</v>
      </c>
      <c r="Q251" s="1">
        <v>3954</v>
      </c>
      <c r="S251" s="1" t="s">
        <v>126</v>
      </c>
    </row>
    <row r="252" spans="1:19">
      <c r="A252" s="1">
        <v>1932</v>
      </c>
      <c r="B252" s="1">
        <v>9</v>
      </c>
      <c r="C252" s="1">
        <v>7</v>
      </c>
      <c r="D252" s="4">
        <f t="shared" si="11"/>
        <v>0</v>
      </c>
      <c r="E252" s="1">
        <v>0</v>
      </c>
      <c r="F252" s="1">
        <v>0</v>
      </c>
      <c r="K252" s="2">
        <f t="shared" si="12"/>
        <v>0</v>
      </c>
      <c r="L252" s="2">
        <f t="shared" si="13"/>
        <v>0</v>
      </c>
      <c r="M252" s="1" t="s">
        <v>30</v>
      </c>
      <c r="N252" s="1" t="s">
        <v>31</v>
      </c>
      <c r="O252" s="1">
        <v>1932</v>
      </c>
      <c r="P252" s="1">
        <v>241</v>
      </c>
      <c r="Q252" s="1">
        <v>3954</v>
      </c>
      <c r="S252" s="1" t="s">
        <v>126</v>
      </c>
    </row>
    <row r="253" spans="1:19">
      <c r="A253" s="1">
        <v>1932</v>
      </c>
      <c r="B253" s="1">
        <v>9</v>
      </c>
      <c r="C253" s="1">
        <v>8</v>
      </c>
      <c r="D253" s="4">
        <f t="shared" si="11"/>
        <v>0</v>
      </c>
      <c r="E253" s="1">
        <v>0</v>
      </c>
      <c r="F253" s="1">
        <v>0</v>
      </c>
      <c r="K253" s="2">
        <f t="shared" si="12"/>
        <v>0</v>
      </c>
      <c r="L253" s="2">
        <f t="shared" si="13"/>
        <v>0</v>
      </c>
      <c r="M253" s="1" t="s">
        <v>30</v>
      </c>
      <c r="N253" s="1" t="s">
        <v>31</v>
      </c>
      <c r="O253" s="1">
        <v>1932</v>
      </c>
      <c r="P253" s="1">
        <v>241</v>
      </c>
      <c r="Q253" s="1">
        <v>3954</v>
      </c>
      <c r="S253" s="1" t="s">
        <v>126</v>
      </c>
    </row>
    <row r="254" spans="1:19">
      <c r="A254" s="1">
        <v>1932</v>
      </c>
      <c r="B254" s="1">
        <v>9</v>
      </c>
      <c r="C254" s="1">
        <v>9</v>
      </c>
      <c r="D254" s="4">
        <f t="shared" si="11"/>
        <v>0</v>
      </c>
      <c r="E254" s="1">
        <v>0</v>
      </c>
      <c r="F254" s="1">
        <v>0</v>
      </c>
      <c r="K254" s="2">
        <f t="shared" si="12"/>
        <v>0</v>
      </c>
      <c r="L254" s="2">
        <f t="shared" si="13"/>
        <v>0</v>
      </c>
      <c r="M254" s="1" t="s">
        <v>30</v>
      </c>
      <c r="N254" s="1" t="s">
        <v>31</v>
      </c>
      <c r="O254" s="1">
        <v>1932</v>
      </c>
      <c r="P254" s="1">
        <v>241</v>
      </c>
      <c r="Q254" s="1">
        <v>3954</v>
      </c>
      <c r="S254" s="1" t="s">
        <v>126</v>
      </c>
    </row>
    <row r="255" spans="1:19">
      <c r="A255" s="1">
        <v>1932</v>
      </c>
      <c r="B255" s="1">
        <v>9</v>
      </c>
      <c r="C255" s="1">
        <v>10</v>
      </c>
      <c r="D255" s="4">
        <f t="shared" si="11"/>
        <v>0</v>
      </c>
      <c r="E255" s="1">
        <v>0</v>
      </c>
      <c r="F255" s="1">
        <v>0</v>
      </c>
      <c r="K255" s="2">
        <f t="shared" si="12"/>
        <v>0</v>
      </c>
      <c r="L255" s="2">
        <f t="shared" si="13"/>
        <v>0</v>
      </c>
      <c r="M255" s="1" t="s">
        <v>30</v>
      </c>
      <c r="N255" s="1" t="s">
        <v>31</v>
      </c>
      <c r="O255" s="1">
        <v>1932</v>
      </c>
      <c r="P255" s="1">
        <v>241</v>
      </c>
      <c r="Q255" s="1">
        <v>3954</v>
      </c>
      <c r="S255" s="1" t="s">
        <v>126</v>
      </c>
    </row>
    <row r="256" spans="1:19">
      <c r="A256" s="1">
        <v>1932</v>
      </c>
      <c r="B256" s="1">
        <v>9</v>
      </c>
      <c r="C256" s="1">
        <v>11</v>
      </c>
      <c r="D256" s="4" t="str">
        <f t="shared" si="11"/>
        <v/>
      </c>
      <c r="K256" s="2" t="str">
        <f t="shared" si="12"/>
        <v/>
      </c>
      <c r="L256" s="2" t="str">
        <f t="shared" si="13"/>
        <v/>
      </c>
      <c r="N256" s="1" t="s">
        <v>31</v>
      </c>
      <c r="O256" s="1">
        <v>1932</v>
      </c>
      <c r="P256" s="1">
        <v>241</v>
      </c>
      <c r="Q256" s="1">
        <v>3954</v>
      </c>
      <c r="S256" s="1" t="s">
        <v>126</v>
      </c>
    </row>
    <row r="257" spans="1:19">
      <c r="A257" s="1">
        <v>1932</v>
      </c>
      <c r="B257" s="1">
        <v>9</v>
      </c>
      <c r="C257" s="1">
        <v>12</v>
      </c>
      <c r="D257" s="4" t="str">
        <f t="shared" si="11"/>
        <v/>
      </c>
      <c r="K257" s="2" t="str">
        <f t="shared" si="12"/>
        <v/>
      </c>
      <c r="L257" s="2" t="str">
        <f t="shared" si="13"/>
        <v/>
      </c>
      <c r="N257" s="1" t="s">
        <v>31</v>
      </c>
      <c r="O257" s="1">
        <v>1932</v>
      </c>
      <c r="P257" s="1">
        <v>241</v>
      </c>
      <c r="Q257" s="1">
        <v>3954</v>
      </c>
      <c r="S257" s="1" t="s">
        <v>126</v>
      </c>
    </row>
    <row r="258" spans="1:19">
      <c r="A258" s="1">
        <v>1932</v>
      </c>
      <c r="B258" s="1">
        <v>9</v>
      </c>
      <c r="C258" s="1">
        <v>13</v>
      </c>
      <c r="D258" s="4" t="str">
        <f t="shared" si="11"/>
        <v/>
      </c>
      <c r="K258" s="2" t="str">
        <f t="shared" si="12"/>
        <v/>
      </c>
      <c r="L258" s="2" t="str">
        <f t="shared" si="13"/>
        <v/>
      </c>
      <c r="N258" s="1" t="s">
        <v>31</v>
      </c>
      <c r="O258" s="1">
        <v>1932</v>
      </c>
      <c r="P258" s="1">
        <v>241</v>
      </c>
      <c r="Q258" s="1">
        <v>3954</v>
      </c>
      <c r="S258" s="1" t="s">
        <v>126</v>
      </c>
    </row>
    <row r="259" spans="1:19">
      <c r="A259" s="1">
        <v>1932</v>
      </c>
      <c r="B259" s="1">
        <v>9</v>
      </c>
      <c r="C259" s="1">
        <v>14</v>
      </c>
      <c r="D259" s="4" t="str">
        <f t="shared" ref="D259:D322" si="14">IF(E259="","",E259*10+F259)</f>
        <v/>
      </c>
      <c r="K259" s="2" t="str">
        <f t="shared" si="12"/>
        <v/>
      </c>
      <c r="L259" s="2" t="str">
        <f t="shared" si="13"/>
        <v/>
      </c>
      <c r="N259" s="1" t="s">
        <v>31</v>
      </c>
      <c r="O259" s="1">
        <v>1932</v>
      </c>
      <c r="P259" s="1">
        <v>241</v>
      </c>
      <c r="Q259" s="1">
        <v>3954</v>
      </c>
      <c r="S259" s="1" t="s">
        <v>126</v>
      </c>
    </row>
    <row r="260" spans="1:19">
      <c r="A260" s="1">
        <v>1932</v>
      </c>
      <c r="B260" s="1">
        <v>9</v>
      </c>
      <c r="C260" s="1">
        <v>15</v>
      </c>
      <c r="D260" s="4">
        <f t="shared" si="14"/>
        <v>0</v>
      </c>
      <c r="E260" s="1">
        <v>0</v>
      </c>
      <c r="F260" s="1">
        <v>0</v>
      </c>
      <c r="K260" s="2">
        <f t="shared" si="12"/>
        <v>0</v>
      </c>
      <c r="L260" s="2">
        <f t="shared" si="13"/>
        <v>0</v>
      </c>
      <c r="M260" s="1" t="s">
        <v>30</v>
      </c>
      <c r="N260" s="1" t="s">
        <v>31</v>
      </c>
      <c r="O260" s="1">
        <v>1932</v>
      </c>
      <c r="P260" s="1">
        <v>241</v>
      </c>
      <c r="Q260" s="1">
        <v>3954</v>
      </c>
      <c r="S260" s="1" t="s">
        <v>126</v>
      </c>
    </row>
    <row r="261" spans="1:19">
      <c r="A261" s="1">
        <v>1932</v>
      </c>
      <c r="B261" s="1">
        <v>9</v>
      </c>
      <c r="C261" s="1">
        <v>16</v>
      </c>
      <c r="D261" s="4" t="str">
        <f t="shared" si="14"/>
        <v/>
      </c>
      <c r="K261" s="2" t="str">
        <f t="shared" si="12"/>
        <v/>
      </c>
      <c r="L261" s="2" t="str">
        <f t="shared" si="13"/>
        <v/>
      </c>
      <c r="N261" s="1" t="s">
        <v>31</v>
      </c>
      <c r="O261" s="1">
        <v>1932</v>
      </c>
      <c r="P261" s="1">
        <v>241</v>
      </c>
      <c r="Q261" s="1">
        <v>3954</v>
      </c>
      <c r="S261" s="1" t="s">
        <v>126</v>
      </c>
    </row>
    <row r="262" spans="1:19">
      <c r="A262" s="1">
        <v>1932</v>
      </c>
      <c r="B262" s="1">
        <v>9</v>
      </c>
      <c r="C262" s="1">
        <v>17</v>
      </c>
      <c r="D262" s="4">
        <f t="shared" si="14"/>
        <v>0</v>
      </c>
      <c r="E262" s="1">
        <v>0</v>
      </c>
      <c r="F262" s="1">
        <v>0</v>
      </c>
      <c r="K262" s="2">
        <f t="shared" si="12"/>
        <v>0</v>
      </c>
      <c r="L262" s="2">
        <f t="shared" si="13"/>
        <v>0</v>
      </c>
      <c r="M262" s="1" t="s">
        <v>30</v>
      </c>
      <c r="N262" s="1" t="s">
        <v>31</v>
      </c>
      <c r="O262" s="1">
        <v>1932</v>
      </c>
      <c r="P262" s="1">
        <v>241</v>
      </c>
      <c r="Q262" s="1">
        <v>3954</v>
      </c>
      <c r="S262" s="1" t="s">
        <v>126</v>
      </c>
    </row>
    <row r="263" spans="1:19">
      <c r="A263" s="1">
        <v>1932</v>
      </c>
      <c r="B263" s="1">
        <v>9</v>
      </c>
      <c r="C263" s="1">
        <v>18</v>
      </c>
      <c r="D263" s="4" t="str">
        <f t="shared" si="14"/>
        <v/>
      </c>
      <c r="K263" s="2" t="str">
        <f t="shared" si="12"/>
        <v/>
      </c>
      <c r="L263" s="2" t="str">
        <f t="shared" si="13"/>
        <v/>
      </c>
      <c r="N263" s="1" t="s">
        <v>31</v>
      </c>
      <c r="O263" s="1">
        <v>1932</v>
      </c>
      <c r="P263" s="1">
        <v>241</v>
      </c>
      <c r="Q263" s="1">
        <v>3954</v>
      </c>
      <c r="S263" s="1" t="s">
        <v>126</v>
      </c>
    </row>
    <row r="264" spans="1:19">
      <c r="A264" s="1">
        <v>1932</v>
      </c>
      <c r="B264" s="1">
        <v>9</v>
      </c>
      <c r="C264" s="1">
        <v>19</v>
      </c>
      <c r="D264" s="4">
        <f t="shared" si="14"/>
        <v>12</v>
      </c>
      <c r="E264" s="1">
        <v>1</v>
      </c>
      <c r="F264" s="1">
        <v>2</v>
      </c>
      <c r="I264" s="1">
        <v>1</v>
      </c>
      <c r="J264" s="1">
        <v>2</v>
      </c>
      <c r="K264" s="2">
        <f t="shared" si="12"/>
        <v>0</v>
      </c>
      <c r="L264" s="2">
        <f t="shared" si="13"/>
        <v>12</v>
      </c>
      <c r="M264" s="1" t="s">
        <v>30</v>
      </c>
      <c r="N264" s="1" t="s">
        <v>31</v>
      </c>
      <c r="O264" s="1">
        <v>1932</v>
      </c>
      <c r="P264" s="1">
        <v>241</v>
      </c>
      <c r="Q264" s="1">
        <v>3954</v>
      </c>
      <c r="S264" s="1" t="s">
        <v>126</v>
      </c>
    </row>
    <row r="265" spans="1:19">
      <c r="A265" s="1">
        <v>1932</v>
      </c>
      <c r="B265" s="1">
        <v>9</v>
      </c>
      <c r="C265" s="1">
        <v>20</v>
      </c>
      <c r="D265" s="4">
        <f t="shared" si="14"/>
        <v>0</v>
      </c>
      <c r="E265" s="1">
        <v>0</v>
      </c>
      <c r="F265" s="1">
        <v>0</v>
      </c>
      <c r="K265" s="2">
        <f t="shared" si="12"/>
        <v>0</v>
      </c>
      <c r="L265" s="2">
        <f t="shared" si="13"/>
        <v>0</v>
      </c>
      <c r="M265" s="1" t="s">
        <v>30</v>
      </c>
      <c r="N265" s="1" t="s">
        <v>31</v>
      </c>
      <c r="O265" s="1">
        <v>1932</v>
      </c>
      <c r="P265" s="1">
        <v>241</v>
      </c>
      <c r="Q265" s="1">
        <v>3954</v>
      </c>
      <c r="S265" s="1" t="s">
        <v>126</v>
      </c>
    </row>
    <row r="266" spans="1:19">
      <c r="A266" s="1">
        <v>1932</v>
      </c>
      <c r="B266" s="1">
        <v>9</v>
      </c>
      <c r="C266" s="1">
        <v>21</v>
      </c>
      <c r="D266" s="4">
        <f t="shared" si="14"/>
        <v>12</v>
      </c>
      <c r="E266" s="1">
        <v>1</v>
      </c>
      <c r="F266" s="1">
        <v>2</v>
      </c>
      <c r="I266" s="1">
        <v>1</v>
      </c>
      <c r="J266" s="1">
        <v>2</v>
      </c>
      <c r="K266" s="2">
        <f t="shared" si="12"/>
        <v>0</v>
      </c>
      <c r="L266" s="2">
        <f t="shared" si="13"/>
        <v>12</v>
      </c>
      <c r="M266" s="1" t="s">
        <v>30</v>
      </c>
      <c r="N266" s="1" t="s">
        <v>31</v>
      </c>
      <c r="O266" s="1">
        <v>1932</v>
      </c>
      <c r="P266" s="1">
        <v>241</v>
      </c>
      <c r="Q266" s="1">
        <v>3954</v>
      </c>
      <c r="S266" s="1" t="s">
        <v>126</v>
      </c>
    </row>
    <row r="267" spans="1:19">
      <c r="A267" s="1">
        <v>1932</v>
      </c>
      <c r="B267" s="1">
        <v>9</v>
      </c>
      <c r="C267" s="1">
        <v>22</v>
      </c>
      <c r="D267" s="4">
        <f t="shared" si="14"/>
        <v>27</v>
      </c>
      <c r="E267" s="1">
        <v>2</v>
      </c>
      <c r="F267" s="1">
        <v>7</v>
      </c>
      <c r="G267" s="1">
        <v>1</v>
      </c>
      <c r="H267" s="1">
        <v>4</v>
      </c>
      <c r="I267" s="1">
        <v>1</v>
      </c>
      <c r="J267" s="1">
        <v>3</v>
      </c>
      <c r="K267" s="2">
        <f t="shared" si="12"/>
        <v>14</v>
      </c>
      <c r="L267" s="2">
        <f t="shared" si="13"/>
        <v>13</v>
      </c>
      <c r="M267" s="1" t="s">
        <v>30</v>
      </c>
      <c r="N267" s="1" t="s">
        <v>31</v>
      </c>
      <c r="O267" s="1">
        <v>1932</v>
      </c>
      <c r="P267" s="1">
        <v>241</v>
      </c>
      <c r="Q267" s="1">
        <v>3954</v>
      </c>
      <c r="S267" s="1" t="s">
        <v>126</v>
      </c>
    </row>
    <row r="268" spans="1:19">
      <c r="A268" s="1">
        <v>1932</v>
      </c>
      <c r="B268" s="1">
        <v>9</v>
      </c>
      <c r="C268" s="1">
        <v>23</v>
      </c>
      <c r="D268" s="4">
        <f t="shared" si="14"/>
        <v>0</v>
      </c>
      <c r="E268" s="1">
        <v>0</v>
      </c>
      <c r="F268" s="1">
        <v>0</v>
      </c>
      <c r="K268" s="2">
        <f t="shared" si="12"/>
        <v>0</v>
      </c>
      <c r="L268" s="2">
        <f t="shared" si="13"/>
        <v>0</v>
      </c>
      <c r="M268" s="1" t="s">
        <v>94</v>
      </c>
      <c r="N268" s="1" t="s">
        <v>31</v>
      </c>
      <c r="O268" s="1">
        <v>1932</v>
      </c>
      <c r="P268" s="1">
        <v>241</v>
      </c>
      <c r="Q268" s="1">
        <v>3954</v>
      </c>
      <c r="S268" s="1" t="s">
        <v>126</v>
      </c>
    </row>
    <row r="269" spans="1:19">
      <c r="A269" s="1">
        <v>1932</v>
      </c>
      <c r="B269" s="1">
        <v>9</v>
      </c>
      <c r="C269" s="1">
        <v>24</v>
      </c>
      <c r="D269" s="4">
        <f t="shared" si="14"/>
        <v>0</v>
      </c>
      <c r="E269" s="1">
        <v>0</v>
      </c>
      <c r="F269" s="1">
        <v>0</v>
      </c>
      <c r="K269" s="2">
        <f t="shared" si="12"/>
        <v>0</v>
      </c>
      <c r="L269" s="2">
        <f t="shared" si="13"/>
        <v>0</v>
      </c>
      <c r="M269" s="1" t="s">
        <v>30</v>
      </c>
      <c r="N269" s="1" t="s">
        <v>31</v>
      </c>
      <c r="O269" s="1">
        <v>1932</v>
      </c>
      <c r="P269" s="1">
        <v>241</v>
      </c>
      <c r="Q269" s="1">
        <v>3954</v>
      </c>
      <c r="S269" s="1" t="s">
        <v>126</v>
      </c>
    </row>
    <row r="270" spans="1:19">
      <c r="A270" s="1">
        <v>1932</v>
      </c>
      <c r="B270" s="1">
        <v>9</v>
      </c>
      <c r="C270" s="1">
        <v>25</v>
      </c>
      <c r="D270" s="4">
        <f t="shared" si="14"/>
        <v>11</v>
      </c>
      <c r="E270" s="1">
        <v>1</v>
      </c>
      <c r="F270" s="1">
        <v>1</v>
      </c>
      <c r="I270" s="1">
        <v>1</v>
      </c>
      <c r="J270" s="1">
        <v>1</v>
      </c>
      <c r="K270" s="2">
        <f t="shared" si="12"/>
        <v>0</v>
      </c>
      <c r="L270" s="2">
        <f t="shared" si="13"/>
        <v>11</v>
      </c>
      <c r="M270" s="1" t="s">
        <v>30</v>
      </c>
      <c r="N270" s="1" t="s">
        <v>31</v>
      </c>
      <c r="O270" s="1">
        <v>1932</v>
      </c>
      <c r="P270" s="1">
        <v>241</v>
      </c>
      <c r="Q270" s="1">
        <v>3954</v>
      </c>
      <c r="S270" s="1" t="s">
        <v>126</v>
      </c>
    </row>
    <row r="271" spans="1:19">
      <c r="A271" s="1">
        <v>1932</v>
      </c>
      <c r="B271" s="1">
        <v>9</v>
      </c>
      <c r="C271" s="1">
        <v>26</v>
      </c>
      <c r="D271" s="4">
        <f t="shared" si="14"/>
        <v>0</v>
      </c>
      <c r="E271" s="1">
        <v>0</v>
      </c>
      <c r="F271" s="1">
        <v>0</v>
      </c>
      <c r="K271" s="2">
        <f t="shared" si="12"/>
        <v>0</v>
      </c>
      <c r="L271" s="2">
        <f t="shared" si="13"/>
        <v>0</v>
      </c>
      <c r="M271" s="1" t="s">
        <v>30</v>
      </c>
      <c r="N271" s="1" t="s">
        <v>31</v>
      </c>
      <c r="O271" s="1">
        <v>1932</v>
      </c>
      <c r="P271" s="1">
        <v>241</v>
      </c>
      <c r="Q271" s="1">
        <v>3954</v>
      </c>
      <c r="S271" s="1" t="s">
        <v>126</v>
      </c>
    </row>
    <row r="272" spans="1:19">
      <c r="A272" s="1">
        <v>1932</v>
      </c>
      <c r="B272" s="1">
        <v>9</v>
      </c>
      <c r="C272" s="1">
        <v>27</v>
      </c>
      <c r="D272" s="4">
        <f t="shared" si="14"/>
        <v>0</v>
      </c>
      <c r="E272" s="1">
        <v>0</v>
      </c>
      <c r="F272" s="1">
        <v>0</v>
      </c>
      <c r="K272" s="2">
        <f t="shared" ref="K272:K335" si="15">IF(D272="","",G272*10+H272)</f>
        <v>0</v>
      </c>
      <c r="L272" s="2">
        <f t="shared" ref="L272:L335" si="16">IF(D272="","",I272*10+J272)</f>
        <v>0</v>
      </c>
      <c r="M272" s="1" t="s">
        <v>30</v>
      </c>
      <c r="N272" s="1" t="s">
        <v>31</v>
      </c>
      <c r="O272" s="1">
        <v>1932</v>
      </c>
      <c r="P272" s="1">
        <v>241</v>
      </c>
      <c r="Q272" s="1">
        <v>3954</v>
      </c>
      <c r="S272" s="1" t="s">
        <v>126</v>
      </c>
    </row>
    <row r="273" spans="1:19">
      <c r="A273" s="1">
        <v>1932</v>
      </c>
      <c r="B273" s="1">
        <v>9</v>
      </c>
      <c r="C273" s="1">
        <v>28</v>
      </c>
      <c r="D273" s="4">
        <f t="shared" si="14"/>
        <v>11</v>
      </c>
      <c r="E273" s="1">
        <v>1</v>
      </c>
      <c r="F273" s="1">
        <v>1</v>
      </c>
      <c r="I273" s="1">
        <v>1</v>
      </c>
      <c r="J273" s="1">
        <v>1</v>
      </c>
      <c r="K273" s="2">
        <f t="shared" si="15"/>
        <v>0</v>
      </c>
      <c r="L273" s="2">
        <f t="shared" si="16"/>
        <v>11</v>
      </c>
      <c r="M273" s="1" t="s">
        <v>30</v>
      </c>
      <c r="N273" s="1" t="s">
        <v>31</v>
      </c>
      <c r="O273" s="1">
        <v>1932</v>
      </c>
      <c r="P273" s="1">
        <v>241</v>
      </c>
      <c r="Q273" s="1">
        <v>3954</v>
      </c>
      <c r="S273" s="1" t="s">
        <v>126</v>
      </c>
    </row>
    <row r="274" spans="1:19">
      <c r="A274" s="1">
        <v>1932</v>
      </c>
      <c r="B274" s="1">
        <v>9</v>
      </c>
      <c r="C274" s="1">
        <v>29</v>
      </c>
      <c r="D274" s="4">
        <f t="shared" si="14"/>
        <v>12</v>
      </c>
      <c r="E274" s="1">
        <v>1</v>
      </c>
      <c r="F274" s="1">
        <v>2</v>
      </c>
      <c r="I274" s="1">
        <v>1</v>
      </c>
      <c r="J274" s="1">
        <v>2</v>
      </c>
      <c r="K274" s="2">
        <f t="shared" si="15"/>
        <v>0</v>
      </c>
      <c r="L274" s="2">
        <f t="shared" si="16"/>
        <v>12</v>
      </c>
      <c r="M274" s="1" t="s">
        <v>30</v>
      </c>
      <c r="N274" s="1" t="s">
        <v>31</v>
      </c>
      <c r="O274" s="1">
        <v>1932</v>
      </c>
      <c r="P274" s="1">
        <v>241</v>
      </c>
      <c r="Q274" s="1">
        <v>3954</v>
      </c>
      <c r="S274" s="1" t="s">
        <v>126</v>
      </c>
    </row>
    <row r="275" spans="1:19">
      <c r="A275" s="1">
        <v>1932</v>
      </c>
      <c r="B275" s="1">
        <v>9</v>
      </c>
      <c r="C275" s="1">
        <v>30</v>
      </c>
      <c r="D275" s="4">
        <f t="shared" si="14"/>
        <v>12</v>
      </c>
      <c r="E275" s="1">
        <v>1</v>
      </c>
      <c r="F275" s="1">
        <v>2</v>
      </c>
      <c r="I275" s="1">
        <v>1</v>
      </c>
      <c r="J275" s="1">
        <v>2</v>
      </c>
      <c r="K275" s="2">
        <f t="shared" si="15"/>
        <v>0</v>
      </c>
      <c r="L275" s="2">
        <f t="shared" si="16"/>
        <v>12</v>
      </c>
      <c r="M275" s="1" t="s">
        <v>30</v>
      </c>
      <c r="N275" s="1" t="s">
        <v>31</v>
      </c>
      <c r="O275" s="1">
        <v>1932</v>
      </c>
      <c r="P275" s="1">
        <v>241</v>
      </c>
      <c r="Q275" s="1">
        <v>3954</v>
      </c>
      <c r="S275" s="1" t="s">
        <v>126</v>
      </c>
    </row>
    <row r="276" spans="1:19">
      <c r="A276" s="1">
        <v>1932</v>
      </c>
      <c r="B276" s="1">
        <v>10</v>
      </c>
      <c r="C276" s="1">
        <v>1</v>
      </c>
      <c r="D276" s="4">
        <f t="shared" si="14"/>
        <v>23</v>
      </c>
      <c r="E276" s="1">
        <v>2</v>
      </c>
      <c r="F276" s="1">
        <v>3</v>
      </c>
      <c r="G276" s="1">
        <v>1</v>
      </c>
      <c r="H276" s="1">
        <v>2</v>
      </c>
      <c r="I276" s="1">
        <v>1</v>
      </c>
      <c r="J276" s="1">
        <v>1</v>
      </c>
      <c r="K276" s="2">
        <f t="shared" si="15"/>
        <v>12</v>
      </c>
      <c r="L276" s="2">
        <f t="shared" si="16"/>
        <v>11</v>
      </c>
      <c r="M276" s="1" t="s">
        <v>30</v>
      </c>
      <c r="N276" s="1" t="s">
        <v>31</v>
      </c>
      <c r="O276" s="1">
        <v>1932</v>
      </c>
      <c r="P276" s="1">
        <v>242</v>
      </c>
      <c r="Q276" s="1">
        <v>3955</v>
      </c>
      <c r="S276" s="1" t="s">
        <v>127</v>
      </c>
    </row>
    <row r="277" spans="1:19">
      <c r="A277" s="1">
        <v>1932</v>
      </c>
      <c r="B277" s="1">
        <v>10</v>
      </c>
      <c r="C277" s="1">
        <v>2</v>
      </c>
      <c r="D277" s="4">
        <f t="shared" si="14"/>
        <v>0</v>
      </c>
      <c r="E277" s="1">
        <v>0</v>
      </c>
      <c r="F277" s="1">
        <v>0</v>
      </c>
      <c r="K277" s="2">
        <f t="shared" si="15"/>
        <v>0</v>
      </c>
      <c r="L277" s="2">
        <f t="shared" si="16"/>
        <v>0</v>
      </c>
      <c r="M277" s="1" t="s">
        <v>94</v>
      </c>
      <c r="N277" s="1" t="s">
        <v>31</v>
      </c>
      <c r="O277" s="1">
        <v>1932</v>
      </c>
      <c r="P277" s="1">
        <v>242</v>
      </c>
      <c r="Q277" s="1">
        <v>3955</v>
      </c>
      <c r="S277" s="1" t="s">
        <v>127</v>
      </c>
    </row>
    <row r="278" spans="1:19">
      <c r="A278" s="1">
        <v>1932</v>
      </c>
      <c r="B278" s="1">
        <v>10</v>
      </c>
      <c r="C278" s="1">
        <v>3</v>
      </c>
      <c r="D278" s="4">
        <f t="shared" si="14"/>
        <v>12</v>
      </c>
      <c r="E278" s="1">
        <v>1</v>
      </c>
      <c r="F278" s="1">
        <v>2</v>
      </c>
      <c r="G278" s="1">
        <v>1</v>
      </c>
      <c r="H278" s="1">
        <v>2</v>
      </c>
      <c r="K278" s="2">
        <f t="shared" si="15"/>
        <v>12</v>
      </c>
      <c r="L278" s="2">
        <f t="shared" si="16"/>
        <v>0</v>
      </c>
      <c r="M278" s="1" t="s">
        <v>94</v>
      </c>
      <c r="N278" s="1" t="s">
        <v>31</v>
      </c>
      <c r="O278" s="1">
        <v>1932</v>
      </c>
      <c r="P278" s="1">
        <v>242</v>
      </c>
      <c r="Q278" s="1">
        <v>3955</v>
      </c>
      <c r="S278" s="1" t="s">
        <v>127</v>
      </c>
    </row>
    <row r="279" spans="1:19">
      <c r="A279" s="1">
        <v>1932</v>
      </c>
      <c r="B279" s="1">
        <v>10</v>
      </c>
      <c r="C279" s="1">
        <v>4</v>
      </c>
      <c r="D279" s="4">
        <f t="shared" si="14"/>
        <v>0</v>
      </c>
      <c r="E279" s="1">
        <v>0</v>
      </c>
      <c r="F279" s="1">
        <v>0</v>
      </c>
      <c r="K279" s="2">
        <f t="shared" si="15"/>
        <v>0</v>
      </c>
      <c r="L279" s="2">
        <f t="shared" si="16"/>
        <v>0</v>
      </c>
      <c r="M279" s="1" t="s">
        <v>30</v>
      </c>
      <c r="N279" s="1" t="s">
        <v>31</v>
      </c>
      <c r="O279" s="1">
        <v>1932</v>
      </c>
      <c r="P279" s="1">
        <v>242</v>
      </c>
      <c r="Q279" s="1">
        <v>3955</v>
      </c>
      <c r="S279" s="1" t="s">
        <v>127</v>
      </c>
    </row>
    <row r="280" spans="1:19">
      <c r="A280" s="1">
        <v>1932</v>
      </c>
      <c r="B280" s="1">
        <v>10</v>
      </c>
      <c r="C280" s="1">
        <v>5</v>
      </c>
      <c r="D280" s="4">
        <f t="shared" si="14"/>
        <v>0</v>
      </c>
      <c r="E280" s="1">
        <v>0</v>
      </c>
      <c r="F280" s="1">
        <v>0</v>
      </c>
      <c r="K280" s="2">
        <f t="shared" si="15"/>
        <v>0</v>
      </c>
      <c r="L280" s="2">
        <f t="shared" si="16"/>
        <v>0</v>
      </c>
      <c r="M280" s="1" t="s">
        <v>30</v>
      </c>
      <c r="N280" s="1" t="s">
        <v>31</v>
      </c>
      <c r="O280" s="1">
        <v>1932</v>
      </c>
      <c r="P280" s="1">
        <v>242</v>
      </c>
      <c r="Q280" s="1">
        <v>3955</v>
      </c>
      <c r="S280" s="1" t="s">
        <v>127</v>
      </c>
    </row>
    <row r="281" spans="1:19">
      <c r="A281" s="1">
        <v>1932</v>
      </c>
      <c r="B281" s="1">
        <v>10</v>
      </c>
      <c r="C281" s="1">
        <v>6</v>
      </c>
      <c r="D281" s="4">
        <f t="shared" si="14"/>
        <v>11</v>
      </c>
      <c r="E281" s="1">
        <v>1</v>
      </c>
      <c r="F281" s="1">
        <v>1</v>
      </c>
      <c r="G281" s="1">
        <v>1</v>
      </c>
      <c r="H281" s="1">
        <v>1</v>
      </c>
      <c r="K281" s="2">
        <f t="shared" si="15"/>
        <v>11</v>
      </c>
      <c r="L281" s="2">
        <f t="shared" si="16"/>
        <v>0</v>
      </c>
      <c r="M281" s="1" t="s">
        <v>30</v>
      </c>
      <c r="N281" s="1" t="s">
        <v>31</v>
      </c>
      <c r="O281" s="1">
        <v>1932</v>
      </c>
      <c r="P281" s="1">
        <v>242</v>
      </c>
      <c r="Q281" s="1">
        <v>3955</v>
      </c>
      <c r="S281" s="1" t="s">
        <v>127</v>
      </c>
    </row>
    <row r="282" spans="1:19">
      <c r="A282" s="1">
        <v>1932</v>
      </c>
      <c r="B282" s="1">
        <v>10</v>
      </c>
      <c r="C282" s="1">
        <v>7</v>
      </c>
      <c r="D282" s="4">
        <f t="shared" si="14"/>
        <v>12</v>
      </c>
      <c r="E282" s="1">
        <v>1</v>
      </c>
      <c r="F282" s="1">
        <v>2</v>
      </c>
      <c r="G282" s="1">
        <v>1</v>
      </c>
      <c r="H282" s="1">
        <v>2</v>
      </c>
      <c r="K282" s="2">
        <f t="shared" si="15"/>
        <v>12</v>
      </c>
      <c r="L282" s="2">
        <f t="shared" si="16"/>
        <v>0</v>
      </c>
      <c r="M282" s="1" t="s">
        <v>30</v>
      </c>
      <c r="N282" s="1" t="s">
        <v>31</v>
      </c>
      <c r="O282" s="1">
        <v>1932</v>
      </c>
      <c r="P282" s="1">
        <v>242</v>
      </c>
      <c r="Q282" s="1">
        <v>3955</v>
      </c>
      <c r="S282" s="1" t="s">
        <v>127</v>
      </c>
    </row>
    <row r="283" spans="1:19">
      <c r="A283" s="1">
        <v>1932</v>
      </c>
      <c r="B283" s="1">
        <v>10</v>
      </c>
      <c r="C283" s="1">
        <v>8</v>
      </c>
      <c r="D283" s="4">
        <f t="shared" si="14"/>
        <v>0</v>
      </c>
      <c r="E283" s="1">
        <v>0</v>
      </c>
      <c r="F283" s="1">
        <v>0</v>
      </c>
      <c r="K283" s="2">
        <f t="shared" si="15"/>
        <v>0</v>
      </c>
      <c r="L283" s="2">
        <f t="shared" si="16"/>
        <v>0</v>
      </c>
      <c r="M283" s="1" t="s">
        <v>30</v>
      </c>
      <c r="N283" s="1" t="s">
        <v>31</v>
      </c>
      <c r="O283" s="1">
        <v>1932</v>
      </c>
      <c r="P283" s="1">
        <v>242</v>
      </c>
      <c r="Q283" s="1">
        <v>3955</v>
      </c>
      <c r="S283" s="1" t="s">
        <v>127</v>
      </c>
    </row>
    <row r="284" spans="1:19">
      <c r="A284" s="1">
        <v>1932</v>
      </c>
      <c r="B284" s="1">
        <v>10</v>
      </c>
      <c r="C284" s="1">
        <v>9</v>
      </c>
      <c r="D284" s="4">
        <f t="shared" si="14"/>
        <v>13</v>
      </c>
      <c r="E284" s="1">
        <v>1</v>
      </c>
      <c r="F284" s="1">
        <v>3</v>
      </c>
      <c r="G284" s="1">
        <v>1</v>
      </c>
      <c r="H284" s="1">
        <v>3</v>
      </c>
      <c r="K284" s="2">
        <f t="shared" si="15"/>
        <v>13</v>
      </c>
      <c r="L284" s="2">
        <f t="shared" si="16"/>
        <v>0</v>
      </c>
      <c r="M284" s="1" t="s">
        <v>30</v>
      </c>
      <c r="N284" s="1" t="s">
        <v>31</v>
      </c>
      <c r="O284" s="1">
        <v>1932</v>
      </c>
      <c r="P284" s="1">
        <v>242</v>
      </c>
      <c r="Q284" s="1">
        <v>3955</v>
      </c>
      <c r="S284" s="1" t="s">
        <v>127</v>
      </c>
    </row>
    <row r="285" spans="1:19">
      <c r="A285" s="1">
        <v>1932</v>
      </c>
      <c r="B285" s="1">
        <v>10</v>
      </c>
      <c r="C285" s="1">
        <v>10</v>
      </c>
      <c r="D285" s="4">
        <f t="shared" si="14"/>
        <v>0</v>
      </c>
      <c r="E285" s="1">
        <v>0</v>
      </c>
      <c r="F285" s="1">
        <v>0</v>
      </c>
      <c r="K285" s="2">
        <f t="shared" si="15"/>
        <v>0</v>
      </c>
      <c r="L285" s="2">
        <f t="shared" si="16"/>
        <v>0</v>
      </c>
      <c r="M285" s="1" t="s">
        <v>30</v>
      </c>
      <c r="N285" s="1" t="s">
        <v>31</v>
      </c>
      <c r="O285" s="1">
        <v>1932</v>
      </c>
      <c r="P285" s="1">
        <v>242</v>
      </c>
      <c r="Q285" s="1">
        <v>3955</v>
      </c>
      <c r="S285" s="1" t="s">
        <v>127</v>
      </c>
    </row>
    <row r="286" spans="1:19">
      <c r="A286" s="1">
        <v>1932</v>
      </c>
      <c r="B286" s="1">
        <v>10</v>
      </c>
      <c r="C286" s="1">
        <v>11</v>
      </c>
      <c r="D286" s="4">
        <f t="shared" si="14"/>
        <v>0</v>
      </c>
      <c r="E286" s="1">
        <v>0</v>
      </c>
      <c r="F286" s="1">
        <v>0</v>
      </c>
      <c r="K286" s="2">
        <f t="shared" si="15"/>
        <v>0</v>
      </c>
      <c r="L286" s="2">
        <f t="shared" si="16"/>
        <v>0</v>
      </c>
      <c r="M286" s="1" t="s">
        <v>30</v>
      </c>
      <c r="N286" s="1" t="s">
        <v>31</v>
      </c>
      <c r="O286" s="1">
        <v>1932</v>
      </c>
      <c r="P286" s="1">
        <v>242</v>
      </c>
      <c r="Q286" s="1">
        <v>3955</v>
      </c>
      <c r="S286" s="1" t="s">
        <v>127</v>
      </c>
    </row>
    <row r="287" spans="1:19">
      <c r="A287" s="1">
        <v>1932</v>
      </c>
      <c r="B287" s="1">
        <v>10</v>
      </c>
      <c r="C287" s="1">
        <v>12</v>
      </c>
      <c r="D287" s="4">
        <f t="shared" si="14"/>
        <v>0</v>
      </c>
      <c r="E287" s="1">
        <v>0</v>
      </c>
      <c r="F287" s="1">
        <v>0</v>
      </c>
      <c r="K287" s="2">
        <f t="shared" si="15"/>
        <v>0</v>
      </c>
      <c r="L287" s="2">
        <f t="shared" si="16"/>
        <v>0</v>
      </c>
      <c r="M287" s="1" t="s">
        <v>30</v>
      </c>
      <c r="N287" s="1" t="s">
        <v>31</v>
      </c>
      <c r="O287" s="1">
        <v>1932</v>
      </c>
      <c r="P287" s="1">
        <v>242</v>
      </c>
      <c r="Q287" s="1">
        <v>3955</v>
      </c>
      <c r="S287" s="1" t="s">
        <v>127</v>
      </c>
    </row>
    <row r="288" spans="1:19">
      <c r="A288" s="1">
        <v>1932</v>
      </c>
      <c r="B288" s="1">
        <v>10</v>
      </c>
      <c r="C288" s="1">
        <v>13</v>
      </c>
      <c r="D288" s="4">
        <f t="shared" si="14"/>
        <v>11</v>
      </c>
      <c r="E288" s="1">
        <v>1</v>
      </c>
      <c r="F288" s="1">
        <v>1</v>
      </c>
      <c r="G288" s="1">
        <v>1</v>
      </c>
      <c r="H288" s="1">
        <v>1</v>
      </c>
      <c r="K288" s="2">
        <f t="shared" si="15"/>
        <v>11</v>
      </c>
      <c r="L288" s="2">
        <f t="shared" si="16"/>
        <v>0</v>
      </c>
      <c r="M288" s="1" t="s">
        <v>30</v>
      </c>
      <c r="N288" s="1" t="s">
        <v>31</v>
      </c>
      <c r="O288" s="1">
        <v>1932</v>
      </c>
      <c r="P288" s="1">
        <v>242</v>
      </c>
      <c r="Q288" s="1">
        <v>3955</v>
      </c>
      <c r="S288" s="1" t="s">
        <v>127</v>
      </c>
    </row>
    <row r="289" spans="1:19">
      <c r="A289" s="1">
        <v>1932</v>
      </c>
      <c r="B289" s="1">
        <v>10</v>
      </c>
      <c r="C289" s="1">
        <v>14</v>
      </c>
      <c r="D289" s="4">
        <f t="shared" si="14"/>
        <v>0</v>
      </c>
      <c r="E289" s="1">
        <v>0</v>
      </c>
      <c r="F289" s="1">
        <v>0</v>
      </c>
      <c r="K289" s="2">
        <f t="shared" si="15"/>
        <v>0</v>
      </c>
      <c r="L289" s="2">
        <f t="shared" si="16"/>
        <v>0</v>
      </c>
      <c r="M289" s="1" t="s">
        <v>30</v>
      </c>
      <c r="N289" s="1" t="s">
        <v>31</v>
      </c>
      <c r="O289" s="1">
        <v>1932</v>
      </c>
      <c r="P289" s="1">
        <v>242</v>
      </c>
      <c r="Q289" s="1">
        <v>3955</v>
      </c>
      <c r="S289" s="1" t="s">
        <v>127</v>
      </c>
    </row>
    <row r="290" spans="1:19">
      <c r="A290" s="1">
        <v>1932</v>
      </c>
      <c r="B290" s="1">
        <v>10</v>
      </c>
      <c r="C290" s="1">
        <v>15</v>
      </c>
      <c r="D290" s="4" t="str">
        <f t="shared" si="14"/>
        <v/>
      </c>
      <c r="K290" s="2" t="str">
        <f t="shared" si="15"/>
        <v/>
      </c>
      <c r="L290" s="2" t="str">
        <f t="shared" si="16"/>
        <v/>
      </c>
      <c r="N290" s="1" t="s">
        <v>31</v>
      </c>
      <c r="O290" s="1">
        <v>1932</v>
      </c>
      <c r="P290" s="1">
        <v>242</v>
      </c>
      <c r="Q290" s="1">
        <v>3955</v>
      </c>
      <c r="S290" s="1" t="s">
        <v>127</v>
      </c>
    </row>
    <row r="291" spans="1:19">
      <c r="A291" s="1">
        <v>1932</v>
      </c>
      <c r="B291" s="1">
        <v>10</v>
      </c>
      <c r="C291" s="1">
        <v>16</v>
      </c>
      <c r="D291" s="4">
        <f t="shared" si="14"/>
        <v>11</v>
      </c>
      <c r="E291" s="1">
        <v>1</v>
      </c>
      <c r="F291" s="1">
        <v>1</v>
      </c>
      <c r="G291" s="1">
        <v>1</v>
      </c>
      <c r="H291" s="1">
        <v>1</v>
      </c>
      <c r="K291" s="2">
        <f t="shared" si="15"/>
        <v>11</v>
      </c>
      <c r="L291" s="2">
        <f t="shared" si="16"/>
        <v>0</v>
      </c>
      <c r="M291" s="1" t="s">
        <v>94</v>
      </c>
      <c r="N291" s="1" t="s">
        <v>31</v>
      </c>
      <c r="O291" s="1">
        <v>1932</v>
      </c>
      <c r="P291" s="1">
        <v>242</v>
      </c>
      <c r="Q291" s="1">
        <v>3955</v>
      </c>
      <c r="S291" s="1" t="s">
        <v>127</v>
      </c>
    </row>
    <row r="292" spans="1:19">
      <c r="A292" s="1">
        <v>1932</v>
      </c>
      <c r="B292" s="1">
        <v>10</v>
      </c>
      <c r="C292" s="1">
        <v>17</v>
      </c>
      <c r="D292" s="4">
        <f t="shared" si="14"/>
        <v>25</v>
      </c>
      <c r="E292" s="1">
        <v>2</v>
      </c>
      <c r="F292" s="1">
        <v>5</v>
      </c>
      <c r="G292" s="1">
        <v>2</v>
      </c>
      <c r="H292" s="1">
        <v>5</v>
      </c>
      <c r="K292" s="2">
        <f t="shared" si="15"/>
        <v>25</v>
      </c>
      <c r="L292" s="2">
        <f t="shared" si="16"/>
        <v>0</v>
      </c>
      <c r="M292" s="1" t="s">
        <v>94</v>
      </c>
      <c r="N292" s="1" t="s">
        <v>31</v>
      </c>
      <c r="O292" s="1">
        <v>1932</v>
      </c>
      <c r="P292" s="1">
        <v>242</v>
      </c>
      <c r="Q292" s="1">
        <v>3955</v>
      </c>
      <c r="S292" s="1" t="s">
        <v>127</v>
      </c>
    </row>
    <row r="293" spans="1:19">
      <c r="A293" s="1">
        <v>1932</v>
      </c>
      <c r="B293" s="1">
        <v>10</v>
      </c>
      <c r="C293" s="1">
        <v>18</v>
      </c>
      <c r="D293" s="4">
        <f t="shared" si="14"/>
        <v>23</v>
      </c>
      <c r="E293" s="1">
        <v>2</v>
      </c>
      <c r="F293" s="1">
        <v>3</v>
      </c>
      <c r="G293" s="1">
        <v>2</v>
      </c>
      <c r="H293" s="1">
        <v>3</v>
      </c>
      <c r="K293" s="2">
        <f t="shared" si="15"/>
        <v>23</v>
      </c>
      <c r="L293" s="2">
        <f t="shared" si="16"/>
        <v>0</v>
      </c>
      <c r="M293" s="1" t="s">
        <v>30</v>
      </c>
      <c r="N293" s="1" t="s">
        <v>31</v>
      </c>
      <c r="O293" s="1">
        <v>1932</v>
      </c>
      <c r="P293" s="1">
        <v>242</v>
      </c>
      <c r="Q293" s="1">
        <v>3955</v>
      </c>
      <c r="S293" s="1" t="s">
        <v>127</v>
      </c>
    </row>
    <row r="294" spans="1:19">
      <c r="A294" s="1">
        <v>1932</v>
      </c>
      <c r="B294" s="1">
        <v>10</v>
      </c>
      <c r="C294" s="1">
        <v>19</v>
      </c>
      <c r="D294" s="4">
        <f t="shared" si="14"/>
        <v>22</v>
      </c>
      <c r="E294" s="1">
        <v>2</v>
      </c>
      <c r="F294" s="1">
        <v>2</v>
      </c>
      <c r="G294" s="1">
        <v>2</v>
      </c>
      <c r="H294" s="1">
        <v>2</v>
      </c>
      <c r="K294" s="2">
        <f t="shared" si="15"/>
        <v>22</v>
      </c>
      <c r="L294" s="2">
        <f t="shared" si="16"/>
        <v>0</v>
      </c>
      <c r="M294" s="1" t="s">
        <v>30</v>
      </c>
      <c r="N294" s="1" t="s">
        <v>31</v>
      </c>
      <c r="O294" s="1">
        <v>1932</v>
      </c>
      <c r="P294" s="1">
        <v>242</v>
      </c>
      <c r="Q294" s="1">
        <v>3955</v>
      </c>
      <c r="S294" s="1" t="s">
        <v>127</v>
      </c>
    </row>
    <row r="295" spans="1:19">
      <c r="A295" s="1">
        <v>1932</v>
      </c>
      <c r="B295" s="1">
        <v>10</v>
      </c>
      <c r="C295" s="1">
        <v>20</v>
      </c>
      <c r="D295" s="4">
        <f t="shared" si="14"/>
        <v>28</v>
      </c>
      <c r="E295" s="1">
        <v>2</v>
      </c>
      <c r="F295" s="1">
        <v>8</v>
      </c>
      <c r="G295" s="1">
        <v>2</v>
      </c>
      <c r="H295" s="1">
        <v>8</v>
      </c>
      <c r="K295" s="2">
        <f t="shared" si="15"/>
        <v>28</v>
      </c>
      <c r="L295" s="2">
        <f t="shared" si="16"/>
        <v>0</v>
      </c>
      <c r="M295" s="1" t="s">
        <v>30</v>
      </c>
      <c r="N295" s="1" t="s">
        <v>31</v>
      </c>
      <c r="O295" s="1">
        <v>1932</v>
      </c>
      <c r="P295" s="1">
        <v>242</v>
      </c>
      <c r="Q295" s="1">
        <v>3955</v>
      </c>
      <c r="S295" s="1" t="s">
        <v>127</v>
      </c>
    </row>
    <row r="296" spans="1:19">
      <c r="A296" s="1">
        <v>1932</v>
      </c>
      <c r="B296" s="1">
        <v>10</v>
      </c>
      <c r="C296" s="1">
        <v>21</v>
      </c>
      <c r="D296" s="4">
        <f t="shared" si="14"/>
        <v>17</v>
      </c>
      <c r="E296" s="1">
        <v>1</v>
      </c>
      <c r="F296" s="1">
        <v>7</v>
      </c>
      <c r="G296" s="1">
        <v>1</v>
      </c>
      <c r="H296" s="1">
        <v>7</v>
      </c>
      <c r="K296" s="2">
        <f t="shared" si="15"/>
        <v>17</v>
      </c>
      <c r="L296" s="2">
        <f t="shared" si="16"/>
        <v>0</v>
      </c>
      <c r="M296" s="1" t="s">
        <v>30</v>
      </c>
      <c r="N296" s="1" t="s">
        <v>31</v>
      </c>
      <c r="O296" s="1">
        <v>1932</v>
      </c>
      <c r="P296" s="1">
        <v>242</v>
      </c>
      <c r="Q296" s="1">
        <v>3955</v>
      </c>
      <c r="S296" s="1" t="s">
        <v>127</v>
      </c>
    </row>
    <row r="297" spans="1:19">
      <c r="A297" s="1">
        <v>1932</v>
      </c>
      <c r="B297" s="1">
        <v>10</v>
      </c>
      <c r="C297" s="1">
        <v>22</v>
      </c>
      <c r="D297" s="4">
        <f t="shared" si="14"/>
        <v>16</v>
      </c>
      <c r="E297" s="1">
        <v>1</v>
      </c>
      <c r="F297" s="1">
        <v>6</v>
      </c>
      <c r="G297" s="1">
        <v>1</v>
      </c>
      <c r="H297" s="1">
        <v>6</v>
      </c>
      <c r="K297" s="2">
        <f t="shared" si="15"/>
        <v>16</v>
      </c>
      <c r="L297" s="2">
        <f t="shared" si="16"/>
        <v>0</v>
      </c>
      <c r="M297" s="1" t="s">
        <v>30</v>
      </c>
      <c r="N297" s="1" t="s">
        <v>31</v>
      </c>
      <c r="O297" s="1">
        <v>1932</v>
      </c>
      <c r="P297" s="1">
        <v>242</v>
      </c>
      <c r="Q297" s="1">
        <v>3955</v>
      </c>
      <c r="S297" s="1" t="s">
        <v>127</v>
      </c>
    </row>
    <row r="298" spans="1:19">
      <c r="A298" s="1">
        <v>1932</v>
      </c>
      <c r="B298" s="1">
        <v>10</v>
      </c>
      <c r="C298" s="1">
        <v>23</v>
      </c>
      <c r="D298" s="4">
        <f t="shared" si="14"/>
        <v>27</v>
      </c>
      <c r="E298" s="1">
        <v>2</v>
      </c>
      <c r="F298" s="1">
        <v>7</v>
      </c>
      <c r="G298" s="1">
        <v>2</v>
      </c>
      <c r="H298" s="1">
        <v>7</v>
      </c>
      <c r="K298" s="2">
        <f t="shared" si="15"/>
        <v>27</v>
      </c>
      <c r="L298" s="2">
        <f t="shared" si="16"/>
        <v>0</v>
      </c>
      <c r="M298" s="1" t="s">
        <v>94</v>
      </c>
      <c r="N298" s="1" t="s">
        <v>31</v>
      </c>
      <c r="O298" s="1">
        <v>1932</v>
      </c>
      <c r="P298" s="1">
        <v>242</v>
      </c>
      <c r="Q298" s="1">
        <v>3955</v>
      </c>
      <c r="S298" s="1" t="s">
        <v>127</v>
      </c>
    </row>
    <row r="299" spans="1:19">
      <c r="A299" s="1">
        <v>1932</v>
      </c>
      <c r="B299" s="1">
        <v>10</v>
      </c>
      <c r="C299" s="1">
        <v>24</v>
      </c>
      <c r="D299" s="4">
        <f t="shared" si="14"/>
        <v>27</v>
      </c>
      <c r="E299" s="1">
        <v>2</v>
      </c>
      <c r="F299" s="1">
        <v>7</v>
      </c>
      <c r="G299" s="1">
        <v>2</v>
      </c>
      <c r="H299" s="1">
        <v>7</v>
      </c>
      <c r="K299" s="2">
        <f t="shared" si="15"/>
        <v>27</v>
      </c>
      <c r="L299" s="2">
        <f t="shared" si="16"/>
        <v>0</v>
      </c>
      <c r="M299" s="1" t="s">
        <v>94</v>
      </c>
      <c r="N299" s="1" t="s">
        <v>31</v>
      </c>
      <c r="O299" s="1">
        <v>1932</v>
      </c>
      <c r="P299" s="1">
        <v>242</v>
      </c>
      <c r="Q299" s="1">
        <v>3955</v>
      </c>
      <c r="S299" s="1" t="s">
        <v>127</v>
      </c>
    </row>
    <row r="300" spans="1:19">
      <c r="A300" s="1">
        <v>1932</v>
      </c>
      <c r="B300" s="1">
        <v>10</v>
      </c>
      <c r="C300" s="1">
        <v>25</v>
      </c>
      <c r="D300" s="4">
        <f t="shared" si="14"/>
        <v>16</v>
      </c>
      <c r="E300" s="1">
        <v>1</v>
      </c>
      <c r="F300" s="1">
        <v>6</v>
      </c>
      <c r="G300" s="1">
        <v>1</v>
      </c>
      <c r="H300" s="1">
        <v>6</v>
      </c>
      <c r="K300" s="2">
        <f t="shared" si="15"/>
        <v>16</v>
      </c>
      <c r="L300" s="2">
        <f t="shared" si="16"/>
        <v>0</v>
      </c>
      <c r="M300" s="1" t="s">
        <v>30</v>
      </c>
      <c r="N300" s="1" t="s">
        <v>31</v>
      </c>
      <c r="O300" s="1">
        <v>1932</v>
      </c>
      <c r="P300" s="1">
        <v>242</v>
      </c>
      <c r="Q300" s="1">
        <v>3955</v>
      </c>
      <c r="S300" s="1" t="s">
        <v>127</v>
      </c>
    </row>
    <row r="301" spans="1:19">
      <c r="A301" s="1">
        <v>1932</v>
      </c>
      <c r="B301" s="1">
        <v>10</v>
      </c>
      <c r="C301" s="1">
        <v>26</v>
      </c>
      <c r="D301" s="4">
        <f t="shared" si="14"/>
        <v>15</v>
      </c>
      <c r="E301" s="1">
        <v>1</v>
      </c>
      <c r="F301" s="1">
        <v>5</v>
      </c>
      <c r="G301" s="1">
        <v>1</v>
      </c>
      <c r="H301" s="1">
        <v>5</v>
      </c>
      <c r="K301" s="2">
        <f t="shared" si="15"/>
        <v>15</v>
      </c>
      <c r="L301" s="2">
        <f t="shared" si="16"/>
        <v>0</v>
      </c>
      <c r="M301" s="1" t="s">
        <v>30</v>
      </c>
      <c r="N301" s="1" t="s">
        <v>31</v>
      </c>
      <c r="O301" s="1">
        <v>1932</v>
      </c>
      <c r="P301" s="1">
        <v>242</v>
      </c>
      <c r="Q301" s="1">
        <v>3955</v>
      </c>
      <c r="S301" s="1" t="s">
        <v>127</v>
      </c>
    </row>
    <row r="302" spans="1:19">
      <c r="A302" s="1">
        <v>1932</v>
      </c>
      <c r="B302" s="1">
        <v>10</v>
      </c>
      <c r="C302" s="1">
        <v>27</v>
      </c>
      <c r="D302" s="4">
        <f t="shared" si="14"/>
        <v>12</v>
      </c>
      <c r="E302" s="1">
        <v>1</v>
      </c>
      <c r="F302" s="1">
        <v>2</v>
      </c>
      <c r="G302" s="1">
        <v>1</v>
      </c>
      <c r="H302" s="1">
        <v>2</v>
      </c>
      <c r="K302" s="2">
        <f t="shared" si="15"/>
        <v>12</v>
      </c>
      <c r="L302" s="2">
        <f t="shared" si="16"/>
        <v>0</v>
      </c>
      <c r="M302" s="1" t="s">
        <v>30</v>
      </c>
      <c r="N302" s="1" t="s">
        <v>31</v>
      </c>
      <c r="O302" s="1">
        <v>1932</v>
      </c>
      <c r="P302" s="1">
        <v>242</v>
      </c>
      <c r="Q302" s="1">
        <v>3955</v>
      </c>
      <c r="S302" s="1" t="s">
        <v>127</v>
      </c>
    </row>
    <row r="303" spans="1:19">
      <c r="A303" s="1">
        <v>1932</v>
      </c>
      <c r="B303" s="1">
        <v>10</v>
      </c>
      <c r="C303" s="1">
        <v>28</v>
      </c>
      <c r="D303" s="4">
        <f t="shared" si="14"/>
        <v>11</v>
      </c>
      <c r="E303" s="1">
        <v>1</v>
      </c>
      <c r="F303" s="1">
        <v>1</v>
      </c>
      <c r="G303" s="1">
        <v>1</v>
      </c>
      <c r="H303" s="1">
        <v>1</v>
      </c>
      <c r="K303" s="2">
        <f t="shared" si="15"/>
        <v>11</v>
      </c>
      <c r="L303" s="2">
        <f t="shared" si="16"/>
        <v>0</v>
      </c>
      <c r="M303" s="1" t="s">
        <v>30</v>
      </c>
      <c r="N303" s="1" t="s">
        <v>31</v>
      </c>
      <c r="O303" s="1">
        <v>1932</v>
      </c>
      <c r="P303" s="1">
        <v>242</v>
      </c>
      <c r="Q303" s="1">
        <v>3955</v>
      </c>
      <c r="S303" s="1" t="s">
        <v>127</v>
      </c>
    </row>
    <row r="304" spans="1:19">
      <c r="A304" s="1">
        <v>1932</v>
      </c>
      <c r="B304" s="1">
        <v>10</v>
      </c>
      <c r="C304" s="1">
        <v>29</v>
      </c>
      <c r="D304" s="4">
        <f t="shared" si="14"/>
        <v>11</v>
      </c>
      <c r="E304" s="1">
        <v>1</v>
      </c>
      <c r="F304" s="1">
        <v>1</v>
      </c>
      <c r="G304" s="1">
        <v>1</v>
      </c>
      <c r="H304" s="1">
        <v>1</v>
      </c>
      <c r="K304" s="2">
        <f t="shared" si="15"/>
        <v>11</v>
      </c>
      <c r="L304" s="2">
        <f t="shared" si="16"/>
        <v>0</v>
      </c>
      <c r="M304" s="1" t="s">
        <v>30</v>
      </c>
      <c r="N304" s="1" t="s">
        <v>31</v>
      </c>
      <c r="O304" s="1">
        <v>1932</v>
      </c>
      <c r="P304" s="1">
        <v>242</v>
      </c>
      <c r="Q304" s="1">
        <v>3955</v>
      </c>
      <c r="S304" s="1" t="s">
        <v>127</v>
      </c>
    </row>
    <row r="305" spans="1:19">
      <c r="A305" s="1">
        <v>1932</v>
      </c>
      <c r="B305" s="1">
        <v>10</v>
      </c>
      <c r="C305" s="1">
        <v>30</v>
      </c>
      <c r="D305" s="4">
        <f t="shared" si="14"/>
        <v>22</v>
      </c>
      <c r="E305" s="1">
        <v>2</v>
      </c>
      <c r="F305" s="1">
        <v>2</v>
      </c>
      <c r="G305" s="1">
        <v>2</v>
      </c>
      <c r="H305" s="1">
        <v>2</v>
      </c>
      <c r="K305" s="2">
        <f t="shared" si="15"/>
        <v>22</v>
      </c>
      <c r="L305" s="2">
        <f t="shared" si="16"/>
        <v>0</v>
      </c>
      <c r="M305" s="1" t="s">
        <v>94</v>
      </c>
      <c r="N305" s="1" t="s">
        <v>31</v>
      </c>
      <c r="O305" s="1">
        <v>1932</v>
      </c>
      <c r="P305" s="1">
        <v>242</v>
      </c>
      <c r="Q305" s="1">
        <v>3955</v>
      </c>
      <c r="S305" s="1" t="s">
        <v>127</v>
      </c>
    </row>
    <row r="306" spans="1:19">
      <c r="A306" s="1">
        <v>1932</v>
      </c>
      <c r="B306" s="1">
        <v>10</v>
      </c>
      <c r="C306" s="1">
        <v>31</v>
      </c>
      <c r="D306" s="4">
        <f t="shared" si="14"/>
        <v>11</v>
      </c>
      <c r="E306" s="1">
        <v>1</v>
      </c>
      <c r="F306" s="1">
        <v>1</v>
      </c>
      <c r="I306" s="1">
        <v>1</v>
      </c>
      <c r="J306" s="1">
        <v>1</v>
      </c>
      <c r="K306" s="2">
        <f t="shared" si="15"/>
        <v>0</v>
      </c>
      <c r="L306" s="2">
        <f t="shared" si="16"/>
        <v>11</v>
      </c>
      <c r="M306" s="1" t="s">
        <v>94</v>
      </c>
      <c r="N306" s="1" t="s">
        <v>31</v>
      </c>
      <c r="O306" s="1">
        <v>1932</v>
      </c>
      <c r="P306" s="1">
        <v>242</v>
      </c>
      <c r="Q306" s="1">
        <v>3955</v>
      </c>
      <c r="S306" s="1" t="s">
        <v>127</v>
      </c>
    </row>
    <row r="307" spans="1:19">
      <c r="A307" s="1">
        <v>1932</v>
      </c>
      <c r="B307" s="1">
        <v>11</v>
      </c>
      <c r="C307" s="1">
        <v>1</v>
      </c>
      <c r="D307" s="4">
        <f t="shared" si="14"/>
        <v>11</v>
      </c>
      <c r="E307" s="1">
        <v>1</v>
      </c>
      <c r="F307" s="1">
        <v>1</v>
      </c>
      <c r="I307" s="1">
        <v>1</v>
      </c>
      <c r="J307" s="1">
        <v>1</v>
      </c>
      <c r="K307" s="2">
        <f t="shared" si="15"/>
        <v>0</v>
      </c>
      <c r="L307" s="2">
        <f t="shared" si="16"/>
        <v>11</v>
      </c>
      <c r="M307" s="1" t="s">
        <v>30</v>
      </c>
      <c r="N307" s="1" t="s">
        <v>31</v>
      </c>
      <c r="O307" s="1">
        <v>1932</v>
      </c>
      <c r="P307" s="1">
        <v>243</v>
      </c>
      <c r="Q307" s="1">
        <v>3957</v>
      </c>
      <c r="S307" s="1" t="s">
        <v>128</v>
      </c>
    </row>
    <row r="308" spans="1:19">
      <c r="A308" s="1">
        <v>1932</v>
      </c>
      <c r="B308" s="1">
        <v>11</v>
      </c>
      <c r="C308" s="1">
        <v>2</v>
      </c>
      <c r="D308" s="4">
        <f t="shared" si="14"/>
        <v>14</v>
      </c>
      <c r="E308" s="1">
        <v>1</v>
      </c>
      <c r="F308" s="1">
        <v>4</v>
      </c>
      <c r="I308" s="1">
        <v>1</v>
      </c>
      <c r="J308" s="1">
        <v>4</v>
      </c>
      <c r="K308" s="2">
        <f t="shared" si="15"/>
        <v>0</v>
      </c>
      <c r="L308" s="2">
        <f t="shared" si="16"/>
        <v>14</v>
      </c>
      <c r="M308" s="1" t="s">
        <v>30</v>
      </c>
      <c r="N308" s="1" t="s">
        <v>31</v>
      </c>
      <c r="O308" s="1">
        <v>1932</v>
      </c>
      <c r="P308" s="1">
        <v>243</v>
      </c>
      <c r="Q308" s="1">
        <v>3957</v>
      </c>
      <c r="S308" s="1" t="s">
        <v>128</v>
      </c>
    </row>
    <row r="309" spans="1:19">
      <c r="A309" s="1">
        <v>1932</v>
      </c>
      <c r="B309" s="1">
        <v>11</v>
      </c>
      <c r="C309" s="1">
        <v>3</v>
      </c>
      <c r="D309" s="4">
        <f t="shared" si="14"/>
        <v>16</v>
      </c>
      <c r="E309" s="1">
        <v>1</v>
      </c>
      <c r="F309" s="1">
        <v>6</v>
      </c>
      <c r="I309" s="1">
        <v>1</v>
      </c>
      <c r="J309" s="1">
        <v>6</v>
      </c>
      <c r="K309" s="2">
        <f t="shared" si="15"/>
        <v>0</v>
      </c>
      <c r="L309" s="2">
        <f t="shared" si="16"/>
        <v>16</v>
      </c>
      <c r="M309" s="1" t="s">
        <v>30</v>
      </c>
      <c r="N309" s="1" t="s">
        <v>31</v>
      </c>
      <c r="O309" s="1">
        <v>1932</v>
      </c>
      <c r="P309" s="1">
        <v>243</v>
      </c>
      <c r="Q309" s="1">
        <v>3957</v>
      </c>
      <c r="S309" s="1" t="s">
        <v>128</v>
      </c>
    </row>
    <row r="310" spans="1:19">
      <c r="A310" s="1">
        <v>1932</v>
      </c>
      <c r="B310" s="1">
        <v>11</v>
      </c>
      <c r="C310" s="1">
        <v>4</v>
      </c>
      <c r="D310" s="4">
        <f t="shared" si="14"/>
        <v>17</v>
      </c>
      <c r="E310" s="1">
        <v>1</v>
      </c>
      <c r="F310" s="1">
        <v>7</v>
      </c>
      <c r="I310" s="1">
        <v>1</v>
      </c>
      <c r="J310" s="1">
        <v>7</v>
      </c>
      <c r="K310" s="2">
        <f t="shared" si="15"/>
        <v>0</v>
      </c>
      <c r="L310" s="2">
        <f t="shared" si="16"/>
        <v>17</v>
      </c>
      <c r="M310" s="1" t="s">
        <v>30</v>
      </c>
      <c r="N310" s="1" t="s">
        <v>31</v>
      </c>
      <c r="O310" s="1">
        <v>1932</v>
      </c>
      <c r="P310" s="1">
        <v>243</v>
      </c>
      <c r="Q310" s="1">
        <v>3957</v>
      </c>
      <c r="S310" s="1" t="s">
        <v>128</v>
      </c>
    </row>
    <row r="311" spans="1:19">
      <c r="A311" s="1">
        <v>1932</v>
      </c>
      <c r="B311" s="1">
        <v>11</v>
      </c>
      <c r="C311" s="1">
        <v>5</v>
      </c>
      <c r="D311" s="4">
        <f t="shared" si="14"/>
        <v>16</v>
      </c>
      <c r="E311" s="1">
        <v>1</v>
      </c>
      <c r="F311" s="1">
        <v>6</v>
      </c>
      <c r="I311" s="1">
        <v>1</v>
      </c>
      <c r="J311" s="1">
        <v>6</v>
      </c>
      <c r="K311" s="2">
        <f t="shared" si="15"/>
        <v>0</v>
      </c>
      <c r="L311" s="2">
        <f t="shared" si="16"/>
        <v>16</v>
      </c>
      <c r="M311" s="1" t="s">
        <v>94</v>
      </c>
      <c r="N311" s="1" t="s">
        <v>31</v>
      </c>
      <c r="O311" s="1">
        <v>1932</v>
      </c>
      <c r="P311" s="1">
        <v>243</v>
      </c>
      <c r="Q311" s="1">
        <v>3957</v>
      </c>
      <c r="S311" s="1" t="s">
        <v>128</v>
      </c>
    </row>
    <row r="312" spans="1:19">
      <c r="A312" s="1">
        <v>1932</v>
      </c>
      <c r="B312" s="1">
        <v>11</v>
      </c>
      <c r="C312" s="1">
        <v>6</v>
      </c>
      <c r="D312" s="4" t="str">
        <f t="shared" si="14"/>
        <v/>
      </c>
      <c r="K312" s="2" t="str">
        <f t="shared" si="15"/>
        <v/>
      </c>
      <c r="L312" s="2" t="str">
        <f t="shared" si="16"/>
        <v/>
      </c>
      <c r="N312" s="1" t="s">
        <v>31</v>
      </c>
      <c r="O312" s="1">
        <v>1932</v>
      </c>
      <c r="P312" s="1">
        <v>243</v>
      </c>
      <c r="Q312" s="1">
        <v>3957</v>
      </c>
      <c r="S312" s="1" t="s">
        <v>128</v>
      </c>
    </row>
    <row r="313" spans="1:19">
      <c r="A313" s="1">
        <v>1932</v>
      </c>
      <c r="B313" s="1">
        <v>11</v>
      </c>
      <c r="C313" s="1">
        <v>7</v>
      </c>
      <c r="D313" s="4" t="str">
        <f t="shared" si="14"/>
        <v/>
      </c>
      <c r="K313" s="2" t="str">
        <f t="shared" si="15"/>
        <v/>
      </c>
      <c r="L313" s="2" t="str">
        <f t="shared" si="16"/>
        <v/>
      </c>
      <c r="N313" s="1" t="s">
        <v>31</v>
      </c>
      <c r="O313" s="1">
        <v>1932</v>
      </c>
      <c r="P313" s="1">
        <v>243</v>
      </c>
      <c r="Q313" s="1">
        <v>3957</v>
      </c>
      <c r="S313" s="1" t="s">
        <v>128</v>
      </c>
    </row>
    <row r="314" spans="1:19">
      <c r="A314" s="1">
        <v>1932</v>
      </c>
      <c r="B314" s="1">
        <v>11</v>
      </c>
      <c r="C314" s="1">
        <v>8</v>
      </c>
      <c r="D314" s="4">
        <f t="shared" si="14"/>
        <v>0</v>
      </c>
      <c r="E314" s="1">
        <v>0</v>
      </c>
      <c r="F314" s="1">
        <v>0</v>
      </c>
      <c r="K314" s="2">
        <f t="shared" si="15"/>
        <v>0</v>
      </c>
      <c r="L314" s="2">
        <f t="shared" si="16"/>
        <v>0</v>
      </c>
      <c r="M314" s="1" t="s">
        <v>30</v>
      </c>
      <c r="N314" s="1" t="s">
        <v>31</v>
      </c>
      <c r="O314" s="1">
        <v>1932</v>
      </c>
      <c r="P314" s="1">
        <v>243</v>
      </c>
      <c r="Q314" s="1">
        <v>3957</v>
      </c>
      <c r="S314" s="1" t="s">
        <v>128</v>
      </c>
    </row>
    <row r="315" spans="1:19">
      <c r="A315" s="1">
        <v>1932</v>
      </c>
      <c r="B315" s="1">
        <v>11</v>
      </c>
      <c r="C315" s="1">
        <v>9</v>
      </c>
      <c r="D315" s="4">
        <f t="shared" si="14"/>
        <v>0</v>
      </c>
      <c r="E315" s="1">
        <v>0</v>
      </c>
      <c r="F315" s="1">
        <v>0</v>
      </c>
      <c r="K315" s="2">
        <f t="shared" si="15"/>
        <v>0</v>
      </c>
      <c r="L315" s="2">
        <f t="shared" si="16"/>
        <v>0</v>
      </c>
      <c r="M315" s="1" t="s">
        <v>30</v>
      </c>
      <c r="N315" s="1" t="s">
        <v>31</v>
      </c>
      <c r="O315" s="1">
        <v>1932</v>
      </c>
      <c r="P315" s="1">
        <v>243</v>
      </c>
      <c r="Q315" s="1">
        <v>3957</v>
      </c>
      <c r="S315" s="1" t="s">
        <v>128</v>
      </c>
    </row>
    <row r="316" spans="1:19">
      <c r="A316" s="1">
        <v>1932</v>
      </c>
      <c r="B316" s="1">
        <v>11</v>
      </c>
      <c r="C316" s="1">
        <v>10</v>
      </c>
      <c r="D316" s="4">
        <f t="shared" si="14"/>
        <v>0</v>
      </c>
      <c r="E316" s="1">
        <v>0</v>
      </c>
      <c r="F316" s="1">
        <v>0</v>
      </c>
      <c r="K316" s="2">
        <f t="shared" si="15"/>
        <v>0</v>
      </c>
      <c r="L316" s="2">
        <f t="shared" si="16"/>
        <v>0</v>
      </c>
      <c r="M316" s="1" t="s">
        <v>30</v>
      </c>
      <c r="N316" s="1" t="s">
        <v>31</v>
      </c>
      <c r="O316" s="1">
        <v>1932</v>
      </c>
      <c r="P316" s="1">
        <v>243</v>
      </c>
      <c r="Q316" s="1">
        <v>3957</v>
      </c>
      <c r="S316" s="1" t="s">
        <v>128</v>
      </c>
    </row>
    <row r="317" spans="1:19">
      <c r="A317" s="1">
        <v>1932</v>
      </c>
      <c r="B317" s="1">
        <v>11</v>
      </c>
      <c r="C317" s="1">
        <v>11</v>
      </c>
      <c r="D317" s="4">
        <f t="shared" si="14"/>
        <v>11</v>
      </c>
      <c r="E317" s="1">
        <v>1</v>
      </c>
      <c r="F317" s="1">
        <v>1</v>
      </c>
      <c r="G317" s="1">
        <v>1</v>
      </c>
      <c r="H317" s="1">
        <v>1</v>
      </c>
      <c r="K317" s="2">
        <f t="shared" si="15"/>
        <v>11</v>
      </c>
      <c r="L317" s="2">
        <f t="shared" si="16"/>
        <v>0</v>
      </c>
      <c r="M317" s="1" t="s">
        <v>30</v>
      </c>
      <c r="N317" s="1" t="s">
        <v>31</v>
      </c>
      <c r="O317" s="1">
        <v>1932</v>
      </c>
      <c r="P317" s="1">
        <v>243</v>
      </c>
      <c r="Q317" s="1">
        <v>3957</v>
      </c>
      <c r="S317" s="1" t="s">
        <v>128</v>
      </c>
    </row>
    <row r="318" spans="1:19">
      <c r="A318" s="1">
        <v>1932</v>
      </c>
      <c r="B318" s="1">
        <v>11</v>
      </c>
      <c r="C318" s="1">
        <v>12</v>
      </c>
      <c r="D318" s="4">
        <f t="shared" si="14"/>
        <v>12</v>
      </c>
      <c r="E318" s="1">
        <v>1</v>
      </c>
      <c r="F318" s="1">
        <v>2</v>
      </c>
      <c r="G318" s="1">
        <v>1</v>
      </c>
      <c r="H318" s="1">
        <v>2</v>
      </c>
      <c r="K318" s="2">
        <f t="shared" si="15"/>
        <v>12</v>
      </c>
      <c r="L318" s="2">
        <f t="shared" si="16"/>
        <v>0</v>
      </c>
      <c r="M318" s="1" t="s">
        <v>30</v>
      </c>
      <c r="N318" s="1" t="s">
        <v>31</v>
      </c>
      <c r="O318" s="1">
        <v>1932</v>
      </c>
      <c r="P318" s="1">
        <v>243</v>
      </c>
      <c r="Q318" s="1">
        <v>3957</v>
      </c>
      <c r="S318" s="1" t="s">
        <v>128</v>
      </c>
    </row>
    <row r="319" spans="1:19">
      <c r="A319" s="1">
        <v>1932</v>
      </c>
      <c r="B319" s="1">
        <v>11</v>
      </c>
      <c r="C319" s="1">
        <v>13</v>
      </c>
      <c r="D319" s="4" t="str">
        <f t="shared" si="14"/>
        <v/>
      </c>
      <c r="K319" s="2" t="str">
        <f t="shared" si="15"/>
        <v/>
      </c>
      <c r="L319" s="2" t="str">
        <f t="shared" si="16"/>
        <v/>
      </c>
      <c r="N319" s="1" t="s">
        <v>31</v>
      </c>
      <c r="O319" s="1">
        <v>1932</v>
      </c>
      <c r="P319" s="1">
        <v>243</v>
      </c>
      <c r="Q319" s="1">
        <v>3957</v>
      </c>
      <c r="S319" s="1" t="s">
        <v>128</v>
      </c>
    </row>
    <row r="320" spans="1:19">
      <c r="A320" s="1">
        <v>1932</v>
      </c>
      <c r="B320" s="1">
        <v>11</v>
      </c>
      <c r="C320" s="1">
        <v>14</v>
      </c>
      <c r="D320" s="4" t="str">
        <f t="shared" si="14"/>
        <v/>
      </c>
      <c r="K320" s="2" t="str">
        <f t="shared" si="15"/>
        <v/>
      </c>
      <c r="L320" s="2" t="str">
        <f t="shared" si="16"/>
        <v/>
      </c>
      <c r="N320" s="1" t="s">
        <v>31</v>
      </c>
      <c r="O320" s="1">
        <v>1932</v>
      </c>
      <c r="P320" s="1">
        <v>243</v>
      </c>
      <c r="Q320" s="1">
        <v>3957</v>
      </c>
      <c r="S320" s="1" t="s">
        <v>128</v>
      </c>
    </row>
    <row r="321" spans="1:19">
      <c r="A321" s="1">
        <v>1932</v>
      </c>
      <c r="B321" s="1">
        <v>11</v>
      </c>
      <c r="C321" s="1">
        <v>15</v>
      </c>
      <c r="D321" s="4">
        <f t="shared" si="14"/>
        <v>13</v>
      </c>
      <c r="E321" s="1">
        <v>1</v>
      </c>
      <c r="F321" s="1">
        <v>3</v>
      </c>
      <c r="G321" s="1">
        <v>1</v>
      </c>
      <c r="H321" s="1">
        <v>3</v>
      </c>
      <c r="K321" s="2">
        <f t="shared" si="15"/>
        <v>13</v>
      </c>
      <c r="L321" s="2">
        <f t="shared" si="16"/>
        <v>0</v>
      </c>
      <c r="M321" s="1" t="s">
        <v>30</v>
      </c>
      <c r="N321" s="1" t="s">
        <v>31</v>
      </c>
      <c r="O321" s="1">
        <v>1932</v>
      </c>
      <c r="P321" s="1">
        <v>243</v>
      </c>
      <c r="Q321" s="1">
        <v>3957</v>
      </c>
      <c r="S321" s="1" t="s">
        <v>128</v>
      </c>
    </row>
    <row r="322" spans="1:19">
      <c r="A322" s="1">
        <v>1932</v>
      </c>
      <c r="B322" s="1">
        <v>11</v>
      </c>
      <c r="C322" s="1">
        <v>16</v>
      </c>
      <c r="D322" s="4">
        <f t="shared" si="14"/>
        <v>0</v>
      </c>
      <c r="E322" s="1">
        <v>0</v>
      </c>
      <c r="F322" s="1">
        <v>0</v>
      </c>
      <c r="K322" s="2">
        <f t="shared" si="15"/>
        <v>0</v>
      </c>
      <c r="L322" s="2">
        <f t="shared" si="16"/>
        <v>0</v>
      </c>
      <c r="M322" s="1" t="s">
        <v>30</v>
      </c>
      <c r="N322" s="1" t="s">
        <v>31</v>
      </c>
      <c r="O322" s="1">
        <v>1932</v>
      </c>
      <c r="P322" s="1">
        <v>243</v>
      </c>
      <c r="Q322" s="1">
        <v>3957</v>
      </c>
      <c r="S322" s="1" t="s">
        <v>128</v>
      </c>
    </row>
    <row r="323" spans="1:19">
      <c r="A323" s="1">
        <v>1932</v>
      </c>
      <c r="B323" s="1">
        <v>11</v>
      </c>
      <c r="C323" s="1">
        <v>17</v>
      </c>
      <c r="D323" s="4">
        <f t="shared" ref="D323:D386" si="17">IF(E323="","",E323*10+F323)</f>
        <v>12</v>
      </c>
      <c r="E323" s="1">
        <v>1</v>
      </c>
      <c r="F323" s="1">
        <v>2</v>
      </c>
      <c r="G323" s="1">
        <v>1</v>
      </c>
      <c r="H323" s="1">
        <v>2</v>
      </c>
      <c r="K323" s="2">
        <f t="shared" si="15"/>
        <v>12</v>
      </c>
      <c r="L323" s="2">
        <f t="shared" si="16"/>
        <v>0</v>
      </c>
      <c r="M323" s="1" t="s">
        <v>30</v>
      </c>
      <c r="N323" s="1" t="s">
        <v>31</v>
      </c>
      <c r="O323" s="1">
        <v>1932</v>
      </c>
      <c r="P323" s="1">
        <v>243</v>
      </c>
      <c r="Q323" s="1">
        <v>3957</v>
      </c>
      <c r="S323" s="1" t="s">
        <v>128</v>
      </c>
    </row>
    <row r="324" spans="1:19">
      <c r="A324" s="1">
        <v>1932</v>
      </c>
      <c r="B324" s="1">
        <v>11</v>
      </c>
      <c r="C324" s="1">
        <v>18</v>
      </c>
      <c r="D324" s="4">
        <f t="shared" si="17"/>
        <v>22</v>
      </c>
      <c r="E324" s="1">
        <v>1</v>
      </c>
      <c r="F324" s="1">
        <v>12</v>
      </c>
      <c r="G324" s="1">
        <v>1</v>
      </c>
      <c r="H324" s="1">
        <v>12</v>
      </c>
      <c r="K324" s="2">
        <f t="shared" si="15"/>
        <v>22</v>
      </c>
      <c r="L324" s="2">
        <f t="shared" si="16"/>
        <v>0</v>
      </c>
      <c r="M324" s="1" t="s">
        <v>30</v>
      </c>
      <c r="N324" s="1" t="s">
        <v>31</v>
      </c>
      <c r="O324" s="1">
        <v>1932</v>
      </c>
      <c r="P324" s="1">
        <v>243</v>
      </c>
      <c r="Q324" s="1">
        <v>3957</v>
      </c>
      <c r="S324" s="1" t="s">
        <v>128</v>
      </c>
    </row>
    <row r="325" spans="1:19">
      <c r="A325" s="1">
        <v>1932</v>
      </c>
      <c r="B325" s="1">
        <v>11</v>
      </c>
      <c r="C325" s="1">
        <v>19</v>
      </c>
      <c r="D325" s="4">
        <f t="shared" si="17"/>
        <v>23</v>
      </c>
      <c r="E325" s="1">
        <v>1</v>
      </c>
      <c r="F325" s="1">
        <v>13</v>
      </c>
      <c r="G325" s="1">
        <v>1</v>
      </c>
      <c r="H325" s="1">
        <v>13</v>
      </c>
      <c r="K325" s="2">
        <f t="shared" si="15"/>
        <v>23</v>
      </c>
      <c r="L325" s="2">
        <f t="shared" si="16"/>
        <v>0</v>
      </c>
      <c r="M325" s="1" t="s">
        <v>30</v>
      </c>
      <c r="N325" s="1" t="s">
        <v>31</v>
      </c>
      <c r="O325" s="1">
        <v>1932</v>
      </c>
      <c r="P325" s="1">
        <v>243</v>
      </c>
      <c r="Q325" s="1">
        <v>3957</v>
      </c>
      <c r="S325" s="1" t="s">
        <v>128</v>
      </c>
    </row>
    <row r="326" spans="1:19">
      <c r="A326" s="1">
        <v>1932</v>
      </c>
      <c r="B326" s="1">
        <v>11</v>
      </c>
      <c r="C326" s="1">
        <v>20</v>
      </c>
      <c r="D326" s="4">
        <f t="shared" si="17"/>
        <v>44</v>
      </c>
      <c r="E326" s="1">
        <v>1</v>
      </c>
      <c r="F326" s="1">
        <v>34</v>
      </c>
      <c r="G326" s="1">
        <v>1</v>
      </c>
      <c r="H326" s="1">
        <v>34</v>
      </c>
      <c r="K326" s="2">
        <f t="shared" si="15"/>
        <v>44</v>
      </c>
      <c r="L326" s="2">
        <f t="shared" si="16"/>
        <v>0</v>
      </c>
      <c r="M326" s="1" t="s">
        <v>94</v>
      </c>
      <c r="N326" s="1" t="s">
        <v>31</v>
      </c>
      <c r="O326" s="1">
        <v>1932</v>
      </c>
      <c r="P326" s="1">
        <v>243</v>
      </c>
      <c r="Q326" s="1">
        <v>3957</v>
      </c>
      <c r="S326" s="1" t="s">
        <v>128</v>
      </c>
    </row>
    <row r="327" spans="1:19">
      <c r="A327" s="1">
        <v>1932</v>
      </c>
      <c r="B327" s="1">
        <v>11</v>
      </c>
      <c r="C327" s="1">
        <v>21</v>
      </c>
      <c r="D327" s="4">
        <f t="shared" si="17"/>
        <v>24</v>
      </c>
      <c r="E327" s="1">
        <v>1</v>
      </c>
      <c r="F327" s="1">
        <v>14</v>
      </c>
      <c r="G327" s="1">
        <v>1</v>
      </c>
      <c r="H327" s="1">
        <v>14</v>
      </c>
      <c r="K327" s="2">
        <f t="shared" si="15"/>
        <v>24</v>
      </c>
      <c r="L327" s="2">
        <f t="shared" si="16"/>
        <v>0</v>
      </c>
      <c r="M327" s="1" t="s">
        <v>30</v>
      </c>
      <c r="N327" s="1" t="s">
        <v>31</v>
      </c>
      <c r="O327" s="1">
        <v>1932</v>
      </c>
      <c r="P327" s="1">
        <v>243</v>
      </c>
      <c r="Q327" s="1">
        <v>3957</v>
      </c>
      <c r="S327" s="1" t="s">
        <v>128</v>
      </c>
    </row>
    <row r="328" spans="1:19">
      <c r="A328" s="1">
        <v>1932</v>
      </c>
      <c r="B328" s="1">
        <v>11</v>
      </c>
      <c r="C328" s="1">
        <v>22</v>
      </c>
      <c r="D328" s="4">
        <f t="shared" si="17"/>
        <v>21</v>
      </c>
      <c r="E328" s="1">
        <v>1</v>
      </c>
      <c r="F328" s="1">
        <v>11</v>
      </c>
      <c r="G328" s="1">
        <v>1</v>
      </c>
      <c r="H328" s="1">
        <v>11</v>
      </c>
      <c r="K328" s="2">
        <f t="shared" si="15"/>
        <v>21</v>
      </c>
      <c r="L328" s="2">
        <f t="shared" si="16"/>
        <v>0</v>
      </c>
      <c r="M328" s="1" t="s">
        <v>30</v>
      </c>
      <c r="N328" s="1" t="s">
        <v>31</v>
      </c>
      <c r="O328" s="1">
        <v>1932</v>
      </c>
      <c r="P328" s="1">
        <v>243</v>
      </c>
      <c r="Q328" s="1">
        <v>3957</v>
      </c>
      <c r="S328" s="1" t="s">
        <v>128</v>
      </c>
    </row>
    <row r="329" spans="1:19">
      <c r="A329" s="1">
        <v>1932</v>
      </c>
      <c r="B329" s="1">
        <v>11</v>
      </c>
      <c r="C329" s="1">
        <v>23</v>
      </c>
      <c r="D329" s="4">
        <f t="shared" si="17"/>
        <v>12</v>
      </c>
      <c r="E329" s="1">
        <v>1</v>
      </c>
      <c r="F329" s="1">
        <v>2</v>
      </c>
      <c r="G329" s="1">
        <v>1</v>
      </c>
      <c r="H329" s="1">
        <v>2</v>
      </c>
      <c r="K329" s="2">
        <f t="shared" si="15"/>
        <v>12</v>
      </c>
      <c r="L329" s="2">
        <f t="shared" si="16"/>
        <v>0</v>
      </c>
      <c r="M329" s="1" t="s">
        <v>30</v>
      </c>
      <c r="N329" s="1" t="s">
        <v>31</v>
      </c>
      <c r="O329" s="1">
        <v>1932</v>
      </c>
      <c r="P329" s="1">
        <v>243</v>
      </c>
      <c r="Q329" s="1">
        <v>3957</v>
      </c>
      <c r="S329" s="1" t="s">
        <v>128</v>
      </c>
    </row>
    <row r="330" spans="1:19">
      <c r="A330" s="1">
        <v>1932</v>
      </c>
      <c r="B330" s="1">
        <v>11</v>
      </c>
      <c r="C330" s="1">
        <v>24</v>
      </c>
      <c r="D330" s="4">
        <f t="shared" si="17"/>
        <v>0</v>
      </c>
      <c r="E330" s="1">
        <v>0</v>
      </c>
      <c r="F330" s="1">
        <v>0</v>
      </c>
      <c r="K330" s="2">
        <f t="shared" si="15"/>
        <v>0</v>
      </c>
      <c r="L330" s="2">
        <f t="shared" si="16"/>
        <v>0</v>
      </c>
      <c r="M330" s="1" t="s">
        <v>30</v>
      </c>
      <c r="N330" s="1" t="s">
        <v>31</v>
      </c>
      <c r="O330" s="1">
        <v>1932</v>
      </c>
      <c r="P330" s="1">
        <v>243</v>
      </c>
      <c r="Q330" s="1">
        <v>3957</v>
      </c>
      <c r="S330" s="1" t="s">
        <v>128</v>
      </c>
    </row>
    <row r="331" spans="1:19">
      <c r="A331" s="1">
        <v>1932</v>
      </c>
      <c r="B331" s="1">
        <v>11</v>
      </c>
      <c r="C331" s="1">
        <v>25</v>
      </c>
      <c r="D331" s="4">
        <f t="shared" si="17"/>
        <v>0</v>
      </c>
      <c r="E331" s="1">
        <v>0</v>
      </c>
      <c r="F331" s="1">
        <v>0</v>
      </c>
      <c r="K331" s="2">
        <f t="shared" si="15"/>
        <v>0</v>
      </c>
      <c r="L331" s="2">
        <f t="shared" si="16"/>
        <v>0</v>
      </c>
      <c r="M331" s="1" t="s">
        <v>30</v>
      </c>
      <c r="N331" s="1" t="s">
        <v>31</v>
      </c>
      <c r="O331" s="1">
        <v>1932</v>
      </c>
      <c r="P331" s="1">
        <v>243</v>
      </c>
      <c r="Q331" s="1">
        <v>3957</v>
      </c>
      <c r="S331" s="1" t="s">
        <v>128</v>
      </c>
    </row>
    <row r="332" spans="1:19">
      <c r="A332" s="1">
        <v>1932</v>
      </c>
      <c r="B332" s="1">
        <v>11</v>
      </c>
      <c r="C332" s="1">
        <v>26</v>
      </c>
      <c r="D332" s="4" t="str">
        <f t="shared" si="17"/>
        <v/>
      </c>
      <c r="K332" s="2" t="str">
        <f t="shared" si="15"/>
        <v/>
      </c>
      <c r="L332" s="2" t="str">
        <f t="shared" si="16"/>
        <v/>
      </c>
      <c r="N332" s="1" t="s">
        <v>31</v>
      </c>
      <c r="O332" s="1">
        <v>1932</v>
      </c>
      <c r="P332" s="1">
        <v>243</v>
      </c>
      <c r="Q332" s="1">
        <v>3957</v>
      </c>
      <c r="S332" s="1" t="s">
        <v>128</v>
      </c>
    </row>
    <row r="333" spans="1:19">
      <c r="A333" s="1">
        <v>1932</v>
      </c>
      <c r="B333" s="1">
        <v>11</v>
      </c>
      <c r="C333" s="1">
        <v>27</v>
      </c>
      <c r="D333" s="4" t="str">
        <f t="shared" si="17"/>
        <v/>
      </c>
      <c r="K333" s="2" t="str">
        <f t="shared" si="15"/>
        <v/>
      </c>
      <c r="L333" s="2" t="str">
        <f t="shared" si="16"/>
        <v/>
      </c>
      <c r="N333" s="1" t="s">
        <v>31</v>
      </c>
      <c r="O333" s="1">
        <v>1932</v>
      </c>
      <c r="P333" s="1">
        <v>243</v>
      </c>
      <c r="Q333" s="1">
        <v>3957</v>
      </c>
      <c r="S333" s="1" t="s">
        <v>128</v>
      </c>
    </row>
    <row r="334" spans="1:19">
      <c r="A334" s="1">
        <v>1932</v>
      </c>
      <c r="B334" s="1">
        <v>11</v>
      </c>
      <c r="C334" s="1">
        <v>28</v>
      </c>
      <c r="D334" s="4">
        <f t="shared" si="17"/>
        <v>0</v>
      </c>
      <c r="E334" s="1">
        <v>0</v>
      </c>
      <c r="F334" s="1">
        <v>0</v>
      </c>
      <c r="K334" s="2">
        <f t="shared" si="15"/>
        <v>0</v>
      </c>
      <c r="L334" s="2">
        <f t="shared" si="16"/>
        <v>0</v>
      </c>
      <c r="M334" s="1" t="s">
        <v>30</v>
      </c>
      <c r="N334" s="1" t="s">
        <v>31</v>
      </c>
      <c r="O334" s="1">
        <v>1932</v>
      </c>
      <c r="P334" s="1">
        <v>243</v>
      </c>
      <c r="Q334" s="1">
        <v>3957</v>
      </c>
      <c r="S334" s="1" t="s">
        <v>128</v>
      </c>
    </row>
    <row r="335" spans="1:19">
      <c r="A335" s="1">
        <v>1932</v>
      </c>
      <c r="B335" s="1">
        <v>11</v>
      </c>
      <c r="C335" s="1">
        <v>29</v>
      </c>
      <c r="D335" s="4">
        <f t="shared" si="17"/>
        <v>0</v>
      </c>
      <c r="E335" s="1">
        <v>0</v>
      </c>
      <c r="F335" s="1">
        <v>0</v>
      </c>
      <c r="K335" s="2">
        <f t="shared" si="15"/>
        <v>0</v>
      </c>
      <c r="L335" s="2">
        <f t="shared" si="16"/>
        <v>0</v>
      </c>
      <c r="M335" s="1" t="s">
        <v>30</v>
      </c>
      <c r="N335" s="1" t="s">
        <v>31</v>
      </c>
      <c r="O335" s="1">
        <v>1932</v>
      </c>
      <c r="P335" s="1">
        <v>243</v>
      </c>
      <c r="Q335" s="1">
        <v>3957</v>
      </c>
      <c r="S335" s="1" t="s">
        <v>128</v>
      </c>
    </row>
    <row r="336" spans="1:19">
      <c r="A336" s="1">
        <v>1932</v>
      </c>
      <c r="B336" s="1">
        <v>11</v>
      </c>
      <c r="C336" s="1">
        <v>30</v>
      </c>
      <c r="D336" s="4">
        <f t="shared" si="17"/>
        <v>14</v>
      </c>
      <c r="E336" s="1">
        <v>1</v>
      </c>
      <c r="F336" s="1">
        <v>4</v>
      </c>
      <c r="G336" s="1">
        <v>1</v>
      </c>
      <c r="H336" s="1">
        <v>4</v>
      </c>
      <c r="K336" s="2">
        <f t="shared" ref="K336:K399" si="18">IF(D336="","",G336*10+H336)</f>
        <v>14</v>
      </c>
      <c r="L336" s="2">
        <f t="shared" ref="L336:L399" si="19">IF(D336="","",I336*10+J336)</f>
        <v>0</v>
      </c>
      <c r="M336" s="1" t="s">
        <v>30</v>
      </c>
      <c r="N336" s="1" t="s">
        <v>31</v>
      </c>
      <c r="O336" s="1">
        <v>1932</v>
      </c>
      <c r="P336" s="1">
        <v>243</v>
      </c>
      <c r="Q336" s="1">
        <v>3957</v>
      </c>
      <c r="S336" s="1" t="s">
        <v>128</v>
      </c>
    </row>
    <row r="337" spans="1:19">
      <c r="A337" s="1">
        <v>1932</v>
      </c>
      <c r="B337" s="1">
        <v>12</v>
      </c>
      <c r="C337" s="1">
        <v>1</v>
      </c>
      <c r="D337" s="4">
        <f t="shared" si="17"/>
        <v>19</v>
      </c>
      <c r="E337" s="1">
        <v>1</v>
      </c>
      <c r="F337" s="1">
        <v>9</v>
      </c>
      <c r="G337" s="1">
        <v>1</v>
      </c>
      <c r="H337" s="1">
        <v>9</v>
      </c>
      <c r="K337" s="2">
        <f t="shared" si="18"/>
        <v>19</v>
      </c>
      <c r="L337" s="2">
        <f t="shared" si="19"/>
        <v>0</v>
      </c>
      <c r="M337" s="1" t="s">
        <v>30</v>
      </c>
      <c r="N337" s="1" t="s">
        <v>31</v>
      </c>
      <c r="O337" s="1">
        <v>1933</v>
      </c>
      <c r="P337" s="1">
        <v>246</v>
      </c>
      <c r="Q337" s="1">
        <v>3959</v>
      </c>
      <c r="S337" s="1" t="s">
        <v>129</v>
      </c>
    </row>
    <row r="338" spans="1:19">
      <c r="A338" s="1">
        <v>1932</v>
      </c>
      <c r="B338" s="1">
        <v>12</v>
      </c>
      <c r="C338" s="1">
        <v>2</v>
      </c>
      <c r="D338" s="4">
        <f t="shared" si="17"/>
        <v>18</v>
      </c>
      <c r="E338" s="1">
        <v>1</v>
      </c>
      <c r="F338" s="1">
        <v>8</v>
      </c>
      <c r="G338" s="1">
        <v>1</v>
      </c>
      <c r="H338" s="1">
        <v>8</v>
      </c>
      <c r="K338" s="2">
        <f t="shared" si="18"/>
        <v>18</v>
      </c>
      <c r="L338" s="2">
        <f t="shared" si="19"/>
        <v>0</v>
      </c>
      <c r="M338" s="1" t="s">
        <v>30</v>
      </c>
      <c r="N338" s="1" t="s">
        <v>31</v>
      </c>
      <c r="O338" s="1">
        <v>1933</v>
      </c>
      <c r="P338" s="1">
        <v>246</v>
      </c>
      <c r="Q338" s="1">
        <v>3959</v>
      </c>
      <c r="S338" s="1" t="s">
        <v>129</v>
      </c>
    </row>
    <row r="339" spans="1:19">
      <c r="A339" s="1">
        <v>1932</v>
      </c>
      <c r="B339" s="1">
        <v>12</v>
      </c>
      <c r="C339" s="1">
        <v>3</v>
      </c>
      <c r="D339" s="4">
        <f t="shared" si="17"/>
        <v>17</v>
      </c>
      <c r="E339" s="1">
        <v>1</v>
      </c>
      <c r="F339" s="1">
        <v>7</v>
      </c>
      <c r="G339" s="1">
        <v>1</v>
      </c>
      <c r="H339" s="1">
        <v>7</v>
      </c>
      <c r="K339" s="2">
        <f t="shared" si="18"/>
        <v>17</v>
      </c>
      <c r="L339" s="2">
        <f t="shared" si="19"/>
        <v>0</v>
      </c>
      <c r="M339" s="1" t="s">
        <v>30</v>
      </c>
      <c r="N339" s="1" t="s">
        <v>31</v>
      </c>
      <c r="O339" s="1">
        <v>1933</v>
      </c>
      <c r="P339" s="1">
        <v>246</v>
      </c>
      <c r="Q339" s="1">
        <v>3959</v>
      </c>
      <c r="S339" s="1" t="s">
        <v>129</v>
      </c>
    </row>
    <row r="340" spans="1:19">
      <c r="A340" s="1">
        <v>1932</v>
      </c>
      <c r="B340" s="1">
        <v>12</v>
      </c>
      <c r="C340" s="1">
        <v>4</v>
      </c>
      <c r="D340" s="4" t="str">
        <f t="shared" si="17"/>
        <v/>
      </c>
      <c r="K340" s="2" t="str">
        <f t="shared" si="18"/>
        <v/>
      </c>
      <c r="L340" s="2" t="str">
        <f t="shared" si="19"/>
        <v/>
      </c>
      <c r="N340" s="1" t="s">
        <v>31</v>
      </c>
      <c r="O340" s="1">
        <v>1933</v>
      </c>
      <c r="P340" s="1">
        <v>246</v>
      </c>
      <c r="Q340" s="1">
        <v>3959</v>
      </c>
      <c r="S340" s="1" t="s">
        <v>129</v>
      </c>
    </row>
    <row r="341" spans="1:19">
      <c r="A341" s="1">
        <v>1932</v>
      </c>
      <c r="B341" s="1">
        <v>12</v>
      </c>
      <c r="C341" s="1">
        <v>5</v>
      </c>
      <c r="D341" s="4" t="str">
        <f t="shared" si="17"/>
        <v/>
      </c>
      <c r="K341" s="2" t="str">
        <f t="shared" si="18"/>
        <v/>
      </c>
      <c r="L341" s="2" t="str">
        <f t="shared" si="19"/>
        <v/>
      </c>
      <c r="N341" s="1" t="s">
        <v>31</v>
      </c>
      <c r="O341" s="1">
        <v>1933</v>
      </c>
      <c r="P341" s="1">
        <v>246</v>
      </c>
      <c r="Q341" s="1">
        <v>3959</v>
      </c>
      <c r="S341" s="1" t="s">
        <v>129</v>
      </c>
    </row>
    <row r="342" spans="1:19">
      <c r="A342" s="1">
        <v>1932</v>
      </c>
      <c r="B342" s="1">
        <v>12</v>
      </c>
      <c r="C342" s="1">
        <v>6</v>
      </c>
      <c r="D342" s="4" t="str">
        <f t="shared" si="17"/>
        <v/>
      </c>
      <c r="K342" s="2" t="str">
        <f t="shared" si="18"/>
        <v/>
      </c>
      <c r="L342" s="2" t="str">
        <f t="shared" si="19"/>
        <v/>
      </c>
      <c r="N342" s="1" t="s">
        <v>31</v>
      </c>
      <c r="O342" s="1">
        <v>1933</v>
      </c>
      <c r="P342" s="1">
        <v>246</v>
      </c>
      <c r="Q342" s="1">
        <v>3959</v>
      </c>
      <c r="S342" s="1" t="s">
        <v>129</v>
      </c>
    </row>
    <row r="343" spans="1:19">
      <c r="A343" s="1">
        <v>1932</v>
      </c>
      <c r="B343" s="1">
        <v>12</v>
      </c>
      <c r="C343" s="1">
        <v>7</v>
      </c>
      <c r="D343" s="4" t="str">
        <f t="shared" si="17"/>
        <v/>
      </c>
      <c r="K343" s="2" t="str">
        <f t="shared" si="18"/>
        <v/>
      </c>
      <c r="L343" s="2" t="str">
        <f t="shared" si="19"/>
        <v/>
      </c>
      <c r="N343" s="1" t="s">
        <v>31</v>
      </c>
      <c r="O343" s="1">
        <v>1933</v>
      </c>
      <c r="P343" s="1">
        <v>246</v>
      </c>
      <c r="Q343" s="1">
        <v>3959</v>
      </c>
      <c r="S343" s="1" t="s">
        <v>129</v>
      </c>
    </row>
    <row r="344" spans="1:19">
      <c r="A344" s="1">
        <v>1932</v>
      </c>
      <c r="B344" s="1">
        <v>12</v>
      </c>
      <c r="C344" s="1">
        <v>8</v>
      </c>
      <c r="D344" s="4">
        <f t="shared" si="17"/>
        <v>11</v>
      </c>
      <c r="E344" s="1">
        <v>1</v>
      </c>
      <c r="F344" s="1">
        <v>1</v>
      </c>
      <c r="G344" s="1">
        <v>1</v>
      </c>
      <c r="H344" s="1">
        <v>1</v>
      </c>
      <c r="K344" s="2">
        <f t="shared" si="18"/>
        <v>11</v>
      </c>
      <c r="L344" s="2">
        <f t="shared" si="19"/>
        <v>0</v>
      </c>
      <c r="M344" s="1" t="s">
        <v>30</v>
      </c>
      <c r="N344" s="1" t="s">
        <v>31</v>
      </c>
      <c r="O344" s="1">
        <v>1933</v>
      </c>
      <c r="P344" s="1">
        <v>246</v>
      </c>
      <c r="Q344" s="1">
        <v>3959</v>
      </c>
      <c r="S344" s="1" t="s">
        <v>129</v>
      </c>
    </row>
    <row r="345" spans="1:19">
      <c r="A345" s="1">
        <v>1932</v>
      </c>
      <c r="B345" s="1">
        <v>12</v>
      </c>
      <c r="C345" s="1">
        <v>9</v>
      </c>
      <c r="D345" s="4">
        <f t="shared" si="17"/>
        <v>16</v>
      </c>
      <c r="E345" s="1">
        <v>1</v>
      </c>
      <c r="F345" s="1">
        <v>6</v>
      </c>
      <c r="G345" s="1">
        <v>1</v>
      </c>
      <c r="H345" s="1">
        <v>6</v>
      </c>
      <c r="K345" s="2">
        <f t="shared" si="18"/>
        <v>16</v>
      </c>
      <c r="L345" s="2">
        <f t="shared" si="19"/>
        <v>0</v>
      </c>
      <c r="M345" s="1" t="s">
        <v>30</v>
      </c>
      <c r="N345" s="1" t="s">
        <v>31</v>
      </c>
      <c r="O345" s="1">
        <v>1933</v>
      </c>
      <c r="P345" s="1">
        <v>246</v>
      </c>
      <c r="Q345" s="1">
        <v>3959</v>
      </c>
      <c r="S345" s="1" t="s">
        <v>129</v>
      </c>
    </row>
    <row r="346" spans="1:19">
      <c r="A346" s="1">
        <v>1932</v>
      </c>
      <c r="B346" s="1">
        <v>12</v>
      </c>
      <c r="C346" s="1">
        <v>10</v>
      </c>
      <c r="D346" s="4">
        <f t="shared" si="17"/>
        <v>13</v>
      </c>
      <c r="E346" s="1">
        <v>1</v>
      </c>
      <c r="F346" s="1">
        <v>3</v>
      </c>
      <c r="G346" s="1">
        <v>1</v>
      </c>
      <c r="H346" s="1">
        <v>3</v>
      </c>
      <c r="K346" s="2">
        <f t="shared" si="18"/>
        <v>13</v>
      </c>
      <c r="L346" s="2">
        <f t="shared" si="19"/>
        <v>0</v>
      </c>
      <c r="M346" s="1" t="s">
        <v>30</v>
      </c>
      <c r="N346" s="1" t="s">
        <v>31</v>
      </c>
      <c r="O346" s="1">
        <v>1933</v>
      </c>
      <c r="P346" s="1">
        <v>246</v>
      </c>
      <c r="Q346" s="1">
        <v>3959</v>
      </c>
      <c r="S346" s="1" t="s">
        <v>129</v>
      </c>
    </row>
    <row r="347" spans="1:19">
      <c r="A347" s="1">
        <v>1932</v>
      </c>
      <c r="B347" s="1">
        <v>12</v>
      </c>
      <c r="C347" s="1">
        <v>11</v>
      </c>
      <c r="D347" s="4">
        <f t="shared" si="17"/>
        <v>14</v>
      </c>
      <c r="E347" s="1">
        <v>1</v>
      </c>
      <c r="F347" s="1">
        <v>4</v>
      </c>
      <c r="G347" s="1">
        <v>1</v>
      </c>
      <c r="H347" s="1">
        <v>4</v>
      </c>
      <c r="K347" s="2">
        <f t="shared" si="18"/>
        <v>14</v>
      </c>
      <c r="L347" s="2">
        <f t="shared" si="19"/>
        <v>0</v>
      </c>
      <c r="M347" s="1" t="s">
        <v>30</v>
      </c>
      <c r="N347" s="1" t="s">
        <v>31</v>
      </c>
      <c r="O347" s="1">
        <v>1933</v>
      </c>
      <c r="P347" s="1">
        <v>246</v>
      </c>
      <c r="Q347" s="1">
        <v>3959</v>
      </c>
      <c r="S347" s="1" t="s">
        <v>129</v>
      </c>
    </row>
    <row r="348" spans="1:19">
      <c r="A348" s="1">
        <v>1932</v>
      </c>
      <c r="B348" s="1">
        <v>12</v>
      </c>
      <c r="C348" s="1">
        <v>12</v>
      </c>
      <c r="D348" s="4">
        <f t="shared" si="17"/>
        <v>12</v>
      </c>
      <c r="E348" s="1">
        <v>1</v>
      </c>
      <c r="F348" s="1">
        <v>2</v>
      </c>
      <c r="G348" s="1">
        <v>1</v>
      </c>
      <c r="H348" s="1">
        <v>2</v>
      </c>
      <c r="K348" s="2">
        <f t="shared" si="18"/>
        <v>12</v>
      </c>
      <c r="L348" s="2">
        <f t="shared" si="19"/>
        <v>0</v>
      </c>
      <c r="M348" s="1" t="s">
        <v>30</v>
      </c>
      <c r="N348" s="1" t="s">
        <v>31</v>
      </c>
      <c r="O348" s="1">
        <v>1933</v>
      </c>
      <c r="P348" s="1">
        <v>246</v>
      </c>
      <c r="Q348" s="1">
        <v>3959</v>
      </c>
      <c r="S348" s="1" t="s">
        <v>129</v>
      </c>
    </row>
    <row r="349" spans="1:19">
      <c r="A349" s="1">
        <v>1932</v>
      </c>
      <c r="B349" s="1">
        <v>12</v>
      </c>
      <c r="C349" s="1">
        <v>13</v>
      </c>
      <c r="D349" s="4">
        <f t="shared" si="17"/>
        <v>26</v>
      </c>
      <c r="E349" s="1">
        <v>2</v>
      </c>
      <c r="F349" s="1">
        <v>6</v>
      </c>
      <c r="G349" s="1">
        <v>2</v>
      </c>
      <c r="H349" s="1">
        <v>6</v>
      </c>
      <c r="K349" s="2">
        <f t="shared" si="18"/>
        <v>26</v>
      </c>
      <c r="L349" s="2">
        <f t="shared" si="19"/>
        <v>0</v>
      </c>
      <c r="M349" s="1" t="s">
        <v>30</v>
      </c>
      <c r="N349" s="1" t="s">
        <v>31</v>
      </c>
      <c r="O349" s="1">
        <v>1933</v>
      </c>
      <c r="P349" s="1">
        <v>246</v>
      </c>
      <c r="Q349" s="1">
        <v>3959</v>
      </c>
      <c r="S349" s="1" t="s">
        <v>129</v>
      </c>
    </row>
    <row r="350" spans="1:19">
      <c r="A350" s="1">
        <v>1932</v>
      </c>
      <c r="B350" s="1">
        <v>12</v>
      </c>
      <c r="C350" s="1">
        <v>14</v>
      </c>
      <c r="D350" s="4">
        <f t="shared" si="17"/>
        <v>23</v>
      </c>
      <c r="E350" s="1">
        <v>2</v>
      </c>
      <c r="F350" s="1">
        <v>3</v>
      </c>
      <c r="G350" s="1">
        <v>2</v>
      </c>
      <c r="H350" s="1">
        <v>3</v>
      </c>
      <c r="K350" s="2">
        <f t="shared" si="18"/>
        <v>23</v>
      </c>
      <c r="L350" s="2">
        <f t="shared" si="19"/>
        <v>0</v>
      </c>
      <c r="M350" s="1" t="s">
        <v>30</v>
      </c>
      <c r="N350" s="1" t="s">
        <v>31</v>
      </c>
      <c r="O350" s="1">
        <v>1933</v>
      </c>
      <c r="P350" s="1">
        <v>246</v>
      </c>
      <c r="Q350" s="1">
        <v>3959</v>
      </c>
      <c r="S350" s="1" t="s">
        <v>129</v>
      </c>
    </row>
    <row r="351" spans="1:19">
      <c r="A351" s="1">
        <v>1932</v>
      </c>
      <c r="B351" s="1">
        <v>12</v>
      </c>
      <c r="C351" s="1">
        <v>15</v>
      </c>
      <c r="D351" s="4">
        <f t="shared" si="17"/>
        <v>14</v>
      </c>
      <c r="E351" s="1">
        <v>1</v>
      </c>
      <c r="F351" s="1">
        <v>4</v>
      </c>
      <c r="G351" s="1">
        <v>1</v>
      </c>
      <c r="H351" s="1">
        <v>4</v>
      </c>
      <c r="K351" s="2">
        <f t="shared" si="18"/>
        <v>14</v>
      </c>
      <c r="L351" s="2">
        <f t="shared" si="19"/>
        <v>0</v>
      </c>
      <c r="M351" s="1" t="s">
        <v>30</v>
      </c>
      <c r="N351" s="1" t="s">
        <v>31</v>
      </c>
      <c r="O351" s="1">
        <v>1933</v>
      </c>
      <c r="P351" s="1">
        <v>246</v>
      </c>
      <c r="Q351" s="1">
        <v>3959</v>
      </c>
      <c r="S351" s="1" t="s">
        <v>129</v>
      </c>
    </row>
    <row r="352" spans="1:19">
      <c r="A352" s="1">
        <v>1932</v>
      </c>
      <c r="B352" s="1">
        <v>12</v>
      </c>
      <c r="C352" s="1">
        <v>16</v>
      </c>
      <c r="D352" s="4">
        <f t="shared" si="17"/>
        <v>14</v>
      </c>
      <c r="E352" s="1">
        <v>1</v>
      </c>
      <c r="F352" s="1">
        <v>4</v>
      </c>
      <c r="G352" s="1">
        <v>1</v>
      </c>
      <c r="H352" s="1">
        <v>4</v>
      </c>
      <c r="K352" s="2">
        <f t="shared" si="18"/>
        <v>14</v>
      </c>
      <c r="L352" s="2">
        <f t="shared" si="19"/>
        <v>0</v>
      </c>
      <c r="M352" s="1" t="s">
        <v>30</v>
      </c>
      <c r="N352" s="1" t="s">
        <v>31</v>
      </c>
      <c r="O352" s="1">
        <v>1933</v>
      </c>
      <c r="P352" s="1">
        <v>246</v>
      </c>
      <c r="Q352" s="1">
        <v>3959</v>
      </c>
      <c r="S352" s="1" t="s">
        <v>129</v>
      </c>
    </row>
    <row r="353" spans="1:19">
      <c r="A353" s="1">
        <v>1932</v>
      </c>
      <c r="B353" s="1">
        <v>12</v>
      </c>
      <c r="C353" s="1">
        <v>17</v>
      </c>
      <c r="D353" s="4">
        <f t="shared" si="17"/>
        <v>14</v>
      </c>
      <c r="E353" s="1">
        <v>1</v>
      </c>
      <c r="F353" s="1">
        <v>4</v>
      </c>
      <c r="G353" s="1">
        <v>1</v>
      </c>
      <c r="H353" s="1">
        <v>4</v>
      </c>
      <c r="K353" s="2">
        <f t="shared" si="18"/>
        <v>14</v>
      </c>
      <c r="L353" s="2">
        <f t="shared" si="19"/>
        <v>0</v>
      </c>
      <c r="M353" s="1" t="s">
        <v>30</v>
      </c>
      <c r="N353" s="1" t="s">
        <v>31</v>
      </c>
      <c r="O353" s="1">
        <v>1933</v>
      </c>
      <c r="P353" s="1">
        <v>246</v>
      </c>
      <c r="Q353" s="1">
        <v>3959</v>
      </c>
      <c r="S353" s="1" t="s">
        <v>129</v>
      </c>
    </row>
    <row r="354" spans="1:19">
      <c r="A354" s="1">
        <v>1932</v>
      </c>
      <c r="B354" s="1">
        <v>12</v>
      </c>
      <c r="C354" s="1">
        <v>18</v>
      </c>
      <c r="D354" s="4">
        <f t="shared" si="17"/>
        <v>17</v>
      </c>
      <c r="E354" s="1">
        <v>1</v>
      </c>
      <c r="F354" s="1">
        <v>7</v>
      </c>
      <c r="G354" s="1">
        <v>1</v>
      </c>
      <c r="H354" s="1">
        <v>7</v>
      </c>
      <c r="K354" s="2">
        <f t="shared" si="18"/>
        <v>17</v>
      </c>
      <c r="L354" s="2">
        <f t="shared" si="19"/>
        <v>0</v>
      </c>
      <c r="M354" s="1" t="s">
        <v>94</v>
      </c>
      <c r="N354" s="1" t="s">
        <v>31</v>
      </c>
      <c r="O354" s="1">
        <v>1933</v>
      </c>
      <c r="P354" s="1">
        <v>246</v>
      </c>
      <c r="Q354" s="1">
        <v>3959</v>
      </c>
      <c r="S354" s="1" t="s">
        <v>129</v>
      </c>
    </row>
    <row r="355" spans="1:19">
      <c r="A355" s="1">
        <v>1932</v>
      </c>
      <c r="B355" s="1">
        <v>12</v>
      </c>
      <c r="C355" s="1">
        <v>19</v>
      </c>
      <c r="D355" s="4">
        <f t="shared" si="17"/>
        <v>20</v>
      </c>
      <c r="E355" s="1">
        <v>1</v>
      </c>
      <c r="F355" s="1">
        <v>10</v>
      </c>
      <c r="G355" s="1">
        <v>1</v>
      </c>
      <c r="H355" s="1">
        <v>10</v>
      </c>
      <c r="K355" s="2">
        <f t="shared" si="18"/>
        <v>20</v>
      </c>
      <c r="L355" s="2">
        <f t="shared" si="19"/>
        <v>0</v>
      </c>
      <c r="M355" s="1" t="s">
        <v>30</v>
      </c>
      <c r="N355" s="1" t="s">
        <v>31</v>
      </c>
      <c r="O355" s="1">
        <v>1933</v>
      </c>
      <c r="P355" s="1">
        <v>246</v>
      </c>
      <c r="Q355" s="1">
        <v>3959</v>
      </c>
      <c r="S355" s="1" t="s">
        <v>129</v>
      </c>
    </row>
    <row r="356" spans="1:19">
      <c r="A356" s="1">
        <v>1932</v>
      </c>
      <c r="B356" s="1">
        <v>12</v>
      </c>
      <c r="C356" s="1">
        <v>20</v>
      </c>
      <c r="D356" s="4" t="str">
        <f t="shared" si="17"/>
        <v/>
      </c>
      <c r="K356" s="2" t="str">
        <f t="shared" si="18"/>
        <v/>
      </c>
      <c r="L356" s="2" t="str">
        <f t="shared" si="19"/>
        <v/>
      </c>
      <c r="N356" s="1" t="s">
        <v>31</v>
      </c>
      <c r="O356" s="1">
        <v>1933</v>
      </c>
      <c r="P356" s="1">
        <v>246</v>
      </c>
      <c r="Q356" s="1">
        <v>3959</v>
      </c>
      <c r="S356" s="1" t="s">
        <v>129</v>
      </c>
    </row>
    <row r="357" spans="1:19">
      <c r="A357" s="1">
        <v>1932</v>
      </c>
      <c r="B357" s="1">
        <v>12</v>
      </c>
      <c r="C357" s="1">
        <v>21</v>
      </c>
      <c r="D357" s="4">
        <f t="shared" si="17"/>
        <v>0</v>
      </c>
      <c r="E357" s="1">
        <v>0</v>
      </c>
      <c r="F357" s="1">
        <v>0</v>
      </c>
      <c r="K357" s="2">
        <f t="shared" si="18"/>
        <v>0</v>
      </c>
      <c r="L357" s="2">
        <f t="shared" si="19"/>
        <v>0</v>
      </c>
      <c r="M357" s="1" t="s">
        <v>30</v>
      </c>
      <c r="N357" s="1" t="s">
        <v>31</v>
      </c>
      <c r="O357" s="1">
        <v>1933</v>
      </c>
      <c r="P357" s="1">
        <v>246</v>
      </c>
      <c r="Q357" s="1">
        <v>3959</v>
      </c>
      <c r="S357" s="1" t="s">
        <v>129</v>
      </c>
    </row>
    <row r="358" spans="1:19">
      <c r="A358" s="1">
        <v>1932</v>
      </c>
      <c r="B358" s="1">
        <v>12</v>
      </c>
      <c r="C358" s="1">
        <v>22</v>
      </c>
      <c r="D358" s="4">
        <f t="shared" si="17"/>
        <v>0</v>
      </c>
      <c r="E358" s="1">
        <v>0</v>
      </c>
      <c r="F358" s="1">
        <v>0</v>
      </c>
      <c r="K358" s="2">
        <f t="shared" si="18"/>
        <v>0</v>
      </c>
      <c r="L358" s="2">
        <f t="shared" si="19"/>
        <v>0</v>
      </c>
      <c r="M358" s="1" t="s">
        <v>30</v>
      </c>
      <c r="N358" s="1" t="s">
        <v>31</v>
      </c>
      <c r="O358" s="1">
        <v>1933</v>
      </c>
      <c r="P358" s="1">
        <v>246</v>
      </c>
      <c r="Q358" s="1">
        <v>3959</v>
      </c>
      <c r="S358" s="1" t="s">
        <v>129</v>
      </c>
    </row>
    <row r="359" spans="1:19">
      <c r="A359" s="1">
        <v>1932</v>
      </c>
      <c r="B359" s="1">
        <v>12</v>
      </c>
      <c r="C359" s="1">
        <v>23</v>
      </c>
      <c r="D359" s="4">
        <f t="shared" si="17"/>
        <v>0</v>
      </c>
      <c r="E359" s="1">
        <v>0</v>
      </c>
      <c r="F359" s="1">
        <v>0</v>
      </c>
      <c r="K359" s="2">
        <f t="shared" si="18"/>
        <v>0</v>
      </c>
      <c r="L359" s="2">
        <f t="shared" si="19"/>
        <v>0</v>
      </c>
      <c r="M359" s="1" t="s">
        <v>30</v>
      </c>
      <c r="N359" s="1" t="s">
        <v>31</v>
      </c>
      <c r="O359" s="1">
        <v>1933</v>
      </c>
      <c r="P359" s="1">
        <v>246</v>
      </c>
      <c r="Q359" s="1">
        <v>3959</v>
      </c>
      <c r="S359" s="1" t="s">
        <v>129</v>
      </c>
    </row>
    <row r="360" spans="1:19">
      <c r="A360" s="1">
        <v>1932</v>
      </c>
      <c r="B360" s="1">
        <v>12</v>
      </c>
      <c r="C360" s="1">
        <v>24</v>
      </c>
      <c r="D360" s="4">
        <f t="shared" si="17"/>
        <v>0</v>
      </c>
      <c r="E360" s="1">
        <v>0</v>
      </c>
      <c r="F360" s="1">
        <v>0</v>
      </c>
      <c r="K360" s="2">
        <f t="shared" si="18"/>
        <v>0</v>
      </c>
      <c r="L360" s="2">
        <f t="shared" si="19"/>
        <v>0</v>
      </c>
      <c r="M360" s="1" t="s">
        <v>30</v>
      </c>
      <c r="N360" s="1" t="s">
        <v>31</v>
      </c>
      <c r="O360" s="1">
        <v>1933</v>
      </c>
      <c r="P360" s="1">
        <v>246</v>
      </c>
      <c r="Q360" s="1">
        <v>3959</v>
      </c>
      <c r="S360" s="1" t="s">
        <v>129</v>
      </c>
    </row>
    <row r="361" spans="1:19">
      <c r="A361" s="1">
        <v>1932</v>
      </c>
      <c r="B361" s="1">
        <v>12</v>
      </c>
      <c r="C361" s="1">
        <v>25</v>
      </c>
      <c r="D361" s="4">
        <f t="shared" si="17"/>
        <v>0</v>
      </c>
      <c r="E361" s="1">
        <v>0</v>
      </c>
      <c r="F361" s="1">
        <v>0</v>
      </c>
      <c r="K361" s="2">
        <f t="shared" si="18"/>
        <v>0</v>
      </c>
      <c r="L361" s="2">
        <f t="shared" si="19"/>
        <v>0</v>
      </c>
      <c r="M361" s="1" t="s">
        <v>30</v>
      </c>
      <c r="N361" s="1" t="s">
        <v>31</v>
      </c>
      <c r="O361" s="1">
        <v>1933</v>
      </c>
      <c r="P361" s="1">
        <v>246</v>
      </c>
      <c r="Q361" s="1">
        <v>3959</v>
      </c>
      <c r="S361" s="1" t="s">
        <v>129</v>
      </c>
    </row>
    <row r="362" spans="1:19">
      <c r="A362" s="1">
        <v>1932</v>
      </c>
      <c r="B362" s="1">
        <v>12</v>
      </c>
      <c r="C362" s="1">
        <v>26</v>
      </c>
      <c r="D362" s="4" t="str">
        <f t="shared" si="17"/>
        <v/>
      </c>
      <c r="K362" s="2" t="str">
        <f t="shared" si="18"/>
        <v/>
      </c>
      <c r="L362" s="2" t="str">
        <f t="shared" si="19"/>
        <v/>
      </c>
      <c r="N362" s="1" t="s">
        <v>31</v>
      </c>
      <c r="O362" s="1">
        <v>1933</v>
      </c>
      <c r="P362" s="1">
        <v>246</v>
      </c>
      <c r="Q362" s="1">
        <v>3959</v>
      </c>
      <c r="S362" s="1" t="s">
        <v>129</v>
      </c>
    </row>
    <row r="363" spans="1:19">
      <c r="A363" s="1">
        <v>1932</v>
      </c>
      <c r="B363" s="1">
        <v>12</v>
      </c>
      <c r="C363" s="1">
        <v>27</v>
      </c>
      <c r="D363" s="4" t="str">
        <f t="shared" si="17"/>
        <v/>
      </c>
      <c r="K363" s="2" t="str">
        <f t="shared" si="18"/>
        <v/>
      </c>
      <c r="L363" s="2" t="str">
        <f t="shared" si="19"/>
        <v/>
      </c>
      <c r="N363" s="1" t="s">
        <v>31</v>
      </c>
      <c r="O363" s="1">
        <v>1933</v>
      </c>
      <c r="P363" s="1">
        <v>246</v>
      </c>
      <c r="Q363" s="1">
        <v>3959</v>
      </c>
      <c r="S363" s="1" t="s">
        <v>129</v>
      </c>
    </row>
    <row r="364" spans="1:19">
      <c r="A364" s="1">
        <v>1932</v>
      </c>
      <c r="B364" s="1">
        <v>12</v>
      </c>
      <c r="C364" s="1">
        <v>28</v>
      </c>
      <c r="D364" s="4">
        <f t="shared" si="17"/>
        <v>14</v>
      </c>
      <c r="E364" s="1">
        <v>1</v>
      </c>
      <c r="F364" s="1">
        <v>4</v>
      </c>
      <c r="I364" s="1">
        <v>1</v>
      </c>
      <c r="J364" s="1">
        <v>4</v>
      </c>
      <c r="K364" s="2">
        <f t="shared" si="18"/>
        <v>0</v>
      </c>
      <c r="L364" s="2">
        <f t="shared" si="19"/>
        <v>14</v>
      </c>
      <c r="M364" s="1" t="s">
        <v>30</v>
      </c>
      <c r="N364" s="1" t="s">
        <v>31</v>
      </c>
      <c r="O364" s="1">
        <v>1933</v>
      </c>
      <c r="P364" s="1">
        <v>246</v>
      </c>
      <c r="Q364" s="1">
        <v>3959</v>
      </c>
      <c r="S364" s="1" t="s">
        <v>129</v>
      </c>
    </row>
    <row r="365" spans="1:19">
      <c r="A365" s="1">
        <v>1932</v>
      </c>
      <c r="B365" s="1">
        <v>12</v>
      </c>
      <c r="C365" s="1">
        <v>29</v>
      </c>
      <c r="D365" s="4" t="str">
        <f t="shared" si="17"/>
        <v/>
      </c>
      <c r="K365" s="2" t="str">
        <f t="shared" si="18"/>
        <v/>
      </c>
      <c r="L365" s="2" t="str">
        <f t="shared" si="19"/>
        <v/>
      </c>
      <c r="N365" s="1" t="s">
        <v>31</v>
      </c>
      <c r="O365" s="1">
        <v>1933</v>
      </c>
      <c r="P365" s="1">
        <v>246</v>
      </c>
      <c r="Q365" s="1">
        <v>3959</v>
      </c>
      <c r="S365" s="1" t="s">
        <v>129</v>
      </c>
    </row>
    <row r="366" spans="1:19">
      <c r="A366" s="1">
        <v>1932</v>
      </c>
      <c r="B366" s="1">
        <v>12</v>
      </c>
      <c r="C366" s="1">
        <v>30</v>
      </c>
      <c r="D366" s="4">
        <f t="shared" si="17"/>
        <v>12</v>
      </c>
      <c r="E366" s="1">
        <v>1</v>
      </c>
      <c r="F366" s="1">
        <v>2</v>
      </c>
      <c r="I366" s="1">
        <v>1</v>
      </c>
      <c r="J366" s="1">
        <v>2</v>
      </c>
      <c r="K366" s="2">
        <f t="shared" si="18"/>
        <v>0</v>
      </c>
      <c r="L366" s="2">
        <f t="shared" si="19"/>
        <v>12</v>
      </c>
      <c r="M366" s="1" t="s">
        <v>30</v>
      </c>
      <c r="N366" s="1" t="s">
        <v>31</v>
      </c>
      <c r="O366" s="1">
        <v>1933</v>
      </c>
      <c r="P366" s="1">
        <v>246</v>
      </c>
      <c r="Q366" s="1">
        <v>3959</v>
      </c>
      <c r="S366" s="1" t="s">
        <v>129</v>
      </c>
    </row>
    <row r="367" spans="1:19">
      <c r="A367" s="1">
        <v>1932</v>
      </c>
      <c r="B367" s="1">
        <v>12</v>
      </c>
      <c r="C367" s="1">
        <v>31</v>
      </c>
      <c r="D367" s="4">
        <f t="shared" si="17"/>
        <v>13</v>
      </c>
      <c r="E367" s="1">
        <v>1</v>
      </c>
      <c r="F367" s="1">
        <v>3</v>
      </c>
      <c r="I367" s="1">
        <v>1</v>
      </c>
      <c r="J367" s="1">
        <v>3</v>
      </c>
      <c r="K367" s="2">
        <f t="shared" si="18"/>
        <v>0</v>
      </c>
      <c r="L367" s="2">
        <f t="shared" si="19"/>
        <v>13</v>
      </c>
      <c r="M367" s="1" t="s">
        <v>30</v>
      </c>
      <c r="N367" s="1" t="s">
        <v>31</v>
      </c>
      <c r="O367" s="1">
        <v>1933</v>
      </c>
      <c r="P367" s="1">
        <v>246</v>
      </c>
      <c r="Q367" s="1">
        <v>3959</v>
      </c>
      <c r="S367" s="1" t="s">
        <v>129</v>
      </c>
    </row>
    <row r="368" spans="1:19">
      <c r="D368" s="4" t="str">
        <f t="shared" si="17"/>
        <v/>
      </c>
      <c r="K368" s="2" t="str">
        <f t="shared" si="18"/>
        <v/>
      </c>
      <c r="L368" s="2" t="str">
        <f t="shared" si="19"/>
        <v/>
      </c>
    </row>
    <row r="369" spans="4:12">
      <c r="D369" s="4" t="str">
        <f t="shared" si="17"/>
        <v/>
      </c>
      <c r="K369" s="2" t="str">
        <f t="shared" si="18"/>
        <v/>
      </c>
      <c r="L369" s="2" t="str">
        <f t="shared" si="19"/>
        <v/>
      </c>
    </row>
    <row r="370" spans="4:12">
      <c r="D370" s="4" t="str">
        <f t="shared" si="17"/>
        <v/>
      </c>
      <c r="K370" s="2" t="str">
        <f t="shared" si="18"/>
        <v/>
      </c>
      <c r="L370" s="2" t="str">
        <f t="shared" si="19"/>
        <v/>
      </c>
    </row>
    <row r="371" spans="4:12">
      <c r="D371" s="4" t="str">
        <f t="shared" si="17"/>
        <v/>
      </c>
      <c r="K371" s="2" t="str">
        <f t="shared" si="18"/>
        <v/>
      </c>
      <c r="L371" s="2" t="str">
        <f t="shared" si="19"/>
        <v/>
      </c>
    </row>
    <row r="372" spans="4:12">
      <c r="D372" s="4" t="str">
        <f t="shared" si="17"/>
        <v/>
      </c>
      <c r="K372" s="2" t="str">
        <f t="shared" si="18"/>
        <v/>
      </c>
      <c r="L372" s="2" t="str">
        <f t="shared" si="19"/>
        <v/>
      </c>
    </row>
    <row r="373" spans="4:12">
      <c r="D373" s="4" t="str">
        <f t="shared" si="17"/>
        <v/>
      </c>
      <c r="K373" s="2" t="str">
        <f t="shared" si="18"/>
        <v/>
      </c>
      <c r="L373" s="2" t="str">
        <f t="shared" si="19"/>
        <v/>
      </c>
    </row>
    <row r="374" spans="4:12">
      <c r="D374" s="4" t="str">
        <f t="shared" si="17"/>
        <v/>
      </c>
      <c r="K374" s="2" t="str">
        <f t="shared" si="18"/>
        <v/>
      </c>
      <c r="L374" s="2" t="str">
        <f t="shared" si="19"/>
        <v/>
      </c>
    </row>
    <row r="375" spans="4:12">
      <c r="D375" s="4" t="str">
        <f t="shared" si="17"/>
        <v/>
      </c>
      <c r="K375" s="2" t="str">
        <f t="shared" si="18"/>
        <v/>
      </c>
      <c r="L375" s="2" t="str">
        <f t="shared" si="19"/>
        <v/>
      </c>
    </row>
    <row r="376" spans="4:12">
      <c r="D376" s="4" t="str">
        <f t="shared" si="17"/>
        <v/>
      </c>
      <c r="K376" s="2" t="str">
        <f t="shared" si="18"/>
        <v/>
      </c>
      <c r="L376" s="2" t="str">
        <f t="shared" si="19"/>
        <v/>
      </c>
    </row>
    <row r="377" spans="4:12">
      <c r="D377" s="4" t="str">
        <f t="shared" si="17"/>
        <v/>
      </c>
      <c r="K377" s="2" t="str">
        <f t="shared" si="18"/>
        <v/>
      </c>
      <c r="L377" s="2" t="str">
        <f t="shared" si="19"/>
        <v/>
      </c>
    </row>
    <row r="378" spans="4:12">
      <c r="D378" s="4" t="str">
        <f t="shared" si="17"/>
        <v/>
      </c>
      <c r="K378" s="2" t="str">
        <f t="shared" si="18"/>
        <v/>
      </c>
      <c r="L378" s="2" t="str">
        <f t="shared" si="19"/>
        <v/>
      </c>
    </row>
    <row r="379" spans="4:12">
      <c r="D379" s="4" t="str">
        <f t="shared" si="17"/>
        <v/>
      </c>
      <c r="K379" s="2" t="str">
        <f t="shared" si="18"/>
        <v/>
      </c>
      <c r="L379" s="2" t="str">
        <f t="shared" si="19"/>
        <v/>
      </c>
    </row>
    <row r="380" spans="4:12">
      <c r="D380" s="4" t="str">
        <f t="shared" si="17"/>
        <v/>
      </c>
      <c r="K380" s="2" t="str">
        <f t="shared" si="18"/>
        <v/>
      </c>
      <c r="L380" s="2" t="str">
        <f t="shared" si="19"/>
        <v/>
      </c>
    </row>
    <row r="381" spans="4:12">
      <c r="D381" s="4" t="str">
        <f t="shared" si="17"/>
        <v/>
      </c>
      <c r="K381" s="2" t="str">
        <f t="shared" si="18"/>
        <v/>
      </c>
      <c r="L381" s="2" t="str">
        <f t="shared" si="19"/>
        <v/>
      </c>
    </row>
    <row r="382" spans="4:12">
      <c r="D382" s="4" t="str">
        <f t="shared" si="17"/>
        <v/>
      </c>
      <c r="K382" s="2" t="str">
        <f t="shared" si="18"/>
        <v/>
      </c>
      <c r="L382" s="2" t="str">
        <f t="shared" si="19"/>
        <v/>
      </c>
    </row>
    <row r="383" spans="4:12">
      <c r="D383" s="4" t="str">
        <f t="shared" si="17"/>
        <v/>
      </c>
      <c r="K383" s="2" t="str">
        <f t="shared" si="18"/>
        <v/>
      </c>
      <c r="L383" s="2" t="str">
        <f t="shared" si="19"/>
        <v/>
      </c>
    </row>
    <row r="384" spans="4:12">
      <c r="D384" s="4" t="str">
        <f t="shared" si="17"/>
        <v/>
      </c>
      <c r="K384" s="2" t="str">
        <f t="shared" si="18"/>
        <v/>
      </c>
      <c r="L384" s="2" t="str">
        <f t="shared" si="19"/>
        <v/>
      </c>
    </row>
    <row r="385" spans="4:12">
      <c r="D385" s="4" t="str">
        <f t="shared" si="17"/>
        <v/>
      </c>
      <c r="K385" s="2" t="str">
        <f t="shared" si="18"/>
        <v/>
      </c>
      <c r="L385" s="2" t="str">
        <f t="shared" si="19"/>
        <v/>
      </c>
    </row>
    <row r="386" spans="4:12">
      <c r="D386" s="4" t="str">
        <f t="shared" si="17"/>
        <v/>
      </c>
      <c r="K386" s="2" t="str">
        <f t="shared" si="18"/>
        <v/>
      </c>
      <c r="L386" s="2" t="str">
        <f t="shared" si="19"/>
        <v/>
      </c>
    </row>
    <row r="387" spans="4:12">
      <c r="D387" s="4" t="str">
        <f t="shared" ref="D387:D450" si="20">IF(E387="","",E387*10+F387)</f>
        <v/>
      </c>
      <c r="K387" s="2" t="str">
        <f t="shared" si="18"/>
        <v/>
      </c>
      <c r="L387" s="2" t="str">
        <f t="shared" si="19"/>
        <v/>
      </c>
    </row>
    <row r="388" spans="4:12">
      <c r="D388" s="4" t="str">
        <f t="shared" si="20"/>
        <v/>
      </c>
      <c r="K388" s="2" t="str">
        <f t="shared" si="18"/>
        <v/>
      </c>
      <c r="L388" s="2" t="str">
        <f t="shared" si="19"/>
        <v/>
      </c>
    </row>
    <row r="389" spans="4:12">
      <c r="D389" s="4" t="str">
        <f t="shared" si="20"/>
        <v/>
      </c>
      <c r="K389" s="2" t="str">
        <f t="shared" si="18"/>
        <v/>
      </c>
      <c r="L389" s="2" t="str">
        <f t="shared" si="19"/>
        <v/>
      </c>
    </row>
    <row r="390" spans="4:12">
      <c r="D390" s="4" t="str">
        <f t="shared" si="20"/>
        <v/>
      </c>
      <c r="K390" s="2" t="str">
        <f t="shared" si="18"/>
        <v/>
      </c>
      <c r="L390" s="2" t="str">
        <f t="shared" si="19"/>
        <v/>
      </c>
    </row>
    <row r="391" spans="4:12">
      <c r="D391" s="4" t="str">
        <f t="shared" si="20"/>
        <v/>
      </c>
      <c r="K391" s="2" t="str">
        <f t="shared" si="18"/>
        <v/>
      </c>
      <c r="L391" s="2" t="str">
        <f t="shared" si="19"/>
        <v/>
      </c>
    </row>
    <row r="392" spans="4:12">
      <c r="D392" s="4" t="str">
        <f t="shared" si="20"/>
        <v/>
      </c>
      <c r="K392" s="2" t="str">
        <f t="shared" si="18"/>
        <v/>
      </c>
      <c r="L392" s="2" t="str">
        <f t="shared" si="19"/>
        <v/>
      </c>
    </row>
    <row r="393" spans="4:12">
      <c r="D393" s="4" t="str">
        <f t="shared" si="20"/>
        <v/>
      </c>
      <c r="K393" s="2" t="str">
        <f t="shared" si="18"/>
        <v/>
      </c>
      <c r="L393" s="2" t="str">
        <f t="shared" si="19"/>
        <v/>
      </c>
    </row>
    <row r="394" spans="4:12">
      <c r="D394" s="4" t="str">
        <f t="shared" si="20"/>
        <v/>
      </c>
      <c r="K394" s="2" t="str">
        <f t="shared" si="18"/>
        <v/>
      </c>
      <c r="L394" s="2" t="str">
        <f t="shared" si="19"/>
        <v/>
      </c>
    </row>
    <row r="395" spans="4:12">
      <c r="D395" s="4" t="str">
        <f t="shared" si="20"/>
        <v/>
      </c>
      <c r="K395" s="2" t="str">
        <f t="shared" si="18"/>
        <v/>
      </c>
      <c r="L395" s="2" t="str">
        <f t="shared" si="19"/>
        <v/>
      </c>
    </row>
    <row r="396" spans="4:12">
      <c r="D396" s="4" t="str">
        <f t="shared" si="20"/>
        <v/>
      </c>
      <c r="K396" s="2" t="str">
        <f t="shared" si="18"/>
        <v/>
      </c>
      <c r="L396" s="2" t="str">
        <f t="shared" si="19"/>
        <v/>
      </c>
    </row>
    <row r="397" spans="4:12">
      <c r="D397" s="4" t="str">
        <f t="shared" si="20"/>
        <v/>
      </c>
      <c r="K397" s="2" t="str">
        <f t="shared" si="18"/>
        <v/>
      </c>
      <c r="L397" s="2" t="str">
        <f t="shared" si="19"/>
        <v/>
      </c>
    </row>
    <row r="398" spans="4:12">
      <c r="D398" s="4" t="str">
        <f t="shared" si="20"/>
        <v/>
      </c>
      <c r="K398" s="2" t="str">
        <f t="shared" si="18"/>
        <v/>
      </c>
      <c r="L398" s="2" t="str">
        <f t="shared" si="19"/>
        <v/>
      </c>
    </row>
    <row r="399" spans="4:12">
      <c r="D399" s="4" t="str">
        <f t="shared" si="20"/>
        <v/>
      </c>
      <c r="K399" s="2" t="str">
        <f t="shared" si="18"/>
        <v/>
      </c>
      <c r="L399" s="2" t="str">
        <f t="shared" si="19"/>
        <v/>
      </c>
    </row>
    <row r="400" spans="4:12">
      <c r="D400" s="4" t="str">
        <f t="shared" si="20"/>
        <v/>
      </c>
      <c r="K400" s="2" t="str">
        <f t="shared" ref="K400:K438" si="21">IF(D400="","",G400*10+H400)</f>
        <v/>
      </c>
      <c r="L400" s="2" t="str">
        <f t="shared" ref="L400:L438" si="22">IF(D400="","",I400*10+J400)</f>
        <v/>
      </c>
    </row>
    <row r="401" spans="4:12">
      <c r="D401" s="4" t="str">
        <f t="shared" si="20"/>
        <v/>
      </c>
      <c r="K401" s="2" t="str">
        <f t="shared" si="21"/>
        <v/>
      </c>
      <c r="L401" s="2" t="str">
        <f t="shared" si="22"/>
        <v/>
      </c>
    </row>
    <row r="402" spans="4:12">
      <c r="D402" s="4" t="str">
        <f t="shared" si="20"/>
        <v/>
      </c>
      <c r="K402" s="2" t="str">
        <f t="shared" si="21"/>
        <v/>
      </c>
      <c r="L402" s="2" t="str">
        <f t="shared" si="22"/>
        <v/>
      </c>
    </row>
    <row r="403" spans="4:12">
      <c r="D403" s="4" t="str">
        <f t="shared" si="20"/>
        <v/>
      </c>
      <c r="K403" s="2" t="str">
        <f t="shared" si="21"/>
        <v/>
      </c>
      <c r="L403" s="2" t="str">
        <f t="shared" si="22"/>
        <v/>
      </c>
    </row>
    <row r="404" spans="4:12">
      <c r="D404" s="4" t="str">
        <f t="shared" si="20"/>
        <v/>
      </c>
      <c r="K404" s="2" t="str">
        <f t="shared" si="21"/>
        <v/>
      </c>
      <c r="L404" s="2" t="str">
        <f t="shared" si="22"/>
        <v/>
      </c>
    </row>
    <row r="405" spans="4:12">
      <c r="D405" s="4" t="str">
        <f t="shared" si="20"/>
        <v/>
      </c>
      <c r="K405" s="2" t="str">
        <f t="shared" si="21"/>
        <v/>
      </c>
      <c r="L405" s="2" t="str">
        <f t="shared" si="22"/>
        <v/>
      </c>
    </row>
    <row r="406" spans="4:12">
      <c r="D406" s="4" t="str">
        <f t="shared" si="20"/>
        <v/>
      </c>
      <c r="K406" s="2" t="str">
        <f t="shared" si="21"/>
        <v/>
      </c>
      <c r="L406" s="2" t="str">
        <f t="shared" si="22"/>
        <v/>
      </c>
    </row>
    <row r="407" spans="4:12">
      <c r="D407" s="4" t="str">
        <f t="shared" si="20"/>
        <v/>
      </c>
      <c r="K407" s="2" t="str">
        <f t="shared" si="21"/>
        <v/>
      </c>
      <c r="L407" s="2" t="str">
        <f t="shared" si="22"/>
        <v/>
      </c>
    </row>
    <row r="408" spans="4:12">
      <c r="D408" s="4" t="str">
        <f t="shared" si="20"/>
        <v/>
      </c>
      <c r="K408" s="2" t="str">
        <f t="shared" si="21"/>
        <v/>
      </c>
      <c r="L408" s="2" t="str">
        <f t="shared" si="22"/>
        <v/>
      </c>
    </row>
    <row r="409" spans="4:12">
      <c r="D409" s="4" t="str">
        <f t="shared" si="20"/>
        <v/>
      </c>
      <c r="K409" s="2" t="str">
        <f t="shared" si="21"/>
        <v/>
      </c>
      <c r="L409" s="2" t="str">
        <f t="shared" si="22"/>
        <v/>
      </c>
    </row>
    <row r="410" spans="4:12">
      <c r="D410" s="4" t="str">
        <f t="shared" si="20"/>
        <v/>
      </c>
      <c r="K410" s="2" t="str">
        <f t="shared" si="21"/>
        <v/>
      </c>
      <c r="L410" s="2" t="str">
        <f t="shared" si="22"/>
        <v/>
      </c>
    </row>
    <row r="411" spans="4:12">
      <c r="D411" s="4" t="str">
        <f t="shared" si="20"/>
        <v/>
      </c>
      <c r="K411" s="2" t="str">
        <f t="shared" si="21"/>
        <v/>
      </c>
      <c r="L411" s="2" t="str">
        <f t="shared" si="22"/>
        <v/>
      </c>
    </row>
    <row r="412" spans="4:12">
      <c r="D412" s="4" t="str">
        <f t="shared" si="20"/>
        <v/>
      </c>
      <c r="K412" s="2" t="str">
        <f t="shared" si="21"/>
        <v/>
      </c>
      <c r="L412" s="2" t="str">
        <f t="shared" si="22"/>
        <v/>
      </c>
    </row>
    <row r="413" spans="4:12">
      <c r="D413" s="4" t="str">
        <f t="shared" si="20"/>
        <v/>
      </c>
      <c r="K413" s="2" t="str">
        <f t="shared" si="21"/>
        <v/>
      </c>
      <c r="L413" s="2" t="str">
        <f t="shared" si="22"/>
        <v/>
      </c>
    </row>
    <row r="414" spans="4:12">
      <c r="D414" s="4" t="str">
        <f t="shared" si="20"/>
        <v/>
      </c>
      <c r="K414" s="2" t="str">
        <f t="shared" si="21"/>
        <v/>
      </c>
      <c r="L414" s="2" t="str">
        <f t="shared" si="22"/>
        <v/>
      </c>
    </row>
    <row r="415" spans="4:12">
      <c r="D415" s="4" t="str">
        <f t="shared" si="20"/>
        <v/>
      </c>
      <c r="K415" s="2" t="str">
        <f t="shared" si="21"/>
        <v/>
      </c>
      <c r="L415" s="2" t="str">
        <f t="shared" si="22"/>
        <v/>
      </c>
    </row>
    <row r="416" spans="4:12">
      <c r="D416" s="4" t="str">
        <f t="shared" si="20"/>
        <v/>
      </c>
      <c r="K416" s="2" t="str">
        <f t="shared" si="21"/>
        <v/>
      </c>
      <c r="L416" s="2" t="str">
        <f t="shared" si="22"/>
        <v/>
      </c>
    </row>
    <row r="417" spans="4:12">
      <c r="D417" s="4" t="str">
        <f t="shared" si="20"/>
        <v/>
      </c>
      <c r="K417" s="2" t="str">
        <f t="shared" si="21"/>
        <v/>
      </c>
      <c r="L417" s="2" t="str">
        <f t="shared" si="22"/>
        <v/>
      </c>
    </row>
    <row r="418" spans="4:12">
      <c r="D418" s="4" t="str">
        <f t="shared" si="20"/>
        <v/>
      </c>
      <c r="K418" s="2" t="str">
        <f t="shared" si="21"/>
        <v/>
      </c>
      <c r="L418" s="2" t="str">
        <f t="shared" si="22"/>
        <v/>
      </c>
    </row>
    <row r="419" spans="4:12">
      <c r="D419" s="4" t="str">
        <f t="shared" si="20"/>
        <v/>
      </c>
      <c r="K419" s="2" t="str">
        <f t="shared" si="21"/>
        <v/>
      </c>
      <c r="L419" s="2" t="str">
        <f t="shared" si="22"/>
        <v/>
      </c>
    </row>
    <row r="420" spans="4:12">
      <c r="D420" s="4" t="str">
        <f t="shared" si="20"/>
        <v/>
      </c>
      <c r="K420" s="2" t="str">
        <f t="shared" si="21"/>
        <v/>
      </c>
      <c r="L420" s="2" t="str">
        <f t="shared" si="22"/>
        <v/>
      </c>
    </row>
    <row r="421" spans="4:12">
      <c r="D421" s="4" t="str">
        <f t="shared" si="20"/>
        <v/>
      </c>
      <c r="K421" s="2" t="str">
        <f t="shared" si="21"/>
        <v/>
      </c>
      <c r="L421" s="2" t="str">
        <f t="shared" si="22"/>
        <v/>
      </c>
    </row>
    <row r="422" spans="4:12">
      <c r="D422" s="4" t="str">
        <f t="shared" si="20"/>
        <v/>
      </c>
      <c r="K422" s="2" t="str">
        <f t="shared" si="21"/>
        <v/>
      </c>
      <c r="L422" s="2" t="str">
        <f t="shared" si="22"/>
        <v/>
      </c>
    </row>
    <row r="423" spans="4:12">
      <c r="D423" s="4" t="str">
        <f t="shared" si="20"/>
        <v/>
      </c>
      <c r="K423" s="2" t="str">
        <f t="shared" si="21"/>
        <v/>
      </c>
      <c r="L423" s="2" t="str">
        <f t="shared" si="22"/>
        <v/>
      </c>
    </row>
    <row r="424" spans="4:12">
      <c r="D424" s="4" t="str">
        <f t="shared" si="20"/>
        <v/>
      </c>
      <c r="K424" s="2" t="str">
        <f t="shared" si="21"/>
        <v/>
      </c>
      <c r="L424" s="2" t="str">
        <f t="shared" si="22"/>
        <v/>
      </c>
    </row>
    <row r="425" spans="4:12">
      <c r="D425" s="4" t="str">
        <f t="shared" si="20"/>
        <v/>
      </c>
      <c r="K425" s="2" t="str">
        <f t="shared" si="21"/>
        <v/>
      </c>
      <c r="L425" s="2" t="str">
        <f t="shared" si="22"/>
        <v/>
      </c>
    </row>
    <row r="426" spans="4:12">
      <c r="D426" s="4" t="str">
        <f t="shared" si="20"/>
        <v/>
      </c>
      <c r="K426" s="2" t="str">
        <f t="shared" si="21"/>
        <v/>
      </c>
      <c r="L426" s="2" t="str">
        <f t="shared" si="22"/>
        <v/>
      </c>
    </row>
    <row r="427" spans="4:12">
      <c r="D427" s="4" t="str">
        <f t="shared" si="20"/>
        <v/>
      </c>
      <c r="K427" s="2" t="str">
        <f t="shared" si="21"/>
        <v/>
      </c>
      <c r="L427" s="2" t="str">
        <f t="shared" si="22"/>
        <v/>
      </c>
    </row>
    <row r="428" spans="4:12">
      <c r="D428" s="4" t="str">
        <f t="shared" si="20"/>
        <v/>
      </c>
      <c r="K428" s="2" t="str">
        <f t="shared" si="21"/>
        <v/>
      </c>
      <c r="L428" s="2" t="str">
        <f t="shared" si="22"/>
        <v/>
      </c>
    </row>
    <row r="429" spans="4:12">
      <c r="D429" s="4" t="str">
        <f t="shared" si="20"/>
        <v/>
      </c>
      <c r="K429" s="2" t="str">
        <f t="shared" si="21"/>
        <v/>
      </c>
      <c r="L429" s="2" t="str">
        <f t="shared" si="22"/>
        <v/>
      </c>
    </row>
    <row r="430" spans="4:12">
      <c r="D430" s="4" t="str">
        <f t="shared" si="20"/>
        <v/>
      </c>
      <c r="K430" s="2" t="str">
        <f t="shared" si="21"/>
        <v/>
      </c>
      <c r="L430" s="2" t="str">
        <f t="shared" si="22"/>
        <v/>
      </c>
    </row>
    <row r="431" spans="4:12">
      <c r="D431" s="4" t="str">
        <f t="shared" si="20"/>
        <v/>
      </c>
      <c r="K431" s="2" t="str">
        <f t="shared" si="21"/>
        <v/>
      </c>
      <c r="L431" s="2" t="str">
        <f t="shared" si="22"/>
        <v/>
      </c>
    </row>
    <row r="432" spans="4:12">
      <c r="D432" s="4" t="str">
        <f t="shared" si="20"/>
        <v/>
      </c>
      <c r="K432" s="2" t="str">
        <f t="shared" si="21"/>
        <v/>
      </c>
      <c r="L432" s="2" t="str">
        <f t="shared" si="22"/>
        <v/>
      </c>
    </row>
    <row r="433" spans="4:12">
      <c r="D433" s="4" t="str">
        <f t="shared" si="20"/>
        <v/>
      </c>
      <c r="K433" s="2" t="str">
        <f t="shared" si="21"/>
        <v/>
      </c>
      <c r="L433" s="2" t="str">
        <f t="shared" si="22"/>
        <v/>
      </c>
    </row>
    <row r="434" spans="4:12">
      <c r="D434" s="4" t="str">
        <f t="shared" si="20"/>
        <v/>
      </c>
      <c r="K434" s="2" t="str">
        <f t="shared" si="21"/>
        <v/>
      </c>
      <c r="L434" s="2" t="str">
        <f t="shared" si="22"/>
        <v/>
      </c>
    </row>
    <row r="435" spans="4:12">
      <c r="D435" s="4" t="str">
        <f t="shared" si="20"/>
        <v/>
      </c>
      <c r="K435" s="2" t="str">
        <f t="shared" si="21"/>
        <v/>
      </c>
      <c r="L435" s="2" t="str">
        <f t="shared" si="22"/>
        <v/>
      </c>
    </row>
    <row r="436" spans="4:12">
      <c r="D436" s="4" t="str">
        <f t="shared" si="20"/>
        <v/>
      </c>
      <c r="K436" s="2" t="str">
        <f t="shared" si="21"/>
        <v/>
      </c>
      <c r="L436" s="2" t="str">
        <f t="shared" si="22"/>
        <v/>
      </c>
    </row>
    <row r="437" spans="4:12">
      <c r="D437" s="4" t="str">
        <f t="shared" si="20"/>
        <v/>
      </c>
      <c r="K437" s="2" t="str">
        <f t="shared" si="21"/>
        <v/>
      </c>
      <c r="L437" s="2" t="str">
        <f t="shared" si="22"/>
        <v/>
      </c>
    </row>
    <row r="438" spans="4:12">
      <c r="D438" s="4" t="str">
        <f t="shared" si="20"/>
        <v/>
      </c>
      <c r="K438" s="2" t="str">
        <f t="shared" si="21"/>
        <v/>
      </c>
      <c r="L438" s="2" t="str">
        <f t="shared" si="22"/>
        <v/>
      </c>
    </row>
    <row r="439" spans="4:12">
      <c r="D439" s="4" t="str">
        <f t="shared" si="20"/>
        <v/>
      </c>
    </row>
    <row r="440" spans="4:12">
      <c r="D440" s="4" t="str">
        <f t="shared" si="20"/>
        <v/>
      </c>
    </row>
    <row r="441" spans="4:12">
      <c r="D441" s="4" t="str">
        <f t="shared" si="20"/>
        <v/>
      </c>
    </row>
    <row r="442" spans="4:12">
      <c r="D442" s="4" t="str">
        <f t="shared" si="20"/>
        <v/>
      </c>
    </row>
    <row r="443" spans="4:12">
      <c r="D443" s="4" t="str">
        <f t="shared" si="20"/>
        <v/>
      </c>
    </row>
    <row r="444" spans="4:12">
      <c r="D444" s="4" t="str">
        <f t="shared" si="20"/>
        <v/>
      </c>
    </row>
    <row r="445" spans="4:12">
      <c r="D445" s="4" t="str">
        <f t="shared" si="20"/>
        <v/>
      </c>
    </row>
    <row r="446" spans="4:12">
      <c r="D446" s="4" t="str">
        <f t="shared" si="20"/>
        <v/>
      </c>
    </row>
    <row r="447" spans="4:12">
      <c r="D447" s="4" t="str">
        <f t="shared" si="20"/>
        <v/>
      </c>
    </row>
    <row r="448" spans="4:12">
      <c r="D448" s="4" t="str">
        <f t="shared" si="20"/>
        <v/>
      </c>
    </row>
    <row r="449" spans="4:4">
      <c r="D449" s="4" t="str">
        <f t="shared" si="20"/>
        <v/>
      </c>
    </row>
    <row r="450" spans="4:4">
      <c r="D450" s="4" t="str">
        <f t="shared" si="20"/>
        <v/>
      </c>
    </row>
    <row r="451" spans="4:4">
      <c r="D451" s="4" t="str">
        <f t="shared" ref="D451:D514" si="23">IF(E451="","",E451*10+F451)</f>
        <v/>
      </c>
    </row>
    <row r="452" spans="4:4">
      <c r="D452" s="4" t="str">
        <f t="shared" si="23"/>
        <v/>
      </c>
    </row>
    <row r="453" spans="4:4">
      <c r="D453" s="4" t="str">
        <f t="shared" si="23"/>
        <v/>
      </c>
    </row>
    <row r="454" spans="4:4">
      <c r="D454" s="4" t="str">
        <f t="shared" si="23"/>
        <v/>
      </c>
    </row>
    <row r="455" spans="4:4">
      <c r="D455" s="4" t="str">
        <f t="shared" si="23"/>
        <v/>
      </c>
    </row>
    <row r="456" spans="4:4">
      <c r="D456" s="4" t="str">
        <f t="shared" si="23"/>
        <v/>
      </c>
    </row>
    <row r="457" spans="4:4">
      <c r="D457" s="4" t="str">
        <f t="shared" si="23"/>
        <v/>
      </c>
    </row>
    <row r="458" spans="4:4">
      <c r="D458" s="4" t="str">
        <f t="shared" si="23"/>
        <v/>
      </c>
    </row>
    <row r="459" spans="4:4">
      <c r="D459" s="4" t="str">
        <f t="shared" si="23"/>
        <v/>
      </c>
    </row>
    <row r="460" spans="4:4">
      <c r="D460" s="4" t="str">
        <f t="shared" si="23"/>
        <v/>
      </c>
    </row>
    <row r="461" spans="4:4">
      <c r="D461" s="4" t="str">
        <f t="shared" si="23"/>
        <v/>
      </c>
    </row>
    <row r="462" spans="4:4">
      <c r="D462" s="4" t="str">
        <f t="shared" si="23"/>
        <v/>
      </c>
    </row>
    <row r="463" spans="4:4">
      <c r="D463" s="4" t="str">
        <f t="shared" si="23"/>
        <v/>
      </c>
    </row>
    <row r="464" spans="4:4">
      <c r="D464" s="4" t="str">
        <f t="shared" si="23"/>
        <v/>
      </c>
    </row>
    <row r="465" spans="4:4">
      <c r="D465" s="4" t="str">
        <f t="shared" si="23"/>
        <v/>
      </c>
    </row>
    <row r="466" spans="4:4">
      <c r="D466" s="4" t="str">
        <f t="shared" si="23"/>
        <v/>
      </c>
    </row>
    <row r="467" spans="4:4">
      <c r="D467" s="4" t="str">
        <f t="shared" si="23"/>
        <v/>
      </c>
    </row>
    <row r="468" spans="4:4">
      <c r="D468" s="4" t="str">
        <f t="shared" si="23"/>
        <v/>
      </c>
    </row>
    <row r="469" spans="4:4">
      <c r="D469" s="4" t="str">
        <f t="shared" si="23"/>
        <v/>
      </c>
    </row>
    <row r="470" spans="4:4">
      <c r="D470" s="4" t="str">
        <f t="shared" si="23"/>
        <v/>
      </c>
    </row>
    <row r="471" spans="4:4">
      <c r="D471" s="4" t="str">
        <f t="shared" si="23"/>
        <v/>
      </c>
    </row>
    <row r="472" spans="4:4">
      <c r="D472" s="4" t="str">
        <f t="shared" si="23"/>
        <v/>
      </c>
    </row>
    <row r="473" spans="4:4">
      <c r="D473" s="4" t="str">
        <f t="shared" si="23"/>
        <v/>
      </c>
    </row>
    <row r="474" spans="4:4">
      <c r="D474" s="4" t="str">
        <f t="shared" si="23"/>
        <v/>
      </c>
    </row>
    <row r="475" spans="4:4">
      <c r="D475" s="4" t="str">
        <f t="shared" si="23"/>
        <v/>
      </c>
    </row>
    <row r="476" spans="4:4">
      <c r="D476" s="4" t="str">
        <f t="shared" si="23"/>
        <v/>
      </c>
    </row>
    <row r="477" spans="4:4">
      <c r="D477" s="4" t="str">
        <f t="shared" si="23"/>
        <v/>
      </c>
    </row>
    <row r="478" spans="4:4">
      <c r="D478" s="4" t="str">
        <f t="shared" si="23"/>
        <v/>
      </c>
    </row>
    <row r="479" spans="4:4">
      <c r="D479" s="4" t="str">
        <f t="shared" si="23"/>
        <v/>
      </c>
    </row>
    <row r="480" spans="4:4">
      <c r="D480" s="4" t="str">
        <f t="shared" si="23"/>
        <v/>
      </c>
    </row>
    <row r="481" spans="4:4">
      <c r="D481" s="4" t="str">
        <f t="shared" si="23"/>
        <v/>
      </c>
    </row>
    <row r="482" spans="4:4">
      <c r="D482" s="4" t="str">
        <f t="shared" si="23"/>
        <v/>
      </c>
    </row>
    <row r="483" spans="4:4">
      <c r="D483" s="4" t="str">
        <f t="shared" si="23"/>
        <v/>
      </c>
    </row>
    <row r="484" spans="4:4">
      <c r="D484" s="4" t="str">
        <f t="shared" si="23"/>
        <v/>
      </c>
    </row>
    <row r="485" spans="4:4">
      <c r="D485" s="4" t="str">
        <f t="shared" si="23"/>
        <v/>
      </c>
    </row>
    <row r="486" spans="4:4">
      <c r="D486" s="4" t="str">
        <f t="shared" si="23"/>
        <v/>
      </c>
    </row>
    <row r="487" spans="4:4">
      <c r="D487" s="4" t="str">
        <f t="shared" si="23"/>
        <v/>
      </c>
    </row>
    <row r="488" spans="4:4">
      <c r="D488" s="4" t="str">
        <f t="shared" si="23"/>
        <v/>
      </c>
    </row>
    <row r="489" spans="4:4">
      <c r="D489" s="4" t="str">
        <f t="shared" si="23"/>
        <v/>
      </c>
    </row>
    <row r="490" spans="4:4">
      <c r="D490" s="4" t="str">
        <f t="shared" si="23"/>
        <v/>
      </c>
    </row>
    <row r="491" spans="4:4">
      <c r="D491" s="4" t="str">
        <f t="shared" si="23"/>
        <v/>
      </c>
    </row>
    <row r="492" spans="4:4">
      <c r="D492" s="4" t="str">
        <f t="shared" si="23"/>
        <v/>
      </c>
    </row>
    <row r="493" spans="4:4">
      <c r="D493" s="4" t="str">
        <f t="shared" si="23"/>
        <v/>
      </c>
    </row>
    <row r="494" spans="4:4">
      <c r="D494" s="4" t="str">
        <f t="shared" si="23"/>
        <v/>
      </c>
    </row>
    <row r="495" spans="4:4">
      <c r="D495" s="4" t="str">
        <f t="shared" si="23"/>
        <v/>
      </c>
    </row>
    <row r="496" spans="4:4">
      <c r="D496" s="4" t="str">
        <f t="shared" si="23"/>
        <v/>
      </c>
    </row>
    <row r="497" spans="4:4">
      <c r="D497" s="4" t="str">
        <f t="shared" si="23"/>
        <v/>
      </c>
    </row>
    <row r="498" spans="4:4">
      <c r="D498" s="4" t="str">
        <f t="shared" si="23"/>
        <v/>
      </c>
    </row>
    <row r="499" spans="4:4">
      <c r="D499" s="4" t="str">
        <f t="shared" si="23"/>
        <v/>
      </c>
    </row>
    <row r="500" spans="4:4">
      <c r="D500" s="4" t="str">
        <f t="shared" si="23"/>
        <v/>
      </c>
    </row>
    <row r="501" spans="4:4">
      <c r="D501" s="4" t="str">
        <f t="shared" si="23"/>
        <v/>
      </c>
    </row>
    <row r="502" spans="4:4">
      <c r="D502" s="4" t="str">
        <f t="shared" si="23"/>
        <v/>
      </c>
    </row>
    <row r="503" spans="4:4">
      <c r="D503" s="4" t="str">
        <f t="shared" si="23"/>
        <v/>
      </c>
    </row>
    <row r="504" spans="4:4">
      <c r="D504" s="4" t="str">
        <f t="shared" si="23"/>
        <v/>
      </c>
    </row>
    <row r="505" spans="4:4">
      <c r="D505" s="4" t="str">
        <f t="shared" si="23"/>
        <v/>
      </c>
    </row>
    <row r="506" spans="4:4">
      <c r="D506" s="4" t="str">
        <f t="shared" si="23"/>
        <v/>
      </c>
    </row>
    <row r="507" spans="4:4">
      <c r="D507" s="4" t="str">
        <f t="shared" si="23"/>
        <v/>
      </c>
    </row>
    <row r="508" spans="4:4">
      <c r="D508" s="4" t="str">
        <f t="shared" si="23"/>
        <v/>
      </c>
    </row>
    <row r="509" spans="4:4">
      <c r="D509" s="4" t="str">
        <f t="shared" si="23"/>
        <v/>
      </c>
    </row>
    <row r="510" spans="4:4">
      <c r="D510" s="4" t="str">
        <f t="shared" si="23"/>
        <v/>
      </c>
    </row>
    <row r="511" spans="4:4">
      <c r="D511" s="4" t="str">
        <f t="shared" si="23"/>
        <v/>
      </c>
    </row>
    <row r="512" spans="4:4">
      <c r="D512" s="4" t="str">
        <f t="shared" si="23"/>
        <v/>
      </c>
    </row>
    <row r="513" spans="4:4">
      <c r="D513" s="4" t="str">
        <f t="shared" si="23"/>
        <v/>
      </c>
    </row>
    <row r="514" spans="4:4">
      <c r="D514" s="4" t="str">
        <f t="shared" si="23"/>
        <v/>
      </c>
    </row>
    <row r="515" spans="4:4">
      <c r="D515" s="4" t="str">
        <f t="shared" ref="D515:D523" si="24">IF(E515="","",E515*10+F515)</f>
        <v/>
      </c>
    </row>
    <row r="516" spans="4:4">
      <c r="D516" s="4" t="str">
        <f t="shared" si="24"/>
        <v/>
      </c>
    </row>
    <row r="517" spans="4:4">
      <c r="D517" s="4" t="str">
        <f t="shared" si="24"/>
        <v/>
      </c>
    </row>
    <row r="518" spans="4:4">
      <c r="D518" s="4" t="str">
        <f t="shared" si="24"/>
        <v/>
      </c>
    </row>
    <row r="519" spans="4:4">
      <c r="D519" s="4" t="str">
        <f t="shared" si="24"/>
        <v/>
      </c>
    </row>
    <row r="520" spans="4:4">
      <c r="D520" s="4" t="str">
        <f t="shared" si="24"/>
        <v/>
      </c>
    </row>
    <row r="521" spans="4:4">
      <c r="D521" s="4" t="str">
        <f t="shared" si="24"/>
        <v/>
      </c>
    </row>
    <row r="522" spans="4:4">
      <c r="D522" s="4" t="str">
        <f t="shared" si="24"/>
        <v/>
      </c>
    </row>
    <row r="523" spans="4:4">
      <c r="D523" s="4" t="str">
        <f t="shared" si="24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23"/>
  <sheetViews>
    <sheetView workbookViewId="0">
      <selection activeCell="M363" sqref="M1:M363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1933</v>
      </c>
      <c r="B2" s="3">
        <v>1</v>
      </c>
      <c r="C2" s="3">
        <v>1</v>
      </c>
      <c r="D2" s="4">
        <f>IF(E2="","",E2*10+F2)</f>
        <v>11</v>
      </c>
      <c r="E2" s="3">
        <v>1</v>
      </c>
      <c r="F2" s="3">
        <v>1</v>
      </c>
      <c r="G2" s="3"/>
      <c r="I2" s="1">
        <v>1</v>
      </c>
      <c r="J2" s="1">
        <v>1</v>
      </c>
      <c r="K2" s="2">
        <f>IF(D2="","",G2*10+H2)</f>
        <v>0</v>
      </c>
      <c r="L2" s="2">
        <f>IF(D2="","",I2*10+J2)</f>
        <v>11</v>
      </c>
      <c r="M2" s="5" t="s">
        <v>30</v>
      </c>
      <c r="N2" s="3" t="s">
        <v>31</v>
      </c>
      <c r="O2" s="1">
        <v>1933</v>
      </c>
      <c r="P2" s="1">
        <v>249</v>
      </c>
      <c r="Q2" s="1">
        <v>3961</v>
      </c>
      <c r="S2" s="6">
        <v>12090</v>
      </c>
    </row>
    <row r="3" spans="1:19">
      <c r="A3" s="3">
        <v>1933</v>
      </c>
      <c r="B3" s="3">
        <v>1</v>
      </c>
      <c r="C3" s="3">
        <v>2</v>
      </c>
      <c r="D3" s="4">
        <f t="shared" ref="D3:D66" si="0">IF(E3="","",E3*10+F3)</f>
        <v>0</v>
      </c>
      <c r="E3" s="3">
        <v>0</v>
      </c>
      <c r="F3" s="3">
        <v>0</v>
      </c>
      <c r="G3" s="3"/>
      <c r="K3" s="2">
        <f t="shared" ref="K3:K66" si="1">IF(D3="","",G3*10+H3)</f>
        <v>0</v>
      </c>
      <c r="L3" s="2">
        <f t="shared" ref="L3:L66" si="2">IF(D3="","",I3*10+J3)</f>
        <v>0</v>
      </c>
      <c r="M3" s="5" t="s">
        <v>30</v>
      </c>
      <c r="N3" s="3" t="s">
        <v>31</v>
      </c>
      <c r="O3" s="1">
        <v>1933</v>
      </c>
      <c r="P3" s="1">
        <v>249</v>
      </c>
      <c r="Q3" s="1">
        <v>3961</v>
      </c>
      <c r="S3" s="6">
        <v>12090</v>
      </c>
    </row>
    <row r="4" spans="1:19">
      <c r="A4" s="3">
        <v>1933</v>
      </c>
      <c r="B4" s="3">
        <v>1</v>
      </c>
      <c r="C4" s="3">
        <v>3</v>
      </c>
      <c r="D4" s="4">
        <f t="shared" si="0"/>
        <v>11</v>
      </c>
      <c r="E4" s="3">
        <v>1</v>
      </c>
      <c r="F4" s="3">
        <v>1</v>
      </c>
      <c r="G4" s="3">
        <v>1</v>
      </c>
      <c r="H4" s="1">
        <v>1</v>
      </c>
      <c r="K4" s="2">
        <f t="shared" si="1"/>
        <v>11</v>
      </c>
      <c r="L4" s="2">
        <f t="shared" si="2"/>
        <v>0</v>
      </c>
      <c r="M4" s="5" t="s">
        <v>30</v>
      </c>
      <c r="N4" s="3" t="s">
        <v>31</v>
      </c>
      <c r="O4" s="1">
        <v>1933</v>
      </c>
      <c r="P4" s="1">
        <v>249</v>
      </c>
      <c r="Q4" s="1">
        <v>3961</v>
      </c>
      <c r="S4" s="6">
        <v>12090</v>
      </c>
    </row>
    <row r="5" spans="1:19">
      <c r="A5" s="3">
        <v>1933</v>
      </c>
      <c r="B5" s="3">
        <v>1</v>
      </c>
      <c r="C5" s="3">
        <v>4</v>
      </c>
      <c r="D5" s="4">
        <f t="shared" si="0"/>
        <v>11</v>
      </c>
      <c r="E5" s="3">
        <v>1</v>
      </c>
      <c r="F5" s="3">
        <v>1</v>
      </c>
      <c r="G5" s="3">
        <v>1</v>
      </c>
      <c r="H5" s="1">
        <v>1</v>
      </c>
      <c r="K5" s="2">
        <f t="shared" si="1"/>
        <v>11</v>
      </c>
      <c r="L5" s="2">
        <f t="shared" si="2"/>
        <v>0</v>
      </c>
      <c r="M5" s="5" t="s">
        <v>30</v>
      </c>
      <c r="N5" s="3" t="s">
        <v>31</v>
      </c>
      <c r="O5" s="1">
        <v>1933</v>
      </c>
      <c r="P5" s="1">
        <v>249</v>
      </c>
      <c r="Q5" s="1">
        <v>3961</v>
      </c>
      <c r="S5" s="6">
        <v>12090</v>
      </c>
    </row>
    <row r="6" spans="1:19">
      <c r="A6" s="3">
        <v>1933</v>
      </c>
      <c r="B6" s="3">
        <v>1</v>
      </c>
      <c r="C6" s="3">
        <v>5</v>
      </c>
      <c r="D6" s="4">
        <f t="shared" si="0"/>
        <v>24</v>
      </c>
      <c r="E6" s="3">
        <v>2</v>
      </c>
      <c r="F6" s="3">
        <v>4</v>
      </c>
      <c r="G6" s="3">
        <v>2</v>
      </c>
      <c r="H6" s="1">
        <v>4</v>
      </c>
      <c r="K6" s="2">
        <f t="shared" si="1"/>
        <v>24</v>
      </c>
      <c r="L6" s="2">
        <f t="shared" si="2"/>
        <v>0</v>
      </c>
      <c r="M6" s="5" t="s">
        <v>30</v>
      </c>
      <c r="N6" s="3" t="s">
        <v>31</v>
      </c>
      <c r="O6" s="1">
        <v>1933</v>
      </c>
      <c r="P6" s="1">
        <v>249</v>
      </c>
      <c r="Q6" s="1">
        <v>3961</v>
      </c>
      <c r="S6" s="6">
        <v>12090</v>
      </c>
    </row>
    <row r="7" spans="1:19">
      <c r="A7" s="3">
        <v>1933</v>
      </c>
      <c r="B7" s="3">
        <v>1</v>
      </c>
      <c r="C7" s="3">
        <v>6</v>
      </c>
      <c r="D7" s="4" t="str">
        <f t="shared" si="0"/>
        <v/>
      </c>
      <c r="E7" s="3"/>
      <c r="F7" s="3"/>
      <c r="G7" s="3"/>
      <c r="K7" s="2" t="str">
        <f t="shared" si="1"/>
        <v/>
      </c>
      <c r="L7" s="2" t="str">
        <f t="shared" si="2"/>
        <v/>
      </c>
      <c r="M7" s="5"/>
      <c r="N7" s="3" t="s">
        <v>31</v>
      </c>
      <c r="O7" s="1">
        <v>1933</v>
      </c>
      <c r="P7" s="1">
        <v>249</v>
      </c>
      <c r="Q7" s="1">
        <v>3961</v>
      </c>
      <c r="S7" s="6">
        <v>12090</v>
      </c>
    </row>
    <row r="8" spans="1:19">
      <c r="A8" s="3">
        <v>1933</v>
      </c>
      <c r="B8" s="3">
        <v>1</v>
      </c>
      <c r="C8" s="3">
        <v>7</v>
      </c>
      <c r="D8" s="4">
        <f t="shared" si="0"/>
        <v>26</v>
      </c>
      <c r="E8" s="3">
        <v>2</v>
      </c>
      <c r="F8" s="3">
        <v>6</v>
      </c>
      <c r="G8" s="3">
        <v>2</v>
      </c>
      <c r="H8" s="1">
        <v>6</v>
      </c>
      <c r="K8" s="2">
        <f t="shared" si="1"/>
        <v>26</v>
      </c>
      <c r="L8" s="2">
        <f t="shared" si="2"/>
        <v>0</v>
      </c>
      <c r="M8" s="5" t="s">
        <v>30</v>
      </c>
      <c r="N8" s="3" t="s">
        <v>31</v>
      </c>
      <c r="O8" s="1">
        <v>1933</v>
      </c>
      <c r="P8" s="1">
        <v>249</v>
      </c>
      <c r="Q8" s="1">
        <v>3961</v>
      </c>
      <c r="S8" s="6">
        <v>12090</v>
      </c>
    </row>
    <row r="9" spans="1:19">
      <c r="A9" s="3">
        <v>1933</v>
      </c>
      <c r="B9" s="3">
        <v>1</v>
      </c>
      <c r="C9" s="3">
        <v>8</v>
      </c>
      <c r="D9" s="4">
        <f t="shared" si="0"/>
        <v>26</v>
      </c>
      <c r="E9" s="3">
        <v>2</v>
      </c>
      <c r="F9" s="3">
        <v>6</v>
      </c>
      <c r="G9" s="3">
        <v>2</v>
      </c>
      <c r="H9" s="1">
        <v>6</v>
      </c>
      <c r="K9" s="2">
        <f t="shared" si="1"/>
        <v>26</v>
      </c>
      <c r="L9" s="2">
        <f t="shared" si="2"/>
        <v>0</v>
      </c>
      <c r="M9" s="5" t="s">
        <v>30</v>
      </c>
      <c r="N9" s="3" t="s">
        <v>31</v>
      </c>
      <c r="O9" s="1">
        <v>1933</v>
      </c>
      <c r="P9" s="1">
        <v>249</v>
      </c>
      <c r="Q9" s="1">
        <v>3961</v>
      </c>
      <c r="S9" s="6">
        <v>12090</v>
      </c>
    </row>
    <row r="10" spans="1:19">
      <c r="A10" s="3">
        <v>1933</v>
      </c>
      <c r="B10" s="3">
        <v>1</v>
      </c>
      <c r="C10" s="3">
        <v>9</v>
      </c>
      <c r="D10" s="4">
        <f t="shared" si="0"/>
        <v>34</v>
      </c>
      <c r="E10" s="3">
        <v>3</v>
      </c>
      <c r="F10" s="3">
        <v>4</v>
      </c>
      <c r="G10" s="3">
        <v>3</v>
      </c>
      <c r="H10" s="1">
        <v>4</v>
      </c>
      <c r="K10" s="2">
        <f t="shared" si="1"/>
        <v>34</v>
      </c>
      <c r="L10" s="2">
        <f t="shared" si="2"/>
        <v>0</v>
      </c>
      <c r="M10" s="5" t="s">
        <v>30</v>
      </c>
      <c r="N10" s="3" t="s">
        <v>31</v>
      </c>
      <c r="O10" s="1">
        <v>1933</v>
      </c>
      <c r="P10" s="1">
        <v>249</v>
      </c>
      <c r="Q10" s="1">
        <v>3961</v>
      </c>
      <c r="S10" s="6">
        <v>12090</v>
      </c>
    </row>
    <row r="11" spans="1:19">
      <c r="A11" s="3">
        <v>1933</v>
      </c>
      <c r="B11" s="3">
        <v>1</v>
      </c>
      <c r="C11" s="3">
        <v>10</v>
      </c>
      <c r="D11" s="4">
        <f t="shared" si="0"/>
        <v>35</v>
      </c>
      <c r="E11" s="3">
        <v>3</v>
      </c>
      <c r="F11" s="3">
        <v>5</v>
      </c>
      <c r="G11" s="3">
        <v>3</v>
      </c>
      <c r="H11" s="1">
        <v>5</v>
      </c>
      <c r="K11" s="2">
        <f t="shared" si="1"/>
        <v>35</v>
      </c>
      <c r="L11" s="2">
        <f t="shared" si="2"/>
        <v>0</v>
      </c>
      <c r="M11" s="5" t="s">
        <v>30</v>
      </c>
      <c r="N11" s="3" t="s">
        <v>31</v>
      </c>
      <c r="O11" s="1">
        <v>1933</v>
      </c>
      <c r="P11" s="1">
        <v>249</v>
      </c>
      <c r="Q11" s="1">
        <v>3961</v>
      </c>
      <c r="S11" s="6">
        <v>12090</v>
      </c>
    </row>
    <row r="12" spans="1:19">
      <c r="A12" s="3">
        <v>1933</v>
      </c>
      <c r="B12" s="3">
        <v>1</v>
      </c>
      <c r="C12" s="3">
        <v>11</v>
      </c>
      <c r="D12" s="4" t="str">
        <f t="shared" si="0"/>
        <v/>
      </c>
      <c r="E12" s="3"/>
      <c r="F12" s="3"/>
      <c r="G12" s="3"/>
      <c r="K12" s="2" t="str">
        <f t="shared" si="1"/>
        <v/>
      </c>
      <c r="L12" s="2" t="str">
        <f t="shared" si="2"/>
        <v/>
      </c>
      <c r="M12" s="5"/>
      <c r="N12" s="3" t="s">
        <v>31</v>
      </c>
      <c r="O12" s="1">
        <v>1933</v>
      </c>
      <c r="P12" s="1">
        <v>249</v>
      </c>
      <c r="Q12" s="1">
        <v>3961</v>
      </c>
      <c r="S12" s="6">
        <v>12090</v>
      </c>
    </row>
    <row r="13" spans="1:19">
      <c r="A13" s="3">
        <v>1933</v>
      </c>
      <c r="B13" s="3">
        <v>1</v>
      </c>
      <c r="C13" s="3">
        <v>12</v>
      </c>
      <c r="D13" s="4">
        <f t="shared" si="0"/>
        <v>35</v>
      </c>
      <c r="E13" s="3">
        <v>3</v>
      </c>
      <c r="F13" s="3">
        <v>5</v>
      </c>
      <c r="G13" s="3">
        <v>3</v>
      </c>
      <c r="H13" s="1">
        <v>5</v>
      </c>
      <c r="K13" s="2">
        <f t="shared" si="1"/>
        <v>35</v>
      </c>
      <c r="L13" s="2">
        <f t="shared" si="2"/>
        <v>0</v>
      </c>
      <c r="M13" s="5" t="s">
        <v>30</v>
      </c>
      <c r="N13" s="3" t="s">
        <v>31</v>
      </c>
      <c r="O13" s="1">
        <v>1933</v>
      </c>
      <c r="P13" s="1">
        <v>249</v>
      </c>
      <c r="Q13" s="1">
        <v>3961</v>
      </c>
      <c r="S13" s="6">
        <v>12090</v>
      </c>
    </row>
    <row r="14" spans="1:19">
      <c r="A14" s="3">
        <v>1933</v>
      </c>
      <c r="B14" s="3">
        <v>1</v>
      </c>
      <c r="C14" s="3">
        <v>13</v>
      </c>
      <c r="D14" s="4">
        <f t="shared" si="0"/>
        <v>48</v>
      </c>
      <c r="E14" s="3">
        <v>4</v>
      </c>
      <c r="F14" s="3">
        <v>8</v>
      </c>
      <c r="G14" s="3">
        <v>4</v>
      </c>
      <c r="H14" s="1">
        <v>8</v>
      </c>
      <c r="K14" s="2">
        <f t="shared" si="1"/>
        <v>48</v>
      </c>
      <c r="L14" s="2">
        <f t="shared" si="2"/>
        <v>0</v>
      </c>
      <c r="M14" s="5" t="s">
        <v>30</v>
      </c>
      <c r="N14" s="3" t="s">
        <v>31</v>
      </c>
      <c r="O14" s="1">
        <v>1933</v>
      </c>
      <c r="P14" s="1">
        <v>249</v>
      </c>
      <c r="Q14" s="1">
        <v>3961</v>
      </c>
      <c r="S14" s="6">
        <v>12090</v>
      </c>
    </row>
    <row r="15" spans="1:19">
      <c r="A15" s="3">
        <v>1933</v>
      </c>
      <c r="B15" s="3">
        <v>1</v>
      </c>
      <c r="C15" s="3">
        <v>14</v>
      </c>
      <c r="D15" s="4">
        <f t="shared" si="0"/>
        <v>51</v>
      </c>
      <c r="E15" s="3">
        <v>4</v>
      </c>
      <c r="F15" s="3">
        <v>11</v>
      </c>
      <c r="G15" s="3">
        <v>4</v>
      </c>
      <c r="H15" s="1">
        <v>11</v>
      </c>
      <c r="K15" s="2">
        <f t="shared" si="1"/>
        <v>51</v>
      </c>
      <c r="L15" s="2">
        <f t="shared" si="2"/>
        <v>0</v>
      </c>
      <c r="M15" s="5" t="s">
        <v>30</v>
      </c>
      <c r="N15" s="3" t="s">
        <v>31</v>
      </c>
      <c r="O15" s="1">
        <v>1933</v>
      </c>
      <c r="P15" s="1">
        <v>249</v>
      </c>
      <c r="Q15" s="1">
        <v>3961</v>
      </c>
      <c r="S15" s="6">
        <v>12090</v>
      </c>
    </row>
    <row r="16" spans="1:19">
      <c r="A16" s="3">
        <v>1933</v>
      </c>
      <c r="B16" s="3">
        <v>1</v>
      </c>
      <c r="C16" s="3">
        <v>15</v>
      </c>
      <c r="D16" s="4">
        <f t="shared" si="0"/>
        <v>51</v>
      </c>
      <c r="E16" s="3">
        <v>4</v>
      </c>
      <c r="F16" s="3">
        <v>11</v>
      </c>
      <c r="G16" s="3">
        <v>4</v>
      </c>
      <c r="H16" s="1">
        <v>11</v>
      </c>
      <c r="K16" s="2">
        <f t="shared" si="1"/>
        <v>51</v>
      </c>
      <c r="L16" s="2">
        <f t="shared" si="2"/>
        <v>0</v>
      </c>
      <c r="M16" s="5" t="s">
        <v>30</v>
      </c>
      <c r="N16" s="3" t="s">
        <v>31</v>
      </c>
      <c r="O16" s="1">
        <v>1933</v>
      </c>
      <c r="P16" s="1">
        <v>249</v>
      </c>
      <c r="Q16" s="1">
        <v>3961</v>
      </c>
      <c r="S16" s="6">
        <v>12090</v>
      </c>
    </row>
    <row r="17" spans="1:19">
      <c r="A17" s="3">
        <v>1933</v>
      </c>
      <c r="B17" s="3">
        <v>1</v>
      </c>
      <c r="C17" s="3">
        <v>16</v>
      </c>
      <c r="D17" s="4">
        <f t="shared" si="0"/>
        <v>35</v>
      </c>
      <c r="E17" s="3">
        <v>3</v>
      </c>
      <c r="F17" s="3">
        <v>5</v>
      </c>
      <c r="G17" s="3">
        <v>3</v>
      </c>
      <c r="H17" s="1">
        <v>5</v>
      </c>
      <c r="K17" s="2">
        <f t="shared" si="1"/>
        <v>35</v>
      </c>
      <c r="L17" s="2">
        <f t="shared" si="2"/>
        <v>0</v>
      </c>
      <c r="M17" s="5" t="s">
        <v>30</v>
      </c>
      <c r="N17" s="3" t="s">
        <v>31</v>
      </c>
      <c r="O17" s="1">
        <v>1933</v>
      </c>
      <c r="P17" s="1">
        <v>249</v>
      </c>
      <c r="Q17" s="1">
        <v>3961</v>
      </c>
      <c r="S17" s="6">
        <v>12090</v>
      </c>
    </row>
    <row r="18" spans="1:19">
      <c r="A18" s="3">
        <v>1933</v>
      </c>
      <c r="B18" s="3">
        <v>1</v>
      </c>
      <c r="C18" s="3">
        <v>17</v>
      </c>
      <c r="D18" s="4" t="str">
        <f t="shared" si="0"/>
        <v/>
      </c>
      <c r="E18" s="3"/>
      <c r="F18" s="3"/>
      <c r="G18" s="3"/>
      <c r="K18" s="2" t="str">
        <f t="shared" si="1"/>
        <v/>
      </c>
      <c r="L18" s="2" t="str">
        <f t="shared" si="2"/>
        <v/>
      </c>
      <c r="M18" s="5"/>
      <c r="N18" s="3" t="s">
        <v>31</v>
      </c>
      <c r="O18" s="1">
        <v>1933</v>
      </c>
      <c r="P18" s="1">
        <v>249</v>
      </c>
      <c r="Q18" s="1">
        <v>3961</v>
      </c>
      <c r="S18" s="6">
        <v>12090</v>
      </c>
    </row>
    <row r="19" spans="1:19">
      <c r="A19" s="3">
        <v>1933</v>
      </c>
      <c r="B19" s="3">
        <v>1</v>
      </c>
      <c r="C19" s="3">
        <v>18</v>
      </c>
      <c r="D19" s="4">
        <f t="shared" si="0"/>
        <v>0</v>
      </c>
      <c r="E19" s="3">
        <v>0</v>
      </c>
      <c r="F19" s="3">
        <v>0</v>
      </c>
      <c r="G19" s="3"/>
      <c r="K19" s="2">
        <f t="shared" si="1"/>
        <v>0</v>
      </c>
      <c r="L19" s="2">
        <f t="shared" si="2"/>
        <v>0</v>
      </c>
      <c r="M19" s="5" t="s">
        <v>30</v>
      </c>
      <c r="N19" s="3" t="s">
        <v>31</v>
      </c>
      <c r="O19" s="1">
        <v>1933</v>
      </c>
      <c r="P19" s="1">
        <v>249</v>
      </c>
      <c r="Q19" s="1">
        <v>3961</v>
      </c>
      <c r="S19" s="6">
        <v>12090</v>
      </c>
    </row>
    <row r="20" spans="1:19">
      <c r="A20" s="3">
        <v>1933</v>
      </c>
      <c r="B20" s="3">
        <v>1</v>
      </c>
      <c r="C20" s="3">
        <v>19</v>
      </c>
      <c r="D20" s="4">
        <f t="shared" si="0"/>
        <v>0</v>
      </c>
      <c r="E20" s="3">
        <v>0</v>
      </c>
      <c r="F20" s="3">
        <v>0</v>
      </c>
      <c r="G20" s="3"/>
      <c r="K20" s="2">
        <f t="shared" si="1"/>
        <v>0</v>
      </c>
      <c r="L20" s="2">
        <f t="shared" si="2"/>
        <v>0</v>
      </c>
      <c r="M20" s="5" t="s">
        <v>30</v>
      </c>
      <c r="N20" s="3" t="s">
        <v>31</v>
      </c>
      <c r="O20" s="1">
        <v>1933</v>
      </c>
      <c r="P20" s="1">
        <v>249</v>
      </c>
      <c r="Q20" s="1">
        <v>3961</v>
      </c>
      <c r="S20" s="6">
        <v>12090</v>
      </c>
    </row>
    <row r="21" spans="1:19">
      <c r="A21" s="3">
        <v>1933</v>
      </c>
      <c r="B21" s="3">
        <v>1</v>
      </c>
      <c r="C21" s="3">
        <v>20</v>
      </c>
      <c r="D21" s="4">
        <f t="shared" si="0"/>
        <v>0</v>
      </c>
      <c r="E21" s="3">
        <v>0</v>
      </c>
      <c r="F21" s="3">
        <v>0</v>
      </c>
      <c r="G21" s="3"/>
      <c r="K21" s="2">
        <f t="shared" si="1"/>
        <v>0</v>
      </c>
      <c r="L21" s="2">
        <f t="shared" si="2"/>
        <v>0</v>
      </c>
      <c r="M21" s="5" t="s">
        <v>30</v>
      </c>
      <c r="N21" s="3" t="s">
        <v>31</v>
      </c>
      <c r="O21" s="1">
        <v>1933</v>
      </c>
      <c r="P21" s="1">
        <v>249</v>
      </c>
      <c r="Q21" s="1">
        <v>3961</v>
      </c>
      <c r="S21" s="6">
        <v>12090</v>
      </c>
    </row>
    <row r="22" spans="1:19">
      <c r="A22" s="3">
        <v>1933</v>
      </c>
      <c r="B22" s="3">
        <v>1</v>
      </c>
      <c r="C22" s="3">
        <v>21</v>
      </c>
      <c r="D22" s="4" t="str">
        <f t="shared" si="0"/>
        <v/>
      </c>
      <c r="E22" s="3"/>
      <c r="F22" s="3"/>
      <c r="G22" s="3"/>
      <c r="K22" s="2" t="str">
        <f t="shared" si="1"/>
        <v/>
      </c>
      <c r="L22" s="2" t="str">
        <f t="shared" si="2"/>
        <v/>
      </c>
      <c r="M22" s="5"/>
      <c r="N22" s="3" t="s">
        <v>31</v>
      </c>
      <c r="O22" s="1">
        <v>1933</v>
      </c>
      <c r="P22" s="1">
        <v>249</v>
      </c>
      <c r="Q22" s="1">
        <v>3961</v>
      </c>
      <c r="S22" s="6">
        <v>12090</v>
      </c>
    </row>
    <row r="23" spans="1:19">
      <c r="A23" s="3">
        <v>1933</v>
      </c>
      <c r="B23" s="3">
        <v>1</v>
      </c>
      <c r="C23" s="3">
        <v>22</v>
      </c>
      <c r="D23" s="4" t="str">
        <f t="shared" si="0"/>
        <v/>
      </c>
      <c r="E23" s="3"/>
      <c r="F23" s="3"/>
      <c r="G23" s="3"/>
      <c r="K23" s="2" t="str">
        <f t="shared" si="1"/>
        <v/>
      </c>
      <c r="L23" s="2" t="str">
        <f t="shared" si="2"/>
        <v/>
      </c>
      <c r="M23" s="5"/>
      <c r="N23" s="3" t="s">
        <v>31</v>
      </c>
      <c r="O23" s="1">
        <v>1933</v>
      </c>
      <c r="P23" s="1">
        <v>249</v>
      </c>
      <c r="Q23" s="1">
        <v>3961</v>
      </c>
      <c r="S23" s="6">
        <v>12090</v>
      </c>
    </row>
    <row r="24" spans="1:19">
      <c r="A24" s="3">
        <v>1933</v>
      </c>
      <c r="B24" s="3">
        <v>1</v>
      </c>
      <c r="C24" s="3">
        <v>23</v>
      </c>
      <c r="D24" s="4">
        <f t="shared" si="0"/>
        <v>0</v>
      </c>
      <c r="E24" s="3">
        <v>0</v>
      </c>
      <c r="F24" s="3">
        <v>0</v>
      </c>
      <c r="G24" s="3"/>
      <c r="K24" s="2">
        <f t="shared" si="1"/>
        <v>0</v>
      </c>
      <c r="L24" s="2">
        <f t="shared" si="2"/>
        <v>0</v>
      </c>
      <c r="M24" s="5" t="s">
        <v>30</v>
      </c>
      <c r="N24" s="3" t="s">
        <v>31</v>
      </c>
      <c r="O24" s="1">
        <v>1933</v>
      </c>
      <c r="P24" s="1">
        <v>249</v>
      </c>
      <c r="Q24" s="1">
        <v>3961</v>
      </c>
      <c r="S24" s="6">
        <v>12090</v>
      </c>
    </row>
    <row r="25" spans="1:19">
      <c r="A25" s="3">
        <v>1933</v>
      </c>
      <c r="B25" s="3">
        <v>1</v>
      </c>
      <c r="C25" s="3">
        <v>24</v>
      </c>
      <c r="D25" s="4" t="str">
        <f t="shared" si="0"/>
        <v/>
      </c>
      <c r="E25" s="3"/>
      <c r="F25" s="3">
        <v>0</v>
      </c>
      <c r="G25" s="3"/>
      <c r="K25" s="2" t="str">
        <f t="shared" si="1"/>
        <v/>
      </c>
      <c r="L25" s="2" t="str">
        <f t="shared" si="2"/>
        <v/>
      </c>
      <c r="M25" s="5" t="s">
        <v>30</v>
      </c>
      <c r="N25" s="3" t="s">
        <v>31</v>
      </c>
      <c r="O25" s="1">
        <v>1933</v>
      </c>
      <c r="P25" s="1">
        <v>249</v>
      </c>
      <c r="Q25" s="1">
        <v>3961</v>
      </c>
      <c r="S25" s="6">
        <v>12090</v>
      </c>
    </row>
    <row r="26" spans="1:19">
      <c r="A26" s="3">
        <v>1933</v>
      </c>
      <c r="B26" s="3">
        <v>1</v>
      </c>
      <c r="C26" s="3">
        <v>25</v>
      </c>
      <c r="D26" s="4">
        <f t="shared" si="0"/>
        <v>0</v>
      </c>
      <c r="E26" s="3">
        <v>0</v>
      </c>
      <c r="F26" s="3">
        <v>0</v>
      </c>
      <c r="G26" s="3"/>
      <c r="K26" s="2">
        <f t="shared" si="1"/>
        <v>0</v>
      </c>
      <c r="L26" s="2">
        <f t="shared" si="2"/>
        <v>0</v>
      </c>
      <c r="M26" s="5" t="s">
        <v>30</v>
      </c>
      <c r="N26" s="3" t="s">
        <v>31</v>
      </c>
      <c r="O26" s="1">
        <v>1933</v>
      </c>
      <c r="P26" s="1">
        <v>249</v>
      </c>
      <c r="Q26" s="1">
        <v>3961</v>
      </c>
      <c r="S26" s="6">
        <v>12090</v>
      </c>
    </row>
    <row r="27" spans="1:19">
      <c r="A27" s="3">
        <v>1933</v>
      </c>
      <c r="B27" s="3">
        <v>1</v>
      </c>
      <c r="C27" s="3">
        <v>26</v>
      </c>
      <c r="D27" s="4">
        <f t="shared" si="0"/>
        <v>0</v>
      </c>
      <c r="E27" s="3">
        <v>0</v>
      </c>
      <c r="F27" s="3">
        <v>0</v>
      </c>
      <c r="G27" s="3"/>
      <c r="K27" s="2">
        <f t="shared" si="1"/>
        <v>0</v>
      </c>
      <c r="L27" s="2">
        <f t="shared" si="2"/>
        <v>0</v>
      </c>
      <c r="M27" s="5" t="s">
        <v>30</v>
      </c>
      <c r="N27" s="3" t="s">
        <v>31</v>
      </c>
      <c r="O27" s="1">
        <v>1933</v>
      </c>
      <c r="P27" s="1">
        <v>249</v>
      </c>
      <c r="Q27" s="1">
        <v>3961</v>
      </c>
      <c r="S27" s="6">
        <v>12090</v>
      </c>
    </row>
    <row r="28" spans="1:19">
      <c r="A28" s="3">
        <v>1933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/>
      <c r="K28" s="2">
        <f t="shared" si="1"/>
        <v>0</v>
      </c>
      <c r="L28" s="2">
        <f t="shared" si="2"/>
        <v>0</v>
      </c>
      <c r="M28" s="5" t="s">
        <v>30</v>
      </c>
      <c r="N28" s="3" t="s">
        <v>31</v>
      </c>
      <c r="O28" s="1">
        <v>1933</v>
      </c>
      <c r="P28" s="1">
        <v>249</v>
      </c>
      <c r="Q28" s="1">
        <v>3961</v>
      </c>
      <c r="S28" s="6">
        <v>12090</v>
      </c>
    </row>
    <row r="29" spans="1:19">
      <c r="A29" s="3">
        <v>1933</v>
      </c>
      <c r="B29" s="3">
        <v>1</v>
      </c>
      <c r="C29" s="3">
        <v>28</v>
      </c>
      <c r="D29" s="4">
        <f t="shared" si="0"/>
        <v>11</v>
      </c>
      <c r="E29" s="3">
        <v>1</v>
      </c>
      <c r="F29" s="3">
        <v>1</v>
      </c>
      <c r="G29" s="3">
        <v>1</v>
      </c>
      <c r="H29" s="1">
        <v>1</v>
      </c>
      <c r="K29" s="2">
        <f t="shared" si="1"/>
        <v>11</v>
      </c>
      <c r="L29" s="2">
        <f t="shared" si="2"/>
        <v>0</v>
      </c>
      <c r="M29" s="5" t="s">
        <v>94</v>
      </c>
      <c r="N29" s="3" t="s">
        <v>31</v>
      </c>
      <c r="O29" s="1">
        <v>1933</v>
      </c>
      <c r="P29" s="1">
        <v>249</v>
      </c>
      <c r="Q29" s="1">
        <v>3961</v>
      </c>
      <c r="S29" s="6">
        <v>12090</v>
      </c>
    </row>
    <row r="30" spans="1:19">
      <c r="A30" s="3">
        <v>1933</v>
      </c>
      <c r="B30" s="3">
        <v>1</v>
      </c>
      <c r="C30" s="3">
        <v>29</v>
      </c>
      <c r="D30" s="4">
        <f t="shared" si="0"/>
        <v>15</v>
      </c>
      <c r="E30" s="3">
        <v>1</v>
      </c>
      <c r="F30" s="3">
        <v>5</v>
      </c>
      <c r="G30" s="3">
        <v>1</v>
      </c>
      <c r="H30" s="1">
        <v>5</v>
      </c>
      <c r="K30" s="2">
        <f t="shared" si="1"/>
        <v>15</v>
      </c>
      <c r="L30" s="2">
        <f t="shared" si="2"/>
        <v>0</v>
      </c>
      <c r="M30" s="5" t="s">
        <v>30</v>
      </c>
      <c r="N30" s="3" t="s">
        <v>31</v>
      </c>
      <c r="O30" s="1">
        <v>1933</v>
      </c>
      <c r="P30" s="1">
        <v>249</v>
      </c>
      <c r="Q30" s="1">
        <v>3961</v>
      </c>
      <c r="S30" s="6">
        <v>12090</v>
      </c>
    </row>
    <row r="31" spans="1:19">
      <c r="A31" s="3">
        <v>1933</v>
      </c>
      <c r="B31" s="3">
        <v>1</v>
      </c>
      <c r="C31" s="3">
        <v>30</v>
      </c>
      <c r="D31" s="4">
        <f t="shared" si="0"/>
        <v>22</v>
      </c>
      <c r="E31" s="3">
        <v>1</v>
      </c>
      <c r="F31" s="3">
        <v>12</v>
      </c>
      <c r="G31" s="3">
        <v>1</v>
      </c>
      <c r="H31" s="1">
        <v>12</v>
      </c>
      <c r="K31" s="2">
        <f t="shared" si="1"/>
        <v>22</v>
      </c>
      <c r="L31" s="2">
        <f t="shared" si="2"/>
        <v>0</v>
      </c>
      <c r="M31" s="5" t="s">
        <v>30</v>
      </c>
      <c r="N31" s="3" t="s">
        <v>31</v>
      </c>
      <c r="O31" s="1">
        <v>1933</v>
      </c>
      <c r="P31" s="1">
        <v>249</v>
      </c>
      <c r="Q31" s="1">
        <v>3961</v>
      </c>
      <c r="S31" s="6">
        <v>12090</v>
      </c>
    </row>
    <row r="32" spans="1:19">
      <c r="A32" s="3">
        <v>1933</v>
      </c>
      <c r="B32" s="3">
        <v>1</v>
      </c>
      <c r="C32" s="3">
        <v>31</v>
      </c>
      <c r="D32" s="4">
        <f t="shared" si="0"/>
        <v>33</v>
      </c>
      <c r="E32" s="3">
        <v>2</v>
      </c>
      <c r="F32" s="3">
        <v>13</v>
      </c>
      <c r="G32" s="3">
        <v>2</v>
      </c>
      <c r="H32" s="1">
        <v>13</v>
      </c>
      <c r="K32" s="2">
        <f t="shared" si="1"/>
        <v>33</v>
      </c>
      <c r="L32" s="2">
        <f t="shared" si="2"/>
        <v>0</v>
      </c>
      <c r="M32" s="5" t="s">
        <v>30</v>
      </c>
      <c r="N32" s="3" t="s">
        <v>31</v>
      </c>
      <c r="O32" s="1">
        <v>1933</v>
      </c>
      <c r="P32" s="1">
        <v>249</v>
      </c>
      <c r="Q32" s="1">
        <v>3961</v>
      </c>
      <c r="S32" s="6">
        <v>12090</v>
      </c>
    </row>
    <row r="33" spans="1:19">
      <c r="A33" s="1">
        <v>1933</v>
      </c>
      <c r="B33" s="1">
        <v>2</v>
      </c>
      <c r="C33" s="1">
        <v>1</v>
      </c>
      <c r="D33" s="4">
        <f t="shared" si="0"/>
        <v>49</v>
      </c>
      <c r="E33" s="1">
        <v>3</v>
      </c>
      <c r="F33" s="1">
        <v>19</v>
      </c>
      <c r="G33" s="1">
        <v>3</v>
      </c>
      <c r="H33" s="1">
        <v>19</v>
      </c>
      <c r="K33" s="2">
        <f t="shared" si="1"/>
        <v>49</v>
      </c>
      <c r="L33" s="2">
        <f t="shared" si="2"/>
        <v>0</v>
      </c>
      <c r="M33" s="1" t="s">
        <v>30</v>
      </c>
      <c r="N33" s="1" t="s">
        <v>31</v>
      </c>
      <c r="O33" s="1">
        <v>1933</v>
      </c>
      <c r="P33" s="1">
        <v>251</v>
      </c>
      <c r="Q33" s="1">
        <v>3962</v>
      </c>
      <c r="S33" s="6">
        <v>12118</v>
      </c>
    </row>
    <row r="34" spans="1:19">
      <c r="A34" s="1">
        <v>1933</v>
      </c>
      <c r="B34" s="1">
        <v>2</v>
      </c>
      <c r="C34" s="1">
        <v>2</v>
      </c>
      <c r="D34" s="4">
        <f t="shared" si="0"/>
        <v>58</v>
      </c>
      <c r="E34" s="1">
        <v>3</v>
      </c>
      <c r="F34" s="1">
        <v>28</v>
      </c>
      <c r="G34" s="1">
        <v>3</v>
      </c>
      <c r="H34" s="1">
        <v>28</v>
      </c>
      <c r="K34" s="2">
        <f t="shared" si="1"/>
        <v>58</v>
      </c>
      <c r="L34" s="2">
        <f t="shared" si="2"/>
        <v>0</v>
      </c>
      <c r="M34" s="1" t="s">
        <v>30</v>
      </c>
      <c r="N34" s="1" t="s">
        <v>31</v>
      </c>
      <c r="O34" s="1">
        <v>1933</v>
      </c>
      <c r="P34" s="1">
        <v>251</v>
      </c>
      <c r="Q34" s="1">
        <v>3962</v>
      </c>
      <c r="S34" s="6">
        <v>12118</v>
      </c>
    </row>
    <row r="35" spans="1:19">
      <c r="A35" s="1">
        <v>1933</v>
      </c>
      <c r="B35" s="1">
        <v>2</v>
      </c>
      <c r="C35" s="1">
        <v>3</v>
      </c>
      <c r="D35" s="4">
        <f t="shared" si="0"/>
        <v>58</v>
      </c>
      <c r="E35" s="1">
        <v>3</v>
      </c>
      <c r="F35" s="1">
        <v>28</v>
      </c>
      <c r="G35" s="1">
        <v>3</v>
      </c>
      <c r="H35" s="1">
        <v>28</v>
      </c>
      <c r="K35" s="2">
        <f t="shared" si="1"/>
        <v>58</v>
      </c>
      <c r="L35" s="2">
        <f t="shared" si="2"/>
        <v>0</v>
      </c>
      <c r="M35" s="1" t="s">
        <v>94</v>
      </c>
      <c r="N35" s="1" t="s">
        <v>31</v>
      </c>
      <c r="O35" s="1">
        <v>1933</v>
      </c>
      <c r="P35" s="1">
        <v>251</v>
      </c>
      <c r="Q35" s="1">
        <v>3962</v>
      </c>
      <c r="S35" s="6">
        <v>12118</v>
      </c>
    </row>
    <row r="36" spans="1:19">
      <c r="A36" s="1">
        <v>1933</v>
      </c>
      <c r="B36" s="1">
        <v>2</v>
      </c>
      <c r="C36" s="1">
        <v>4</v>
      </c>
      <c r="D36" s="4">
        <f t="shared" si="0"/>
        <v>55</v>
      </c>
      <c r="E36" s="1">
        <v>3</v>
      </c>
      <c r="F36" s="1">
        <v>25</v>
      </c>
      <c r="G36" s="1">
        <v>3</v>
      </c>
      <c r="H36" s="1">
        <v>25</v>
      </c>
      <c r="K36" s="2">
        <f t="shared" si="1"/>
        <v>55</v>
      </c>
      <c r="L36" s="2">
        <f t="shared" si="2"/>
        <v>0</v>
      </c>
      <c r="M36" s="1" t="s">
        <v>94</v>
      </c>
      <c r="N36" s="1" t="s">
        <v>31</v>
      </c>
      <c r="O36" s="1">
        <v>1933</v>
      </c>
      <c r="P36" s="1">
        <v>251</v>
      </c>
      <c r="Q36" s="1">
        <v>3962</v>
      </c>
      <c r="S36" s="6">
        <v>12118</v>
      </c>
    </row>
    <row r="37" spans="1:19">
      <c r="A37" s="1">
        <v>1933</v>
      </c>
      <c r="B37" s="1">
        <v>2</v>
      </c>
      <c r="C37" s="1">
        <v>5</v>
      </c>
      <c r="D37" s="4">
        <f t="shared" si="0"/>
        <v>81</v>
      </c>
      <c r="E37" s="1">
        <v>4</v>
      </c>
      <c r="F37" s="1">
        <v>41</v>
      </c>
      <c r="G37" s="1">
        <v>4</v>
      </c>
      <c r="H37" s="1">
        <v>41</v>
      </c>
      <c r="K37" s="2">
        <f t="shared" si="1"/>
        <v>81</v>
      </c>
      <c r="L37" s="2">
        <f t="shared" si="2"/>
        <v>0</v>
      </c>
      <c r="M37" s="1" t="s">
        <v>94</v>
      </c>
      <c r="N37" s="1" t="s">
        <v>31</v>
      </c>
      <c r="O37" s="1">
        <v>1933</v>
      </c>
      <c r="P37" s="1">
        <v>251</v>
      </c>
      <c r="Q37" s="1">
        <v>3962</v>
      </c>
      <c r="S37" s="6">
        <v>12118</v>
      </c>
    </row>
    <row r="38" spans="1:19">
      <c r="A38" s="1">
        <v>1933</v>
      </c>
      <c r="B38" s="1">
        <v>2</v>
      </c>
      <c r="C38" s="1">
        <v>6</v>
      </c>
      <c r="D38" s="4">
        <f t="shared" si="0"/>
        <v>85</v>
      </c>
      <c r="E38" s="1">
        <v>4</v>
      </c>
      <c r="F38" s="1">
        <v>45</v>
      </c>
      <c r="G38" s="1">
        <v>4</v>
      </c>
      <c r="H38" s="1">
        <v>45</v>
      </c>
      <c r="K38" s="2">
        <f t="shared" si="1"/>
        <v>85</v>
      </c>
      <c r="L38" s="2">
        <f t="shared" si="2"/>
        <v>0</v>
      </c>
      <c r="M38" s="1" t="s">
        <v>30</v>
      </c>
      <c r="N38" s="1" t="s">
        <v>31</v>
      </c>
      <c r="O38" s="1">
        <v>1933</v>
      </c>
      <c r="P38" s="1">
        <v>251</v>
      </c>
      <c r="Q38" s="1">
        <v>3962</v>
      </c>
      <c r="S38" s="6">
        <v>12118</v>
      </c>
    </row>
    <row r="39" spans="1:19">
      <c r="A39" s="1">
        <v>1933</v>
      </c>
      <c r="B39" s="1">
        <v>2</v>
      </c>
      <c r="C39" s="1">
        <v>7</v>
      </c>
      <c r="D39" s="4">
        <f t="shared" si="0"/>
        <v>86</v>
      </c>
      <c r="E39" s="1">
        <v>4</v>
      </c>
      <c r="F39" s="1">
        <v>46</v>
      </c>
      <c r="G39" s="1">
        <v>4</v>
      </c>
      <c r="H39" s="1">
        <v>46</v>
      </c>
      <c r="K39" s="2">
        <f t="shared" si="1"/>
        <v>86</v>
      </c>
      <c r="L39" s="2">
        <f t="shared" si="2"/>
        <v>0</v>
      </c>
      <c r="M39" s="1" t="s">
        <v>30</v>
      </c>
      <c r="N39" s="1" t="s">
        <v>31</v>
      </c>
      <c r="O39" s="1">
        <v>1933</v>
      </c>
      <c r="P39" s="1">
        <v>251</v>
      </c>
      <c r="Q39" s="1">
        <v>3962</v>
      </c>
      <c r="S39" s="6">
        <v>12118</v>
      </c>
    </row>
    <row r="40" spans="1:19">
      <c r="A40" s="1">
        <v>1933</v>
      </c>
      <c r="B40" s="1">
        <v>2</v>
      </c>
      <c r="C40" s="1">
        <v>8</v>
      </c>
      <c r="D40" s="4" t="str">
        <f t="shared" si="0"/>
        <v/>
      </c>
      <c r="K40" s="2" t="str">
        <f t="shared" si="1"/>
        <v/>
      </c>
      <c r="L40" s="2" t="str">
        <f t="shared" si="2"/>
        <v/>
      </c>
      <c r="N40" s="1" t="s">
        <v>31</v>
      </c>
      <c r="O40" s="1">
        <v>1933</v>
      </c>
      <c r="P40" s="1">
        <v>251</v>
      </c>
      <c r="Q40" s="1">
        <v>3962</v>
      </c>
      <c r="S40" s="6">
        <v>12118</v>
      </c>
    </row>
    <row r="41" spans="1:19">
      <c r="A41" s="1">
        <v>1933</v>
      </c>
      <c r="B41" s="1">
        <v>2</v>
      </c>
      <c r="C41" s="1">
        <v>9</v>
      </c>
      <c r="D41" s="4">
        <f t="shared" si="0"/>
        <v>64</v>
      </c>
      <c r="E41" s="1">
        <v>3</v>
      </c>
      <c r="F41" s="1">
        <v>34</v>
      </c>
      <c r="G41" s="1">
        <v>3</v>
      </c>
      <c r="H41" s="1">
        <v>34</v>
      </c>
      <c r="K41" s="2">
        <f t="shared" si="1"/>
        <v>64</v>
      </c>
      <c r="L41" s="2">
        <f t="shared" si="2"/>
        <v>0</v>
      </c>
      <c r="M41" s="1" t="s">
        <v>30</v>
      </c>
      <c r="N41" s="1" t="s">
        <v>31</v>
      </c>
      <c r="O41" s="1">
        <v>1933</v>
      </c>
      <c r="P41" s="1">
        <v>251</v>
      </c>
      <c r="Q41" s="1">
        <v>3962</v>
      </c>
      <c r="S41" s="6">
        <v>12118</v>
      </c>
    </row>
    <row r="42" spans="1:19">
      <c r="A42" s="1">
        <v>1933</v>
      </c>
      <c r="B42" s="1">
        <v>2</v>
      </c>
      <c r="C42" s="1">
        <v>10</v>
      </c>
      <c r="D42" s="4">
        <f t="shared" si="0"/>
        <v>60</v>
      </c>
      <c r="E42" s="1">
        <v>3</v>
      </c>
      <c r="F42" s="1">
        <v>30</v>
      </c>
      <c r="G42" s="1">
        <v>3</v>
      </c>
      <c r="H42" s="1">
        <v>30</v>
      </c>
      <c r="K42" s="2">
        <f t="shared" si="1"/>
        <v>60</v>
      </c>
      <c r="L42" s="2">
        <f t="shared" si="2"/>
        <v>0</v>
      </c>
      <c r="M42" s="1" t="s">
        <v>30</v>
      </c>
      <c r="N42" s="1" t="s">
        <v>31</v>
      </c>
      <c r="O42" s="1">
        <v>1933</v>
      </c>
      <c r="P42" s="1">
        <v>251</v>
      </c>
      <c r="Q42" s="1">
        <v>3962</v>
      </c>
      <c r="S42" s="6">
        <v>12118</v>
      </c>
    </row>
    <row r="43" spans="1:19">
      <c r="A43" s="1">
        <v>1933</v>
      </c>
      <c r="B43" s="1">
        <v>2</v>
      </c>
      <c r="C43" s="1">
        <v>11</v>
      </c>
      <c r="D43" s="4">
        <f t="shared" si="0"/>
        <v>46</v>
      </c>
      <c r="E43" s="1">
        <v>3</v>
      </c>
      <c r="F43" s="1">
        <v>16</v>
      </c>
      <c r="G43" s="1">
        <v>3</v>
      </c>
      <c r="H43" s="1">
        <v>16</v>
      </c>
      <c r="K43" s="2">
        <f t="shared" si="1"/>
        <v>46</v>
      </c>
      <c r="L43" s="2">
        <f t="shared" si="2"/>
        <v>0</v>
      </c>
      <c r="M43" s="1" t="s">
        <v>30</v>
      </c>
      <c r="N43" s="1" t="s">
        <v>31</v>
      </c>
      <c r="O43" s="1">
        <v>1933</v>
      </c>
      <c r="P43" s="1">
        <v>251</v>
      </c>
      <c r="Q43" s="1">
        <v>3962</v>
      </c>
      <c r="S43" s="6">
        <v>12118</v>
      </c>
    </row>
    <row r="44" spans="1:19">
      <c r="A44" s="1">
        <v>1933</v>
      </c>
      <c r="B44" s="1">
        <v>2</v>
      </c>
      <c r="C44" s="1">
        <v>12</v>
      </c>
      <c r="D44" s="4">
        <f t="shared" si="0"/>
        <v>33</v>
      </c>
      <c r="E44" s="1">
        <v>2</v>
      </c>
      <c r="F44" s="1">
        <v>13</v>
      </c>
      <c r="G44" s="1">
        <v>2</v>
      </c>
      <c r="H44" s="1">
        <v>13</v>
      </c>
      <c r="K44" s="2">
        <f t="shared" si="1"/>
        <v>33</v>
      </c>
      <c r="L44" s="2">
        <f t="shared" si="2"/>
        <v>0</v>
      </c>
      <c r="M44" s="1" t="s">
        <v>30</v>
      </c>
      <c r="N44" s="1" t="s">
        <v>31</v>
      </c>
      <c r="O44" s="1">
        <v>1933</v>
      </c>
      <c r="P44" s="1">
        <v>251</v>
      </c>
      <c r="Q44" s="1">
        <v>3962</v>
      </c>
      <c r="S44" s="6">
        <v>12118</v>
      </c>
    </row>
    <row r="45" spans="1:19">
      <c r="A45" s="1">
        <v>1933</v>
      </c>
      <c r="B45" s="1">
        <v>2</v>
      </c>
      <c r="C45" s="1">
        <v>13</v>
      </c>
      <c r="D45" s="4">
        <f t="shared" si="0"/>
        <v>15</v>
      </c>
      <c r="E45" s="1">
        <v>1</v>
      </c>
      <c r="F45" s="1">
        <v>5</v>
      </c>
      <c r="G45" s="1">
        <v>1</v>
      </c>
      <c r="H45" s="1">
        <v>5</v>
      </c>
      <c r="K45" s="2">
        <f t="shared" si="1"/>
        <v>15</v>
      </c>
      <c r="L45" s="2">
        <f t="shared" si="2"/>
        <v>0</v>
      </c>
      <c r="M45" s="1" t="s">
        <v>30</v>
      </c>
      <c r="N45" s="1" t="s">
        <v>31</v>
      </c>
      <c r="O45" s="1">
        <v>1933</v>
      </c>
      <c r="P45" s="1">
        <v>251</v>
      </c>
      <c r="Q45" s="1">
        <v>3962</v>
      </c>
      <c r="S45" s="6">
        <v>12118</v>
      </c>
    </row>
    <row r="46" spans="1:19">
      <c r="A46" s="1">
        <v>1933</v>
      </c>
      <c r="B46" s="1">
        <v>2</v>
      </c>
      <c r="C46" s="1">
        <v>14</v>
      </c>
      <c r="D46" s="4">
        <f t="shared" si="0"/>
        <v>12</v>
      </c>
      <c r="E46" s="1">
        <v>1</v>
      </c>
      <c r="F46" s="1">
        <v>2</v>
      </c>
      <c r="G46" s="1">
        <v>1</v>
      </c>
      <c r="H46" s="1">
        <v>2</v>
      </c>
      <c r="K46" s="2">
        <f t="shared" si="1"/>
        <v>12</v>
      </c>
      <c r="L46" s="2">
        <f t="shared" si="2"/>
        <v>0</v>
      </c>
      <c r="M46" s="1" t="s">
        <v>30</v>
      </c>
      <c r="N46" s="1" t="s">
        <v>31</v>
      </c>
      <c r="O46" s="1">
        <v>1933</v>
      </c>
      <c r="P46" s="1">
        <v>251</v>
      </c>
      <c r="Q46" s="1">
        <v>3962</v>
      </c>
      <c r="S46" s="6">
        <v>12118</v>
      </c>
    </row>
    <row r="47" spans="1:19">
      <c r="A47" s="1">
        <v>1933</v>
      </c>
      <c r="B47" s="1">
        <v>2</v>
      </c>
      <c r="C47" s="1">
        <v>15</v>
      </c>
      <c r="D47" s="4">
        <f t="shared" si="0"/>
        <v>12</v>
      </c>
      <c r="E47" s="1">
        <v>1</v>
      </c>
      <c r="F47" s="1">
        <v>2</v>
      </c>
      <c r="G47" s="1">
        <v>1</v>
      </c>
      <c r="H47" s="1">
        <v>2</v>
      </c>
      <c r="K47" s="2">
        <f t="shared" si="1"/>
        <v>12</v>
      </c>
      <c r="L47" s="2">
        <f t="shared" si="2"/>
        <v>0</v>
      </c>
      <c r="M47" s="1" t="s">
        <v>30</v>
      </c>
      <c r="N47" s="1" t="s">
        <v>31</v>
      </c>
      <c r="O47" s="1">
        <v>1933</v>
      </c>
      <c r="P47" s="1">
        <v>251</v>
      </c>
      <c r="Q47" s="1">
        <v>3962</v>
      </c>
      <c r="S47" s="6">
        <v>12118</v>
      </c>
    </row>
    <row r="48" spans="1:19">
      <c r="A48" s="1">
        <v>1933</v>
      </c>
      <c r="B48" s="1">
        <v>2</v>
      </c>
      <c r="C48" s="1">
        <v>16</v>
      </c>
      <c r="D48" s="4">
        <f t="shared" si="0"/>
        <v>0</v>
      </c>
      <c r="E48" s="1">
        <v>0</v>
      </c>
      <c r="F48" s="1">
        <v>0</v>
      </c>
      <c r="K48" s="2">
        <f t="shared" si="1"/>
        <v>0</v>
      </c>
      <c r="L48" s="2">
        <f t="shared" si="2"/>
        <v>0</v>
      </c>
      <c r="M48" s="1" t="s">
        <v>30</v>
      </c>
      <c r="N48" s="1" t="s">
        <v>31</v>
      </c>
      <c r="O48" s="1">
        <v>1933</v>
      </c>
      <c r="P48" s="1">
        <v>251</v>
      </c>
      <c r="Q48" s="1">
        <v>3962</v>
      </c>
      <c r="S48" s="6">
        <v>12118</v>
      </c>
    </row>
    <row r="49" spans="1:19">
      <c r="A49" s="1">
        <v>1933</v>
      </c>
      <c r="B49" s="1">
        <v>2</v>
      </c>
      <c r="C49" s="1">
        <v>17</v>
      </c>
      <c r="D49" s="4" t="str">
        <f t="shared" si="0"/>
        <v/>
      </c>
      <c r="K49" s="2" t="str">
        <f t="shared" si="1"/>
        <v/>
      </c>
      <c r="L49" s="2" t="str">
        <f t="shared" si="2"/>
        <v/>
      </c>
      <c r="N49" s="1" t="s">
        <v>31</v>
      </c>
      <c r="O49" s="1">
        <v>1933</v>
      </c>
      <c r="P49" s="1">
        <v>251</v>
      </c>
      <c r="Q49" s="1">
        <v>3962</v>
      </c>
      <c r="S49" s="6">
        <v>12118</v>
      </c>
    </row>
    <row r="50" spans="1:19">
      <c r="A50" s="1">
        <v>1933</v>
      </c>
      <c r="B50" s="1">
        <v>2</v>
      </c>
      <c r="C50" s="1">
        <v>18</v>
      </c>
      <c r="D50" s="4">
        <f t="shared" si="0"/>
        <v>0</v>
      </c>
      <c r="E50" s="1">
        <v>0</v>
      </c>
      <c r="F50" s="1">
        <v>0</v>
      </c>
      <c r="K50" s="2">
        <f t="shared" si="1"/>
        <v>0</v>
      </c>
      <c r="L50" s="2">
        <f t="shared" si="2"/>
        <v>0</v>
      </c>
      <c r="M50" s="1" t="s">
        <v>94</v>
      </c>
      <c r="N50" s="1" t="s">
        <v>31</v>
      </c>
      <c r="O50" s="1">
        <v>1933</v>
      </c>
      <c r="P50" s="1">
        <v>251</v>
      </c>
      <c r="Q50" s="1">
        <v>3962</v>
      </c>
      <c r="S50" s="6">
        <v>12118</v>
      </c>
    </row>
    <row r="51" spans="1:19">
      <c r="A51" s="1">
        <v>1933</v>
      </c>
      <c r="B51" s="1">
        <v>2</v>
      </c>
      <c r="C51" s="1">
        <v>19</v>
      </c>
      <c r="D51" s="4">
        <f t="shared" si="0"/>
        <v>0</v>
      </c>
      <c r="E51" s="1">
        <v>0</v>
      </c>
      <c r="F51" s="1">
        <v>0</v>
      </c>
      <c r="K51" s="2">
        <f t="shared" si="1"/>
        <v>0</v>
      </c>
      <c r="L51" s="2">
        <f t="shared" si="2"/>
        <v>0</v>
      </c>
      <c r="M51" s="1" t="s">
        <v>94</v>
      </c>
      <c r="N51" s="1" t="s">
        <v>31</v>
      </c>
      <c r="O51" s="1">
        <v>1933</v>
      </c>
      <c r="P51" s="1">
        <v>251</v>
      </c>
      <c r="Q51" s="1">
        <v>3962</v>
      </c>
      <c r="S51" s="6">
        <v>12118</v>
      </c>
    </row>
    <row r="52" spans="1:19">
      <c r="A52" s="1">
        <v>1933</v>
      </c>
      <c r="B52" s="1">
        <v>2</v>
      </c>
      <c r="C52" s="1">
        <v>20</v>
      </c>
      <c r="D52" s="4">
        <f t="shared" si="0"/>
        <v>0</v>
      </c>
      <c r="E52" s="1">
        <v>0</v>
      </c>
      <c r="F52" s="1">
        <v>0</v>
      </c>
      <c r="K52" s="2">
        <f t="shared" si="1"/>
        <v>0</v>
      </c>
      <c r="L52" s="2">
        <f t="shared" si="2"/>
        <v>0</v>
      </c>
      <c r="M52" s="1" t="s">
        <v>30</v>
      </c>
      <c r="N52" s="1" t="s">
        <v>31</v>
      </c>
      <c r="O52" s="1">
        <v>1933</v>
      </c>
      <c r="P52" s="1">
        <v>251</v>
      </c>
      <c r="Q52" s="1">
        <v>3962</v>
      </c>
      <c r="S52" s="6">
        <v>12118</v>
      </c>
    </row>
    <row r="53" spans="1:19">
      <c r="A53" s="1">
        <v>1933</v>
      </c>
      <c r="B53" s="1">
        <v>2</v>
      </c>
      <c r="C53" s="1">
        <v>21</v>
      </c>
      <c r="D53" s="4">
        <f t="shared" si="0"/>
        <v>0</v>
      </c>
      <c r="E53" s="1">
        <v>0</v>
      </c>
      <c r="F53" s="1">
        <v>0</v>
      </c>
      <c r="K53" s="2">
        <f t="shared" si="1"/>
        <v>0</v>
      </c>
      <c r="L53" s="2">
        <f t="shared" si="2"/>
        <v>0</v>
      </c>
      <c r="M53" s="1" t="s">
        <v>30</v>
      </c>
      <c r="N53" s="1" t="s">
        <v>31</v>
      </c>
      <c r="O53" s="1">
        <v>1933</v>
      </c>
      <c r="P53" s="1">
        <v>251</v>
      </c>
      <c r="Q53" s="1">
        <v>3962</v>
      </c>
      <c r="S53" s="6">
        <v>12118</v>
      </c>
    </row>
    <row r="54" spans="1:19">
      <c r="A54" s="1">
        <v>1933</v>
      </c>
      <c r="B54" s="1">
        <v>2</v>
      </c>
      <c r="C54" s="1">
        <v>22</v>
      </c>
      <c r="D54" s="4" t="str">
        <f t="shared" si="0"/>
        <v/>
      </c>
      <c r="K54" s="2" t="str">
        <f t="shared" si="1"/>
        <v/>
      </c>
      <c r="L54" s="2" t="str">
        <f t="shared" si="2"/>
        <v/>
      </c>
      <c r="N54" s="1" t="s">
        <v>31</v>
      </c>
      <c r="O54" s="1">
        <v>1933</v>
      </c>
      <c r="P54" s="1">
        <v>251</v>
      </c>
      <c r="Q54" s="1">
        <v>3962</v>
      </c>
      <c r="S54" s="6">
        <v>12118</v>
      </c>
    </row>
    <row r="55" spans="1:19">
      <c r="A55" s="1">
        <v>1933</v>
      </c>
      <c r="B55" s="1">
        <v>2</v>
      </c>
      <c r="C55" s="1">
        <v>23</v>
      </c>
      <c r="D55" s="4">
        <f t="shared" si="0"/>
        <v>0</v>
      </c>
      <c r="E55" s="1">
        <v>0</v>
      </c>
      <c r="F55" s="1">
        <v>0</v>
      </c>
      <c r="K55" s="2">
        <f t="shared" si="1"/>
        <v>0</v>
      </c>
      <c r="L55" s="2">
        <f t="shared" si="2"/>
        <v>0</v>
      </c>
      <c r="M55" s="1" t="s">
        <v>30</v>
      </c>
      <c r="N55" s="1" t="s">
        <v>31</v>
      </c>
      <c r="O55" s="1">
        <v>1933</v>
      </c>
      <c r="P55" s="1">
        <v>251</v>
      </c>
      <c r="Q55" s="1">
        <v>3962</v>
      </c>
      <c r="S55" s="6">
        <v>12118</v>
      </c>
    </row>
    <row r="56" spans="1:19">
      <c r="A56" s="1">
        <v>1933</v>
      </c>
      <c r="B56" s="1">
        <v>2</v>
      </c>
      <c r="C56" s="1">
        <v>24</v>
      </c>
      <c r="D56" s="4" t="str">
        <f t="shared" si="0"/>
        <v/>
      </c>
      <c r="K56" s="2" t="str">
        <f t="shared" si="1"/>
        <v/>
      </c>
      <c r="L56" s="2" t="str">
        <f t="shared" si="2"/>
        <v/>
      </c>
      <c r="N56" s="1" t="s">
        <v>31</v>
      </c>
      <c r="O56" s="1">
        <v>1933</v>
      </c>
      <c r="P56" s="1">
        <v>251</v>
      </c>
      <c r="Q56" s="1">
        <v>3962</v>
      </c>
      <c r="S56" s="6">
        <v>12118</v>
      </c>
    </row>
    <row r="57" spans="1:19">
      <c r="A57" s="1">
        <v>1933</v>
      </c>
      <c r="B57" s="1">
        <v>2</v>
      </c>
      <c r="C57" s="1">
        <v>25</v>
      </c>
      <c r="D57" s="4" t="str">
        <f t="shared" si="0"/>
        <v/>
      </c>
      <c r="K57" s="2" t="str">
        <f t="shared" si="1"/>
        <v/>
      </c>
      <c r="L57" s="2" t="str">
        <f t="shared" si="2"/>
        <v/>
      </c>
      <c r="N57" s="1" t="s">
        <v>31</v>
      </c>
      <c r="O57" s="1">
        <v>1933</v>
      </c>
      <c r="P57" s="1">
        <v>251</v>
      </c>
      <c r="Q57" s="1">
        <v>3962</v>
      </c>
      <c r="S57" s="6">
        <v>12118</v>
      </c>
    </row>
    <row r="58" spans="1:19">
      <c r="A58" s="1">
        <v>1933</v>
      </c>
      <c r="B58" s="1">
        <v>2</v>
      </c>
      <c r="C58" s="1">
        <v>26</v>
      </c>
      <c r="D58" s="4">
        <f t="shared" si="0"/>
        <v>0</v>
      </c>
      <c r="E58" s="1">
        <v>0</v>
      </c>
      <c r="F58" s="1">
        <v>0</v>
      </c>
      <c r="K58" s="2">
        <f t="shared" si="1"/>
        <v>0</v>
      </c>
      <c r="L58" s="2">
        <f t="shared" si="2"/>
        <v>0</v>
      </c>
      <c r="M58" s="1" t="s">
        <v>30</v>
      </c>
      <c r="N58" s="1" t="s">
        <v>31</v>
      </c>
      <c r="O58" s="1">
        <v>1933</v>
      </c>
      <c r="P58" s="1">
        <v>251</v>
      </c>
      <c r="Q58" s="1">
        <v>3962</v>
      </c>
      <c r="S58" s="6">
        <v>12118</v>
      </c>
    </row>
    <row r="59" spans="1:19">
      <c r="A59" s="1">
        <v>1933</v>
      </c>
      <c r="B59" s="1">
        <v>2</v>
      </c>
      <c r="C59" s="1">
        <v>27</v>
      </c>
      <c r="D59" s="4">
        <f t="shared" si="0"/>
        <v>11</v>
      </c>
      <c r="E59" s="1">
        <v>1</v>
      </c>
      <c r="F59" s="1">
        <v>1</v>
      </c>
      <c r="G59" s="1">
        <v>1</v>
      </c>
      <c r="H59" s="1">
        <v>1</v>
      </c>
      <c r="K59" s="2">
        <f t="shared" si="1"/>
        <v>11</v>
      </c>
      <c r="L59" s="2">
        <f t="shared" si="2"/>
        <v>0</v>
      </c>
      <c r="M59" s="1" t="s">
        <v>94</v>
      </c>
      <c r="N59" s="1" t="s">
        <v>31</v>
      </c>
      <c r="O59" s="1">
        <v>1933</v>
      </c>
      <c r="P59" s="1">
        <v>251</v>
      </c>
      <c r="Q59" s="1">
        <v>3962</v>
      </c>
      <c r="S59" s="6">
        <v>12118</v>
      </c>
    </row>
    <row r="60" spans="1:19">
      <c r="A60" s="1">
        <v>1933</v>
      </c>
      <c r="B60" s="1">
        <v>2</v>
      </c>
      <c r="C60" s="1">
        <v>28</v>
      </c>
      <c r="D60" s="4">
        <f t="shared" si="0"/>
        <v>22</v>
      </c>
      <c r="E60" s="1">
        <v>2</v>
      </c>
      <c r="F60" s="1">
        <v>2</v>
      </c>
      <c r="G60" s="1">
        <v>2</v>
      </c>
      <c r="H60" s="1">
        <v>2</v>
      </c>
      <c r="K60" s="2">
        <f t="shared" si="1"/>
        <v>22</v>
      </c>
      <c r="L60" s="2">
        <f t="shared" si="2"/>
        <v>0</v>
      </c>
      <c r="M60" s="1" t="s">
        <v>30</v>
      </c>
      <c r="N60" s="1" t="s">
        <v>31</v>
      </c>
      <c r="O60" s="1">
        <v>1933</v>
      </c>
      <c r="P60" s="1">
        <v>251</v>
      </c>
      <c r="Q60" s="1">
        <v>3962</v>
      </c>
      <c r="S60" s="6">
        <v>12118</v>
      </c>
    </row>
    <row r="61" spans="1:19">
      <c r="A61" s="1">
        <v>1933</v>
      </c>
      <c r="B61" s="1">
        <v>3</v>
      </c>
      <c r="C61" s="1">
        <v>1</v>
      </c>
      <c r="D61" s="4">
        <f t="shared" si="0"/>
        <v>22</v>
      </c>
      <c r="E61" s="1">
        <v>2</v>
      </c>
      <c r="F61" s="1">
        <v>2</v>
      </c>
      <c r="G61" s="1">
        <v>2</v>
      </c>
      <c r="H61" s="1">
        <v>2</v>
      </c>
      <c r="K61" s="2">
        <f t="shared" si="1"/>
        <v>22</v>
      </c>
      <c r="L61" s="2">
        <f t="shared" si="2"/>
        <v>0</v>
      </c>
      <c r="M61" s="1" t="s">
        <v>30</v>
      </c>
      <c r="N61" s="1" t="s">
        <v>31</v>
      </c>
      <c r="O61" s="1">
        <v>1933</v>
      </c>
      <c r="P61" s="1">
        <v>254</v>
      </c>
      <c r="Q61" s="1">
        <v>3963</v>
      </c>
      <c r="S61" s="6">
        <v>12149</v>
      </c>
    </row>
    <row r="62" spans="1:19">
      <c r="A62" s="1">
        <v>1933</v>
      </c>
      <c r="B62" s="1">
        <v>3</v>
      </c>
      <c r="C62" s="1">
        <v>2</v>
      </c>
      <c r="D62" s="4">
        <f t="shared" si="0"/>
        <v>22</v>
      </c>
      <c r="E62" s="1">
        <v>2</v>
      </c>
      <c r="F62" s="1">
        <v>2</v>
      </c>
      <c r="G62" s="1">
        <v>2</v>
      </c>
      <c r="H62" s="1">
        <v>2</v>
      </c>
      <c r="K62" s="2">
        <f t="shared" si="1"/>
        <v>22</v>
      </c>
      <c r="L62" s="2">
        <f t="shared" si="2"/>
        <v>0</v>
      </c>
      <c r="M62" s="1" t="s">
        <v>30</v>
      </c>
      <c r="N62" s="1" t="s">
        <v>31</v>
      </c>
      <c r="O62" s="1">
        <v>1933</v>
      </c>
      <c r="P62" s="1">
        <v>254</v>
      </c>
      <c r="Q62" s="1">
        <v>3963</v>
      </c>
      <c r="S62" s="6">
        <v>12149</v>
      </c>
    </row>
    <row r="63" spans="1:19">
      <c r="A63" s="1">
        <v>1933</v>
      </c>
      <c r="B63" s="1">
        <v>3</v>
      </c>
      <c r="C63" s="1">
        <v>3</v>
      </c>
      <c r="D63" s="4">
        <f t="shared" si="0"/>
        <v>22</v>
      </c>
      <c r="E63" s="1">
        <v>2</v>
      </c>
      <c r="F63" s="1">
        <v>2</v>
      </c>
      <c r="G63" s="1">
        <v>2</v>
      </c>
      <c r="H63" s="1">
        <v>2</v>
      </c>
      <c r="K63" s="2">
        <f t="shared" si="1"/>
        <v>22</v>
      </c>
      <c r="L63" s="2">
        <f t="shared" si="2"/>
        <v>0</v>
      </c>
      <c r="M63" s="1" t="s">
        <v>30</v>
      </c>
      <c r="N63" s="1" t="s">
        <v>31</v>
      </c>
      <c r="O63" s="1">
        <v>1933</v>
      </c>
      <c r="P63" s="1">
        <v>254</v>
      </c>
      <c r="Q63" s="1">
        <v>3963</v>
      </c>
      <c r="S63" s="6">
        <v>12149</v>
      </c>
    </row>
    <row r="64" spans="1:19">
      <c r="A64" s="1">
        <v>1933</v>
      </c>
      <c r="B64" s="1">
        <v>3</v>
      </c>
      <c r="C64" s="1">
        <v>4</v>
      </c>
      <c r="D64" s="4">
        <f t="shared" si="0"/>
        <v>22</v>
      </c>
      <c r="E64" s="1">
        <v>2</v>
      </c>
      <c r="F64" s="1">
        <v>2</v>
      </c>
      <c r="G64" s="1">
        <v>2</v>
      </c>
      <c r="H64" s="1">
        <v>2</v>
      </c>
      <c r="K64" s="2">
        <f t="shared" si="1"/>
        <v>22</v>
      </c>
      <c r="L64" s="2">
        <f t="shared" si="2"/>
        <v>0</v>
      </c>
      <c r="M64" s="1" t="s">
        <v>30</v>
      </c>
      <c r="N64" s="1" t="s">
        <v>31</v>
      </c>
      <c r="O64" s="1">
        <v>1933</v>
      </c>
      <c r="P64" s="1">
        <v>254</v>
      </c>
      <c r="Q64" s="1">
        <v>3963</v>
      </c>
      <c r="S64" s="6">
        <v>12149</v>
      </c>
    </row>
    <row r="65" spans="1:19">
      <c r="A65" s="1">
        <v>1933</v>
      </c>
      <c r="B65" s="1">
        <v>3</v>
      </c>
      <c r="C65" s="1">
        <v>5</v>
      </c>
      <c r="D65" s="4">
        <f t="shared" si="0"/>
        <v>22</v>
      </c>
      <c r="E65" s="1">
        <v>2</v>
      </c>
      <c r="F65" s="1">
        <v>2</v>
      </c>
      <c r="G65" s="1">
        <v>2</v>
      </c>
      <c r="H65" s="1">
        <v>2</v>
      </c>
      <c r="K65" s="2">
        <f t="shared" si="1"/>
        <v>22</v>
      </c>
      <c r="L65" s="2">
        <f t="shared" si="2"/>
        <v>0</v>
      </c>
      <c r="M65" s="1" t="s">
        <v>30</v>
      </c>
      <c r="N65" s="1" t="s">
        <v>31</v>
      </c>
      <c r="O65" s="1">
        <v>1933</v>
      </c>
      <c r="P65" s="1">
        <v>254</v>
      </c>
      <c r="Q65" s="1">
        <v>3963</v>
      </c>
      <c r="S65" s="6">
        <v>12149</v>
      </c>
    </row>
    <row r="66" spans="1:19">
      <c r="A66" s="1">
        <v>1933</v>
      </c>
      <c r="B66" s="1">
        <v>3</v>
      </c>
      <c r="C66" s="1">
        <v>6</v>
      </c>
      <c r="D66" s="4">
        <f t="shared" si="0"/>
        <v>22</v>
      </c>
      <c r="E66" s="1">
        <v>2</v>
      </c>
      <c r="F66" s="1">
        <v>2</v>
      </c>
      <c r="G66" s="1">
        <v>2</v>
      </c>
      <c r="H66" s="1">
        <v>2</v>
      </c>
      <c r="K66" s="2">
        <f t="shared" si="1"/>
        <v>22</v>
      </c>
      <c r="L66" s="2">
        <f t="shared" si="2"/>
        <v>0</v>
      </c>
      <c r="M66" s="1" t="s">
        <v>30</v>
      </c>
      <c r="N66" s="1" t="s">
        <v>31</v>
      </c>
      <c r="O66" s="1">
        <v>1933</v>
      </c>
      <c r="P66" s="1">
        <v>254</v>
      </c>
      <c r="Q66" s="1">
        <v>3963</v>
      </c>
      <c r="S66" s="6">
        <v>12149</v>
      </c>
    </row>
    <row r="67" spans="1:19">
      <c r="A67" s="1">
        <v>1933</v>
      </c>
      <c r="B67" s="1">
        <v>3</v>
      </c>
      <c r="C67" s="1">
        <v>7</v>
      </c>
      <c r="D67" s="4">
        <f t="shared" ref="D67:D130" si="3">IF(E67="","",E67*10+F67)</f>
        <v>25</v>
      </c>
      <c r="E67" s="1">
        <v>2</v>
      </c>
      <c r="F67" s="1">
        <v>5</v>
      </c>
      <c r="G67" s="1">
        <v>2</v>
      </c>
      <c r="H67" s="1">
        <v>5</v>
      </c>
      <c r="K67" s="2">
        <f t="shared" ref="K67:K130" si="4">IF(D67="","",G67*10+H67)</f>
        <v>25</v>
      </c>
      <c r="L67" s="2">
        <f t="shared" ref="L67:L130" si="5">IF(D67="","",I67*10+J67)</f>
        <v>0</v>
      </c>
      <c r="M67" s="1" t="s">
        <v>30</v>
      </c>
      <c r="N67" s="1" t="s">
        <v>31</v>
      </c>
      <c r="O67" s="1">
        <v>1933</v>
      </c>
      <c r="P67" s="1">
        <v>254</v>
      </c>
      <c r="Q67" s="1">
        <v>3963</v>
      </c>
      <c r="S67" s="6">
        <v>12149</v>
      </c>
    </row>
    <row r="68" spans="1:19">
      <c r="A68" s="1">
        <v>1933</v>
      </c>
      <c r="B68" s="1">
        <v>3</v>
      </c>
      <c r="C68" s="1">
        <v>8</v>
      </c>
      <c r="D68" s="4">
        <f t="shared" si="3"/>
        <v>23</v>
      </c>
      <c r="E68" s="1">
        <v>2</v>
      </c>
      <c r="F68" s="1">
        <v>3</v>
      </c>
      <c r="G68" s="1">
        <v>2</v>
      </c>
      <c r="H68" s="1">
        <v>3</v>
      </c>
      <c r="K68" s="2">
        <f t="shared" si="4"/>
        <v>23</v>
      </c>
      <c r="L68" s="2">
        <f t="shared" si="5"/>
        <v>0</v>
      </c>
      <c r="M68" s="1" t="s">
        <v>30</v>
      </c>
      <c r="N68" s="1" t="s">
        <v>31</v>
      </c>
      <c r="O68" s="1">
        <v>1933</v>
      </c>
      <c r="P68" s="1">
        <v>254</v>
      </c>
      <c r="Q68" s="1">
        <v>3963</v>
      </c>
      <c r="S68" s="6">
        <v>12149</v>
      </c>
    </row>
    <row r="69" spans="1:19">
      <c r="A69" s="1">
        <v>1933</v>
      </c>
      <c r="B69" s="1">
        <v>3</v>
      </c>
      <c r="C69" s="1">
        <v>9</v>
      </c>
      <c r="D69" s="4">
        <f t="shared" si="3"/>
        <v>22</v>
      </c>
      <c r="E69" s="1">
        <v>2</v>
      </c>
      <c r="F69" s="1">
        <v>2</v>
      </c>
      <c r="G69" s="1">
        <v>2</v>
      </c>
      <c r="H69" s="1">
        <v>2</v>
      </c>
      <c r="K69" s="2">
        <f t="shared" si="4"/>
        <v>22</v>
      </c>
      <c r="L69" s="2">
        <f t="shared" si="5"/>
        <v>0</v>
      </c>
      <c r="M69" s="1" t="s">
        <v>30</v>
      </c>
      <c r="N69" s="1" t="s">
        <v>31</v>
      </c>
      <c r="O69" s="1">
        <v>1933</v>
      </c>
      <c r="P69" s="1">
        <v>254</v>
      </c>
      <c r="Q69" s="1">
        <v>3963</v>
      </c>
      <c r="S69" s="6">
        <v>12149</v>
      </c>
    </row>
    <row r="70" spans="1:19">
      <c r="A70" s="1">
        <v>1933</v>
      </c>
      <c r="B70" s="1">
        <v>3</v>
      </c>
      <c r="C70" s="1">
        <v>10</v>
      </c>
      <c r="D70" s="4">
        <f t="shared" si="3"/>
        <v>11</v>
      </c>
      <c r="E70" s="1">
        <v>1</v>
      </c>
      <c r="F70" s="1">
        <v>1</v>
      </c>
      <c r="G70" s="1">
        <v>1</v>
      </c>
      <c r="H70" s="1">
        <v>1</v>
      </c>
      <c r="K70" s="2">
        <f t="shared" si="4"/>
        <v>11</v>
      </c>
      <c r="L70" s="2">
        <f t="shared" si="5"/>
        <v>0</v>
      </c>
      <c r="M70" s="1" t="s">
        <v>30</v>
      </c>
      <c r="N70" s="1" t="s">
        <v>31</v>
      </c>
      <c r="O70" s="1">
        <v>1933</v>
      </c>
      <c r="P70" s="1">
        <v>254</v>
      </c>
      <c r="Q70" s="1">
        <v>3963</v>
      </c>
      <c r="S70" s="6">
        <v>12149</v>
      </c>
    </row>
    <row r="71" spans="1:19">
      <c r="A71" s="1">
        <v>1933</v>
      </c>
      <c r="B71" s="1">
        <v>3</v>
      </c>
      <c r="C71" s="1">
        <v>11</v>
      </c>
      <c r="D71" s="4">
        <f t="shared" si="3"/>
        <v>11</v>
      </c>
      <c r="E71" s="1">
        <v>1</v>
      </c>
      <c r="F71" s="1">
        <v>1</v>
      </c>
      <c r="G71" s="1">
        <v>1</v>
      </c>
      <c r="H71" s="1">
        <v>1</v>
      </c>
      <c r="K71" s="2">
        <f t="shared" si="4"/>
        <v>11</v>
      </c>
      <c r="L71" s="2">
        <f t="shared" si="5"/>
        <v>0</v>
      </c>
      <c r="M71" s="1" t="s">
        <v>30</v>
      </c>
      <c r="N71" s="1" t="s">
        <v>31</v>
      </c>
      <c r="O71" s="1">
        <v>1933</v>
      </c>
      <c r="P71" s="1">
        <v>254</v>
      </c>
      <c r="Q71" s="1">
        <v>3963</v>
      </c>
      <c r="S71" s="6">
        <v>12149</v>
      </c>
    </row>
    <row r="72" spans="1:19">
      <c r="A72" s="1">
        <v>1933</v>
      </c>
      <c r="B72" s="1">
        <v>3</v>
      </c>
      <c r="C72" s="1">
        <v>12</v>
      </c>
      <c r="D72" s="4">
        <f t="shared" si="3"/>
        <v>11</v>
      </c>
      <c r="E72" s="1">
        <v>1</v>
      </c>
      <c r="F72" s="1">
        <v>1</v>
      </c>
      <c r="G72" s="1">
        <v>1</v>
      </c>
      <c r="H72" s="1">
        <v>1</v>
      </c>
      <c r="K72" s="2">
        <f t="shared" si="4"/>
        <v>11</v>
      </c>
      <c r="L72" s="2">
        <f t="shared" si="5"/>
        <v>0</v>
      </c>
      <c r="M72" s="1" t="s">
        <v>94</v>
      </c>
      <c r="N72" s="1" t="s">
        <v>31</v>
      </c>
      <c r="O72" s="1">
        <v>1933</v>
      </c>
      <c r="P72" s="1">
        <v>254</v>
      </c>
      <c r="Q72" s="1">
        <v>3963</v>
      </c>
      <c r="S72" s="6">
        <v>12149</v>
      </c>
    </row>
    <row r="73" spans="1:19">
      <c r="A73" s="1">
        <v>1933</v>
      </c>
      <c r="B73" s="1">
        <v>3</v>
      </c>
      <c r="C73" s="1">
        <v>13</v>
      </c>
      <c r="D73" s="4">
        <f t="shared" si="3"/>
        <v>0</v>
      </c>
      <c r="E73" s="1">
        <v>0</v>
      </c>
      <c r="F73" s="1">
        <v>0</v>
      </c>
      <c r="K73" s="2">
        <f t="shared" si="4"/>
        <v>0</v>
      </c>
      <c r="L73" s="2">
        <f t="shared" si="5"/>
        <v>0</v>
      </c>
      <c r="M73" s="1" t="s">
        <v>30</v>
      </c>
      <c r="N73" s="1" t="s">
        <v>31</v>
      </c>
      <c r="O73" s="1">
        <v>1933</v>
      </c>
      <c r="P73" s="1">
        <v>254</v>
      </c>
      <c r="Q73" s="1">
        <v>3963</v>
      </c>
      <c r="S73" s="6">
        <v>12149</v>
      </c>
    </row>
    <row r="74" spans="1:19">
      <c r="A74" s="1">
        <v>1933</v>
      </c>
      <c r="B74" s="1">
        <v>3</v>
      </c>
      <c r="C74" s="1">
        <v>14</v>
      </c>
      <c r="D74" s="4">
        <f t="shared" si="3"/>
        <v>0</v>
      </c>
      <c r="E74" s="1">
        <v>0</v>
      </c>
      <c r="F74" s="1">
        <v>0</v>
      </c>
      <c r="K74" s="2">
        <f t="shared" si="4"/>
        <v>0</v>
      </c>
      <c r="L74" s="2">
        <f t="shared" si="5"/>
        <v>0</v>
      </c>
      <c r="M74" s="1" t="s">
        <v>30</v>
      </c>
      <c r="N74" s="1" t="s">
        <v>31</v>
      </c>
      <c r="O74" s="1">
        <v>1933</v>
      </c>
      <c r="P74" s="1">
        <v>254</v>
      </c>
      <c r="Q74" s="1">
        <v>3963</v>
      </c>
      <c r="S74" s="6">
        <v>12149</v>
      </c>
    </row>
    <row r="75" spans="1:19">
      <c r="A75" s="1">
        <v>1933</v>
      </c>
      <c r="B75" s="1">
        <v>3</v>
      </c>
      <c r="C75" s="1">
        <v>15</v>
      </c>
      <c r="D75" s="4">
        <f t="shared" si="3"/>
        <v>0</v>
      </c>
      <c r="E75" s="1">
        <v>0</v>
      </c>
      <c r="F75" s="1">
        <v>0</v>
      </c>
      <c r="K75" s="2">
        <f t="shared" si="4"/>
        <v>0</v>
      </c>
      <c r="L75" s="2">
        <f t="shared" si="5"/>
        <v>0</v>
      </c>
      <c r="M75" s="1" t="s">
        <v>30</v>
      </c>
      <c r="N75" s="1" t="s">
        <v>31</v>
      </c>
      <c r="O75" s="1">
        <v>1933</v>
      </c>
      <c r="P75" s="1">
        <v>254</v>
      </c>
      <c r="Q75" s="1">
        <v>3963</v>
      </c>
      <c r="S75" s="6">
        <v>12149</v>
      </c>
    </row>
    <row r="76" spans="1:19">
      <c r="A76" s="1">
        <v>1933</v>
      </c>
      <c r="B76" s="1">
        <v>3</v>
      </c>
      <c r="C76" s="1">
        <v>16</v>
      </c>
      <c r="D76" s="4" t="str">
        <f t="shared" si="3"/>
        <v/>
      </c>
      <c r="K76" s="2" t="str">
        <f t="shared" si="4"/>
        <v/>
      </c>
      <c r="L76" s="2" t="str">
        <f t="shared" si="5"/>
        <v/>
      </c>
      <c r="N76" s="1" t="s">
        <v>31</v>
      </c>
      <c r="O76" s="1">
        <v>1933</v>
      </c>
      <c r="P76" s="1">
        <v>254</v>
      </c>
      <c r="Q76" s="1">
        <v>3963</v>
      </c>
      <c r="S76" s="6">
        <v>12149</v>
      </c>
    </row>
    <row r="77" spans="1:19">
      <c r="A77" s="1">
        <v>1933</v>
      </c>
      <c r="B77" s="1">
        <v>3</v>
      </c>
      <c r="C77" s="1">
        <v>17</v>
      </c>
      <c r="D77" s="4">
        <f t="shared" si="3"/>
        <v>0</v>
      </c>
      <c r="E77" s="1">
        <v>0</v>
      </c>
      <c r="F77" s="1">
        <v>0</v>
      </c>
      <c r="K77" s="2">
        <f t="shared" si="4"/>
        <v>0</v>
      </c>
      <c r="L77" s="2">
        <f t="shared" si="5"/>
        <v>0</v>
      </c>
      <c r="M77" s="1" t="s">
        <v>30</v>
      </c>
      <c r="N77" s="1" t="s">
        <v>31</v>
      </c>
      <c r="O77" s="1">
        <v>1933</v>
      </c>
      <c r="P77" s="1">
        <v>254</v>
      </c>
      <c r="Q77" s="1">
        <v>3963</v>
      </c>
      <c r="S77" s="6">
        <v>12149</v>
      </c>
    </row>
    <row r="78" spans="1:19">
      <c r="A78" s="1">
        <v>1933</v>
      </c>
      <c r="B78" s="1">
        <v>3</v>
      </c>
      <c r="C78" s="1">
        <v>18</v>
      </c>
      <c r="D78" s="4">
        <f t="shared" si="3"/>
        <v>0</v>
      </c>
      <c r="E78" s="1">
        <v>0</v>
      </c>
      <c r="F78" s="1">
        <v>0</v>
      </c>
      <c r="K78" s="2">
        <f t="shared" si="4"/>
        <v>0</v>
      </c>
      <c r="L78" s="2">
        <f t="shared" si="5"/>
        <v>0</v>
      </c>
      <c r="M78" s="1" t="s">
        <v>30</v>
      </c>
      <c r="N78" s="1" t="s">
        <v>31</v>
      </c>
      <c r="O78" s="1">
        <v>1933</v>
      </c>
      <c r="P78" s="1">
        <v>254</v>
      </c>
      <c r="Q78" s="1">
        <v>3963</v>
      </c>
      <c r="S78" s="6">
        <v>12149</v>
      </c>
    </row>
    <row r="79" spans="1:19">
      <c r="A79" s="1">
        <v>1933</v>
      </c>
      <c r="B79" s="1">
        <v>3</v>
      </c>
      <c r="C79" s="1">
        <v>19</v>
      </c>
      <c r="D79" s="4">
        <f t="shared" si="3"/>
        <v>0</v>
      </c>
      <c r="E79" s="1">
        <v>0</v>
      </c>
      <c r="F79" s="1">
        <v>0</v>
      </c>
      <c r="K79" s="2">
        <f t="shared" si="4"/>
        <v>0</v>
      </c>
      <c r="L79" s="2">
        <f t="shared" si="5"/>
        <v>0</v>
      </c>
      <c r="M79" s="1" t="s">
        <v>30</v>
      </c>
      <c r="N79" s="1" t="s">
        <v>31</v>
      </c>
      <c r="O79" s="1">
        <v>1933</v>
      </c>
      <c r="P79" s="1">
        <v>254</v>
      </c>
      <c r="Q79" s="1">
        <v>3963</v>
      </c>
      <c r="S79" s="6">
        <v>12149</v>
      </c>
    </row>
    <row r="80" spans="1:19">
      <c r="A80" s="1">
        <v>1933</v>
      </c>
      <c r="B80" s="1">
        <v>3</v>
      </c>
      <c r="C80" s="1">
        <v>20</v>
      </c>
      <c r="D80" s="4">
        <f t="shared" si="3"/>
        <v>0</v>
      </c>
      <c r="E80" s="1">
        <v>0</v>
      </c>
      <c r="F80" s="1">
        <v>0</v>
      </c>
      <c r="K80" s="2">
        <f t="shared" si="4"/>
        <v>0</v>
      </c>
      <c r="L80" s="2">
        <f t="shared" si="5"/>
        <v>0</v>
      </c>
      <c r="M80" s="1" t="s">
        <v>30</v>
      </c>
      <c r="N80" s="1" t="s">
        <v>31</v>
      </c>
      <c r="O80" s="1">
        <v>1933</v>
      </c>
      <c r="P80" s="1">
        <v>254</v>
      </c>
      <c r="Q80" s="1">
        <v>3963</v>
      </c>
      <c r="S80" s="6">
        <v>12149</v>
      </c>
    </row>
    <row r="81" spans="1:19">
      <c r="A81" s="1">
        <v>1933</v>
      </c>
      <c r="B81" s="1">
        <v>3</v>
      </c>
      <c r="C81" s="1">
        <v>21</v>
      </c>
      <c r="D81" s="4">
        <f t="shared" si="3"/>
        <v>0</v>
      </c>
      <c r="E81" s="1">
        <v>0</v>
      </c>
      <c r="F81" s="1">
        <v>0</v>
      </c>
      <c r="K81" s="2">
        <f t="shared" si="4"/>
        <v>0</v>
      </c>
      <c r="L81" s="2">
        <f t="shared" si="5"/>
        <v>0</v>
      </c>
      <c r="M81" s="1" t="s">
        <v>30</v>
      </c>
      <c r="N81" s="1" t="s">
        <v>31</v>
      </c>
      <c r="O81" s="1">
        <v>1933</v>
      </c>
      <c r="P81" s="1">
        <v>254</v>
      </c>
      <c r="Q81" s="1">
        <v>3963</v>
      </c>
      <c r="S81" s="6">
        <v>12149</v>
      </c>
    </row>
    <row r="82" spans="1:19">
      <c r="A82" s="1">
        <v>1933</v>
      </c>
      <c r="B82" s="1">
        <v>3</v>
      </c>
      <c r="C82" s="1">
        <v>22</v>
      </c>
      <c r="D82" s="4">
        <f t="shared" si="3"/>
        <v>0</v>
      </c>
      <c r="E82" s="1">
        <v>0</v>
      </c>
      <c r="F82" s="1">
        <v>0</v>
      </c>
      <c r="K82" s="2">
        <f t="shared" si="4"/>
        <v>0</v>
      </c>
      <c r="L82" s="2">
        <f t="shared" si="5"/>
        <v>0</v>
      </c>
      <c r="M82" s="1" t="s">
        <v>30</v>
      </c>
      <c r="N82" s="1" t="s">
        <v>31</v>
      </c>
      <c r="O82" s="1">
        <v>1933</v>
      </c>
      <c r="P82" s="1">
        <v>254</v>
      </c>
      <c r="Q82" s="1">
        <v>3963</v>
      </c>
      <c r="S82" s="6">
        <v>12149</v>
      </c>
    </row>
    <row r="83" spans="1:19">
      <c r="A83" s="1">
        <v>1933</v>
      </c>
      <c r="B83" s="1">
        <v>3</v>
      </c>
      <c r="C83" s="1">
        <v>23</v>
      </c>
      <c r="D83" s="4">
        <f t="shared" si="3"/>
        <v>16</v>
      </c>
      <c r="E83" s="1">
        <v>1</v>
      </c>
      <c r="F83" s="1">
        <v>6</v>
      </c>
      <c r="G83" s="1">
        <v>1</v>
      </c>
      <c r="H83" s="1">
        <v>6</v>
      </c>
      <c r="K83" s="2">
        <f t="shared" si="4"/>
        <v>16</v>
      </c>
      <c r="L83" s="2">
        <f t="shared" si="5"/>
        <v>0</v>
      </c>
      <c r="M83" s="1" t="s">
        <v>30</v>
      </c>
      <c r="N83" s="1" t="s">
        <v>31</v>
      </c>
      <c r="O83" s="1">
        <v>1933</v>
      </c>
      <c r="P83" s="1">
        <v>254</v>
      </c>
      <c r="Q83" s="1">
        <v>3963</v>
      </c>
      <c r="S83" s="6">
        <v>12149</v>
      </c>
    </row>
    <row r="84" spans="1:19">
      <c r="A84" s="1">
        <v>1933</v>
      </c>
      <c r="B84" s="1">
        <v>3</v>
      </c>
      <c r="C84" s="1">
        <v>24</v>
      </c>
      <c r="D84" s="4">
        <f t="shared" si="3"/>
        <v>14</v>
      </c>
      <c r="E84" s="1">
        <v>1</v>
      </c>
      <c r="F84" s="1">
        <v>4</v>
      </c>
      <c r="G84" s="1">
        <v>1</v>
      </c>
      <c r="H84" s="1">
        <v>4</v>
      </c>
      <c r="K84" s="2">
        <f t="shared" si="4"/>
        <v>14</v>
      </c>
      <c r="L84" s="2">
        <f t="shared" si="5"/>
        <v>0</v>
      </c>
      <c r="M84" s="1" t="s">
        <v>30</v>
      </c>
      <c r="N84" s="1" t="s">
        <v>31</v>
      </c>
      <c r="O84" s="1">
        <v>1933</v>
      </c>
      <c r="P84" s="1">
        <v>254</v>
      </c>
      <c r="Q84" s="1">
        <v>3963</v>
      </c>
      <c r="S84" s="6">
        <v>12149</v>
      </c>
    </row>
    <row r="85" spans="1:19">
      <c r="A85" s="1">
        <v>1933</v>
      </c>
      <c r="B85" s="1">
        <v>3</v>
      </c>
      <c r="C85" s="1">
        <v>25</v>
      </c>
      <c r="D85" s="4" t="str">
        <f t="shared" si="3"/>
        <v/>
      </c>
      <c r="K85" s="2" t="str">
        <f t="shared" si="4"/>
        <v/>
      </c>
      <c r="L85" s="2" t="str">
        <f t="shared" si="5"/>
        <v/>
      </c>
      <c r="N85" s="1" t="s">
        <v>31</v>
      </c>
      <c r="O85" s="1">
        <v>1933</v>
      </c>
      <c r="P85" s="1">
        <v>254</v>
      </c>
      <c r="Q85" s="1">
        <v>3963</v>
      </c>
      <c r="S85" s="6">
        <v>12149</v>
      </c>
    </row>
    <row r="86" spans="1:19">
      <c r="A86" s="1">
        <v>1933</v>
      </c>
      <c r="B86" s="1">
        <v>3</v>
      </c>
      <c r="C86" s="1">
        <v>26</v>
      </c>
      <c r="D86" s="4">
        <f t="shared" si="3"/>
        <v>29</v>
      </c>
      <c r="E86" s="1">
        <v>2</v>
      </c>
      <c r="F86" s="1">
        <v>9</v>
      </c>
      <c r="G86" s="1">
        <v>2</v>
      </c>
      <c r="H86" s="1">
        <v>9</v>
      </c>
      <c r="K86" s="2">
        <f t="shared" si="4"/>
        <v>29</v>
      </c>
      <c r="L86" s="2">
        <f t="shared" si="5"/>
        <v>0</v>
      </c>
      <c r="M86" s="1" t="s">
        <v>30</v>
      </c>
      <c r="N86" s="1" t="s">
        <v>31</v>
      </c>
      <c r="O86" s="1">
        <v>1933</v>
      </c>
      <c r="P86" s="1">
        <v>254</v>
      </c>
      <c r="Q86" s="1">
        <v>3963</v>
      </c>
      <c r="S86" s="6">
        <v>12149</v>
      </c>
    </row>
    <row r="87" spans="1:19">
      <c r="A87" s="1">
        <v>1933</v>
      </c>
      <c r="B87" s="1">
        <v>3</v>
      </c>
      <c r="C87" s="1">
        <v>27</v>
      </c>
      <c r="D87" s="4" t="str">
        <f t="shared" si="3"/>
        <v/>
      </c>
      <c r="K87" s="2" t="str">
        <f t="shared" si="4"/>
        <v/>
      </c>
      <c r="L87" s="2" t="str">
        <f t="shared" si="5"/>
        <v/>
      </c>
      <c r="N87" s="1" t="s">
        <v>31</v>
      </c>
      <c r="O87" s="1">
        <v>1933</v>
      </c>
      <c r="P87" s="1">
        <v>254</v>
      </c>
      <c r="Q87" s="1">
        <v>3963</v>
      </c>
      <c r="S87" s="6">
        <v>12149</v>
      </c>
    </row>
    <row r="88" spans="1:19">
      <c r="A88" s="1">
        <v>1933</v>
      </c>
      <c r="B88" s="1">
        <v>3</v>
      </c>
      <c r="C88" s="1">
        <v>28</v>
      </c>
      <c r="D88" s="4">
        <f t="shared" si="3"/>
        <v>30</v>
      </c>
      <c r="E88" s="1">
        <v>2</v>
      </c>
      <c r="F88" s="1">
        <v>10</v>
      </c>
      <c r="G88" s="1">
        <v>2</v>
      </c>
      <c r="H88" s="1">
        <v>10</v>
      </c>
      <c r="K88" s="2">
        <f t="shared" si="4"/>
        <v>30</v>
      </c>
      <c r="L88" s="2">
        <f t="shared" si="5"/>
        <v>0</v>
      </c>
      <c r="M88" s="1" t="s">
        <v>94</v>
      </c>
      <c r="N88" s="1" t="s">
        <v>31</v>
      </c>
      <c r="O88" s="1">
        <v>1933</v>
      </c>
      <c r="P88" s="1">
        <v>254</v>
      </c>
      <c r="Q88" s="1">
        <v>3963</v>
      </c>
      <c r="S88" s="6">
        <v>12149</v>
      </c>
    </row>
    <row r="89" spans="1:19">
      <c r="A89" s="1">
        <v>1933</v>
      </c>
      <c r="B89" s="1">
        <v>3</v>
      </c>
      <c r="C89" s="1">
        <v>29</v>
      </c>
      <c r="D89" s="4">
        <f t="shared" si="3"/>
        <v>36</v>
      </c>
      <c r="E89" s="1">
        <v>2</v>
      </c>
      <c r="F89" s="1">
        <v>16</v>
      </c>
      <c r="G89" s="1">
        <v>2</v>
      </c>
      <c r="H89" s="1">
        <v>16</v>
      </c>
      <c r="K89" s="2">
        <f t="shared" si="4"/>
        <v>36</v>
      </c>
      <c r="L89" s="2">
        <f t="shared" si="5"/>
        <v>0</v>
      </c>
      <c r="M89" s="1" t="s">
        <v>30</v>
      </c>
      <c r="N89" s="1" t="s">
        <v>31</v>
      </c>
      <c r="O89" s="1">
        <v>1933</v>
      </c>
      <c r="P89" s="1">
        <v>254</v>
      </c>
      <c r="Q89" s="1">
        <v>3963</v>
      </c>
      <c r="S89" s="6">
        <v>12149</v>
      </c>
    </row>
    <row r="90" spans="1:19">
      <c r="A90" s="1">
        <v>1933</v>
      </c>
      <c r="B90" s="1">
        <v>3</v>
      </c>
      <c r="C90" s="1">
        <v>30</v>
      </c>
      <c r="D90" s="4">
        <f t="shared" si="3"/>
        <v>18</v>
      </c>
      <c r="E90" s="1">
        <v>1</v>
      </c>
      <c r="F90" s="1">
        <v>8</v>
      </c>
      <c r="G90" s="1">
        <v>1</v>
      </c>
      <c r="H90" s="1">
        <v>8</v>
      </c>
      <c r="K90" s="2">
        <f t="shared" si="4"/>
        <v>18</v>
      </c>
      <c r="L90" s="2">
        <f t="shared" si="5"/>
        <v>0</v>
      </c>
      <c r="M90" s="1" t="s">
        <v>30</v>
      </c>
      <c r="N90" s="1" t="s">
        <v>31</v>
      </c>
      <c r="O90" s="1">
        <v>1933</v>
      </c>
      <c r="P90" s="1">
        <v>254</v>
      </c>
      <c r="Q90" s="1">
        <v>3963</v>
      </c>
      <c r="S90" s="6">
        <v>12149</v>
      </c>
    </row>
    <row r="91" spans="1:19">
      <c r="A91" s="1">
        <v>1933</v>
      </c>
      <c r="B91" s="1">
        <v>3</v>
      </c>
      <c r="C91" s="1">
        <v>31</v>
      </c>
      <c r="D91" s="4" t="str">
        <f t="shared" si="3"/>
        <v/>
      </c>
      <c r="K91" s="2" t="str">
        <f t="shared" si="4"/>
        <v/>
      </c>
      <c r="L91" s="2" t="str">
        <f t="shared" si="5"/>
        <v/>
      </c>
      <c r="N91" s="1" t="s">
        <v>31</v>
      </c>
      <c r="O91" s="1">
        <v>1933</v>
      </c>
      <c r="P91" s="1">
        <v>254</v>
      </c>
      <c r="Q91" s="1">
        <v>3963</v>
      </c>
      <c r="S91" s="6">
        <v>12149</v>
      </c>
    </row>
    <row r="92" spans="1:19">
      <c r="A92" s="1">
        <v>1933</v>
      </c>
      <c r="B92" s="1">
        <v>4</v>
      </c>
      <c r="C92" s="1">
        <v>1</v>
      </c>
      <c r="D92" s="4">
        <f t="shared" si="3"/>
        <v>12</v>
      </c>
      <c r="E92" s="1">
        <v>1</v>
      </c>
      <c r="F92" s="1">
        <v>2</v>
      </c>
      <c r="G92" s="1">
        <v>1</v>
      </c>
      <c r="H92" s="1">
        <v>2</v>
      </c>
      <c r="K92" s="2">
        <f t="shared" si="4"/>
        <v>12</v>
      </c>
      <c r="L92" s="2">
        <f t="shared" si="5"/>
        <v>0</v>
      </c>
      <c r="M92" s="1" t="s">
        <v>30</v>
      </c>
      <c r="N92" s="1" t="s">
        <v>31</v>
      </c>
      <c r="O92" s="1">
        <v>1933</v>
      </c>
      <c r="P92" s="1">
        <v>257</v>
      </c>
      <c r="Q92" s="1">
        <v>3965</v>
      </c>
      <c r="S92" s="6">
        <v>12179</v>
      </c>
    </row>
    <row r="93" spans="1:19">
      <c r="A93" s="1">
        <v>1933</v>
      </c>
      <c r="B93" s="1">
        <v>4</v>
      </c>
      <c r="C93" s="1">
        <v>2</v>
      </c>
      <c r="D93" s="4">
        <f t="shared" si="3"/>
        <v>11</v>
      </c>
      <c r="E93" s="1">
        <v>1</v>
      </c>
      <c r="F93" s="1">
        <v>1</v>
      </c>
      <c r="G93" s="1">
        <v>1</v>
      </c>
      <c r="H93" s="1">
        <v>1</v>
      </c>
      <c r="K93" s="2">
        <f t="shared" si="4"/>
        <v>11</v>
      </c>
      <c r="L93" s="2">
        <f t="shared" si="5"/>
        <v>0</v>
      </c>
      <c r="M93" s="1" t="s">
        <v>30</v>
      </c>
      <c r="N93" s="1" t="s">
        <v>31</v>
      </c>
      <c r="O93" s="1">
        <v>1933</v>
      </c>
      <c r="P93" s="1">
        <v>257</v>
      </c>
      <c r="Q93" s="1">
        <v>3965</v>
      </c>
      <c r="S93" s="6">
        <v>12179</v>
      </c>
    </row>
    <row r="94" spans="1:19">
      <c r="A94" s="1">
        <v>1933</v>
      </c>
      <c r="B94" s="1">
        <v>4</v>
      </c>
      <c r="C94" s="1">
        <v>3</v>
      </c>
      <c r="D94" s="4">
        <f t="shared" si="3"/>
        <v>11</v>
      </c>
      <c r="E94" s="1">
        <v>1</v>
      </c>
      <c r="F94" s="1">
        <v>1</v>
      </c>
      <c r="G94" s="1">
        <v>1</v>
      </c>
      <c r="H94" s="1">
        <v>1</v>
      </c>
      <c r="K94" s="2">
        <f t="shared" si="4"/>
        <v>11</v>
      </c>
      <c r="L94" s="2">
        <f t="shared" si="5"/>
        <v>0</v>
      </c>
      <c r="M94" s="1" t="s">
        <v>30</v>
      </c>
      <c r="N94" s="1" t="s">
        <v>31</v>
      </c>
      <c r="O94" s="1">
        <v>1933</v>
      </c>
      <c r="P94" s="1">
        <v>257</v>
      </c>
      <c r="Q94" s="1">
        <v>3965</v>
      </c>
      <c r="S94" s="6">
        <v>12179</v>
      </c>
    </row>
    <row r="95" spans="1:19">
      <c r="A95" s="1">
        <v>1933</v>
      </c>
      <c r="B95" s="1">
        <v>4</v>
      </c>
      <c r="C95" s="1">
        <v>4</v>
      </c>
      <c r="D95" s="4" t="str">
        <f t="shared" si="3"/>
        <v/>
      </c>
      <c r="K95" s="2" t="str">
        <f t="shared" si="4"/>
        <v/>
      </c>
      <c r="L95" s="2" t="str">
        <f t="shared" si="5"/>
        <v/>
      </c>
      <c r="N95" s="1" t="s">
        <v>31</v>
      </c>
      <c r="O95" s="1">
        <v>1933</v>
      </c>
      <c r="P95" s="1">
        <v>257</v>
      </c>
      <c r="Q95" s="1">
        <v>3965</v>
      </c>
      <c r="S95" s="6">
        <v>12179</v>
      </c>
    </row>
    <row r="96" spans="1:19">
      <c r="A96" s="1">
        <v>1933</v>
      </c>
      <c r="B96" s="1">
        <v>4</v>
      </c>
      <c r="C96" s="1">
        <v>5</v>
      </c>
      <c r="D96" s="4">
        <f t="shared" si="3"/>
        <v>0</v>
      </c>
      <c r="E96" s="1">
        <v>0</v>
      </c>
      <c r="F96" s="1">
        <v>0</v>
      </c>
      <c r="K96" s="2">
        <f t="shared" si="4"/>
        <v>0</v>
      </c>
      <c r="L96" s="2">
        <f t="shared" si="5"/>
        <v>0</v>
      </c>
      <c r="M96" s="1" t="s">
        <v>30</v>
      </c>
      <c r="N96" s="1" t="s">
        <v>31</v>
      </c>
      <c r="O96" s="1">
        <v>1933</v>
      </c>
      <c r="P96" s="1">
        <v>257</v>
      </c>
      <c r="Q96" s="1">
        <v>3965</v>
      </c>
      <c r="S96" s="6">
        <v>12179</v>
      </c>
    </row>
    <row r="97" spans="1:19">
      <c r="A97" s="1">
        <v>1933</v>
      </c>
      <c r="B97" s="1">
        <v>4</v>
      </c>
      <c r="C97" s="1">
        <v>6</v>
      </c>
      <c r="D97" s="4">
        <f t="shared" si="3"/>
        <v>0</v>
      </c>
      <c r="E97" s="1">
        <v>0</v>
      </c>
      <c r="F97" s="1">
        <v>0</v>
      </c>
      <c r="K97" s="2">
        <f t="shared" si="4"/>
        <v>0</v>
      </c>
      <c r="L97" s="2">
        <f t="shared" si="5"/>
        <v>0</v>
      </c>
      <c r="M97" s="1" t="s">
        <v>30</v>
      </c>
      <c r="N97" s="1" t="s">
        <v>31</v>
      </c>
      <c r="O97" s="1">
        <v>1933</v>
      </c>
      <c r="P97" s="1">
        <v>257</v>
      </c>
      <c r="Q97" s="1">
        <v>3965</v>
      </c>
      <c r="S97" s="6">
        <v>12179</v>
      </c>
    </row>
    <row r="98" spans="1:19">
      <c r="A98" s="1">
        <v>1933</v>
      </c>
      <c r="B98" s="1">
        <v>4</v>
      </c>
      <c r="C98" s="1">
        <v>7</v>
      </c>
      <c r="D98" s="4">
        <f t="shared" si="3"/>
        <v>0</v>
      </c>
      <c r="E98" s="1">
        <v>0</v>
      </c>
      <c r="F98" s="1">
        <v>0</v>
      </c>
      <c r="K98" s="2">
        <f t="shared" si="4"/>
        <v>0</v>
      </c>
      <c r="L98" s="2">
        <f t="shared" si="5"/>
        <v>0</v>
      </c>
      <c r="M98" s="1" t="s">
        <v>30</v>
      </c>
      <c r="N98" s="1" t="s">
        <v>31</v>
      </c>
      <c r="O98" s="1">
        <v>1933</v>
      </c>
      <c r="P98" s="1">
        <v>257</v>
      </c>
      <c r="Q98" s="1">
        <v>3965</v>
      </c>
      <c r="S98" s="6">
        <v>12179</v>
      </c>
    </row>
    <row r="99" spans="1:19">
      <c r="A99" s="1">
        <v>1933</v>
      </c>
      <c r="B99" s="1">
        <v>4</v>
      </c>
      <c r="C99" s="1">
        <v>8</v>
      </c>
      <c r="D99" s="4" t="str">
        <f t="shared" si="3"/>
        <v/>
      </c>
      <c r="K99" s="2" t="str">
        <f t="shared" si="4"/>
        <v/>
      </c>
      <c r="L99" s="2" t="str">
        <f t="shared" si="5"/>
        <v/>
      </c>
      <c r="N99" s="1" t="s">
        <v>31</v>
      </c>
      <c r="O99" s="1">
        <v>1933</v>
      </c>
      <c r="P99" s="1">
        <v>257</v>
      </c>
      <c r="Q99" s="1">
        <v>3965</v>
      </c>
      <c r="S99" s="6">
        <v>12179</v>
      </c>
    </row>
    <row r="100" spans="1:19">
      <c r="A100" s="1">
        <v>1933</v>
      </c>
      <c r="B100" s="1">
        <v>4</v>
      </c>
      <c r="C100" s="1">
        <v>9</v>
      </c>
      <c r="D100" s="4" t="str">
        <f t="shared" si="3"/>
        <v/>
      </c>
      <c r="K100" s="2" t="str">
        <f t="shared" si="4"/>
        <v/>
      </c>
      <c r="L100" s="2" t="str">
        <f t="shared" si="5"/>
        <v/>
      </c>
      <c r="N100" s="1" t="s">
        <v>31</v>
      </c>
      <c r="O100" s="1">
        <v>1933</v>
      </c>
      <c r="P100" s="1">
        <v>257</v>
      </c>
      <c r="Q100" s="1">
        <v>3965</v>
      </c>
      <c r="S100" s="6">
        <v>12179</v>
      </c>
    </row>
    <row r="101" spans="1:19">
      <c r="A101" s="1">
        <v>1933</v>
      </c>
      <c r="B101" s="1">
        <v>4</v>
      </c>
      <c r="C101" s="1">
        <v>10</v>
      </c>
      <c r="D101" s="4" t="str">
        <f t="shared" si="3"/>
        <v/>
      </c>
      <c r="K101" s="2" t="str">
        <f t="shared" si="4"/>
        <v/>
      </c>
      <c r="L101" s="2" t="str">
        <f t="shared" si="5"/>
        <v/>
      </c>
      <c r="N101" s="1" t="s">
        <v>31</v>
      </c>
      <c r="O101" s="1">
        <v>1933</v>
      </c>
      <c r="P101" s="1">
        <v>257</v>
      </c>
      <c r="Q101" s="1">
        <v>3965</v>
      </c>
      <c r="S101" s="6">
        <v>12179</v>
      </c>
    </row>
    <row r="102" spans="1:19">
      <c r="A102" s="1">
        <v>1933</v>
      </c>
      <c r="B102" s="1">
        <v>4</v>
      </c>
      <c r="C102" s="1">
        <v>11</v>
      </c>
      <c r="D102" s="4">
        <f t="shared" si="3"/>
        <v>0</v>
      </c>
      <c r="E102" s="1">
        <v>0</v>
      </c>
      <c r="F102" s="1">
        <v>0</v>
      </c>
      <c r="K102" s="2">
        <f t="shared" si="4"/>
        <v>0</v>
      </c>
      <c r="L102" s="2">
        <f t="shared" si="5"/>
        <v>0</v>
      </c>
      <c r="M102" s="1" t="s">
        <v>30</v>
      </c>
      <c r="N102" s="1" t="s">
        <v>31</v>
      </c>
      <c r="O102" s="1">
        <v>1933</v>
      </c>
      <c r="P102" s="1">
        <v>257</v>
      </c>
      <c r="Q102" s="1">
        <v>3965</v>
      </c>
      <c r="S102" s="6">
        <v>12179</v>
      </c>
    </row>
    <row r="103" spans="1:19">
      <c r="A103" s="1">
        <v>1933</v>
      </c>
      <c r="B103" s="1">
        <v>4</v>
      </c>
      <c r="C103" s="1">
        <v>12</v>
      </c>
      <c r="D103" s="4">
        <f t="shared" si="3"/>
        <v>0</v>
      </c>
      <c r="E103" s="1">
        <v>0</v>
      </c>
      <c r="F103" s="1">
        <v>0</v>
      </c>
      <c r="K103" s="2">
        <f t="shared" si="4"/>
        <v>0</v>
      </c>
      <c r="L103" s="2">
        <f t="shared" si="5"/>
        <v>0</v>
      </c>
      <c r="M103" s="1" t="s">
        <v>30</v>
      </c>
      <c r="N103" s="1" t="s">
        <v>31</v>
      </c>
      <c r="O103" s="1">
        <v>1933</v>
      </c>
      <c r="P103" s="1">
        <v>257</v>
      </c>
      <c r="Q103" s="1">
        <v>3965</v>
      </c>
      <c r="S103" s="6">
        <v>12179</v>
      </c>
    </row>
    <row r="104" spans="1:19">
      <c r="A104" s="1">
        <v>1933</v>
      </c>
      <c r="B104" s="1">
        <v>4</v>
      </c>
      <c r="C104" s="1">
        <v>13</v>
      </c>
      <c r="D104" s="4">
        <f t="shared" si="3"/>
        <v>0</v>
      </c>
      <c r="E104" s="1">
        <v>0</v>
      </c>
      <c r="F104" s="1">
        <v>0</v>
      </c>
      <c r="K104" s="2">
        <f t="shared" si="4"/>
        <v>0</v>
      </c>
      <c r="L104" s="2">
        <f t="shared" si="5"/>
        <v>0</v>
      </c>
      <c r="M104" s="1" t="s">
        <v>30</v>
      </c>
      <c r="N104" s="1" t="s">
        <v>31</v>
      </c>
      <c r="O104" s="1">
        <v>1933</v>
      </c>
      <c r="P104" s="1">
        <v>257</v>
      </c>
      <c r="Q104" s="1">
        <v>3965</v>
      </c>
      <c r="S104" s="6">
        <v>12179</v>
      </c>
    </row>
    <row r="105" spans="1:19">
      <c r="A105" s="1">
        <v>1933</v>
      </c>
      <c r="B105" s="1">
        <v>4</v>
      </c>
      <c r="C105" s="1">
        <v>14</v>
      </c>
      <c r="D105" s="4">
        <f t="shared" si="3"/>
        <v>0</v>
      </c>
      <c r="E105" s="1">
        <v>0</v>
      </c>
      <c r="F105" s="1">
        <v>0</v>
      </c>
      <c r="K105" s="2">
        <f t="shared" si="4"/>
        <v>0</v>
      </c>
      <c r="L105" s="2">
        <f t="shared" si="5"/>
        <v>0</v>
      </c>
      <c r="M105" s="1" t="s">
        <v>30</v>
      </c>
      <c r="N105" s="1" t="s">
        <v>31</v>
      </c>
      <c r="O105" s="1">
        <v>1933</v>
      </c>
      <c r="P105" s="1">
        <v>257</v>
      </c>
      <c r="Q105" s="1">
        <v>3965</v>
      </c>
      <c r="S105" s="6">
        <v>12179</v>
      </c>
    </row>
    <row r="106" spans="1:19">
      <c r="A106" s="1">
        <v>1933</v>
      </c>
      <c r="B106" s="1">
        <v>4</v>
      </c>
      <c r="C106" s="1">
        <v>15</v>
      </c>
      <c r="D106" s="4">
        <f t="shared" si="3"/>
        <v>0</v>
      </c>
      <c r="E106" s="1">
        <v>0</v>
      </c>
      <c r="F106" s="1">
        <v>0</v>
      </c>
      <c r="K106" s="2">
        <f t="shared" si="4"/>
        <v>0</v>
      </c>
      <c r="L106" s="2">
        <f t="shared" si="5"/>
        <v>0</v>
      </c>
      <c r="M106" s="1" t="s">
        <v>30</v>
      </c>
      <c r="N106" s="1" t="s">
        <v>31</v>
      </c>
      <c r="O106" s="1">
        <v>1933</v>
      </c>
      <c r="P106" s="1">
        <v>257</v>
      </c>
      <c r="Q106" s="1">
        <v>3965</v>
      </c>
      <c r="S106" s="6">
        <v>12179</v>
      </c>
    </row>
    <row r="107" spans="1:19">
      <c r="A107" s="1">
        <v>1933</v>
      </c>
      <c r="B107" s="1">
        <v>4</v>
      </c>
      <c r="C107" s="1">
        <v>16</v>
      </c>
      <c r="D107" s="4">
        <f t="shared" si="3"/>
        <v>0</v>
      </c>
      <c r="E107" s="1">
        <v>0</v>
      </c>
      <c r="F107" s="1">
        <v>0</v>
      </c>
      <c r="K107" s="2">
        <f t="shared" si="4"/>
        <v>0</v>
      </c>
      <c r="L107" s="2">
        <f t="shared" si="5"/>
        <v>0</v>
      </c>
      <c r="M107" s="1" t="s">
        <v>94</v>
      </c>
      <c r="N107" s="1" t="s">
        <v>31</v>
      </c>
      <c r="O107" s="1">
        <v>1933</v>
      </c>
      <c r="P107" s="1">
        <v>257</v>
      </c>
      <c r="Q107" s="1">
        <v>3965</v>
      </c>
      <c r="S107" s="6">
        <v>12179</v>
      </c>
    </row>
    <row r="108" spans="1:19">
      <c r="A108" s="1">
        <v>1933</v>
      </c>
      <c r="B108" s="1">
        <v>4</v>
      </c>
      <c r="C108" s="1">
        <v>17</v>
      </c>
      <c r="D108" s="4">
        <f t="shared" si="3"/>
        <v>12</v>
      </c>
      <c r="E108" s="1">
        <v>1</v>
      </c>
      <c r="F108" s="1">
        <v>2</v>
      </c>
      <c r="G108" s="1">
        <v>1</v>
      </c>
      <c r="H108" s="1">
        <v>2</v>
      </c>
      <c r="K108" s="2">
        <f t="shared" si="4"/>
        <v>12</v>
      </c>
      <c r="L108" s="2">
        <f t="shared" si="5"/>
        <v>0</v>
      </c>
      <c r="M108" s="1" t="s">
        <v>94</v>
      </c>
      <c r="N108" s="1" t="s">
        <v>31</v>
      </c>
      <c r="O108" s="1">
        <v>1933</v>
      </c>
      <c r="P108" s="1">
        <v>257</v>
      </c>
      <c r="Q108" s="1">
        <v>3965</v>
      </c>
      <c r="S108" s="6">
        <v>12179</v>
      </c>
    </row>
    <row r="109" spans="1:19">
      <c r="A109" s="1">
        <v>1933</v>
      </c>
      <c r="B109" s="1">
        <v>4</v>
      </c>
      <c r="C109" s="1">
        <v>18</v>
      </c>
      <c r="D109" s="4">
        <f t="shared" si="3"/>
        <v>16</v>
      </c>
      <c r="E109" s="1">
        <v>1</v>
      </c>
      <c r="F109" s="1">
        <v>6</v>
      </c>
      <c r="G109" s="1">
        <v>1</v>
      </c>
      <c r="H109" s="1">
        <v>6</v>
      </c>
      <c r="K109" s="2">
        <f t="shared" si="4"/>
        <v>16</v>
      </c>
      <c r="L109" s="2">
        <f t="shared" si="5"/>
        <v>0</v>
      </c>
      <c r="M109" s="1" t="s">
        <v>30</v>
      </c>
      <c r="N109" s="1" t="s">
        <v>31</v>
      </c>
      <c r="O109" s="1">
        <v>1933</v>
      </c>
      <c r="P109" s="1">
        <v>257</v>
      </c>
      <c r="Q109" s="1">
        <v>3965</v>
      </c>
      <c r="S109" s="6">
        <v>12179</v>
      </c>
    </row>
    <row r="110" spans="1:19">
      <c r="A110" s="1">
        <v>1933</v>
      </c>
      <c r="B110" s="1">
        <v>4</v>
      </c>
      <c r="C110" s="1">
        <v>19</v>
      </c>
      <c r="D110" s="4">
        <f t="shared" si="3"/>
        <v>15</v>
      </c>
      <c r="E110" s="1">
        <v>1</v>
      </c>
      <c r="F110" s="1">
        <v>5</v>
      </c>
      <c r="G110" s="1">
        <v>1</v>
      </c>
      <c r="H110" s="1">
        <v>5</v>
      </c>
      <c r="K110" s="2">
        <f t="shared" si="4"/>
        <v>15</v>
      </c>
      <c r="L110" s="2">
        <f t="shared" si="5"/>
        <v>0</v>
      </c>
      <c r="M110" s="1" t="s">
        <v>30</v>
      </c>
      <c r="N110" s="1" t="s">
        <v>31</v>
      </c>
      <c r="O110" s="1">
        <v>1933</v>
      </c>
      <c r="P110" s="1">
        <v>257</v>
      </c>
      <c r="Q110" s="1">
        <v>3965</v>
      </c>
      <c r="S110" s="6">
        <v>12179</v>
      </c>
    </row>
    <row r="111" spans="1:19">
      <c r="A111" s="1">
        <v>1933</v>
      </c>
      <c r="B111" s="1">
        <v>4</v>
      </c>
      <c r="C111" s="1">
        <v>20</v>
      </c>
      <c r="D111" s="4">
        <f t="shared" si="3"/>
        <v>13</v>
      </c>
      <c r="E111" s="1">
        <v>1</v>
      </c>
      <c r="F111" s="1">
        <v>3</v>
      </c>
      <c r="G111" s="1">
        <v>1</v>
      </c>
      <c r="H111" s="1">
        <v>3</v>
      </c>
      <c r="K111" s="2">
        <f t="shared" si="4"/>
        <v>13</v>
      </c>
      <c r="L111" s="2">
        <f t="shared" si="5"/>
        <v>0</v>
      </c>
      <c r="M111" s="1" t="s">
        <v>30</v>
      </c>
      <c r="N111" s="1" t="s">
        <v>31</v>
      </c>
      <c r="O111" s="1">
        <v>1933</v>
      </c>
      <c r="P111" s="1">
        <v>257</v>
      </c>
      <c r="Q111" s="1">
        <v>3965</v>
      </c>
      <c r="S111" s="6">
        <v>12179</v>
      </c>
    </row>
    <row r="112" spans="1:19">
      <c r="A112" s="1">
        <v>1933</v>
      </c>
      <c r="B112" s="1">
        <v>4</v>
      </c>
      <c r="C112" s="1">
        <v>21</v>
      </c>
      <c r="D112" s="4">
        <f t="shared" si="3"/>
        <v>24</v>
      </c>
      <c r="E112" s="1">
        <v>2</v>
      </c>
      <c r="F112" s="1">
        <v>4</v>
      </c>
      <c r="G112" s="1">
        <v>1</v>
      </c>
      <c r="H112" s="1">
        <v>2</v>
      </c>
      <c r="I112" s="1">
        <v>1</v>
      </c>
      <c r="J112" s="1">
        <v>2</v>
      </c>
      <c r="K112" s="2">
        <f t="shared" si="4"/>
        <v>12</v>
      </c>
      <c r="L112" s="2">
        <f t="shared" si="5"/>
        <v>12</v>
      </c>
      <c r="M112" s="1" t="s">
        <v>30</v>
      </c>
      <c r="N112" s="1" t="s">
        <v>31</v>
      </c>
      <c r="O112" s="1">
        <v>1933</v>
      </c>
      <c r="P112" s="1">
        <v>257</v>
      </c>
      <c r="Q112" s="1">
        <v>3965</v>
      </c>
      <c r="S112" s="6">
        <v>12179</v>
      </c>
    </row>
    <row r="113" spans="1:19">
      <c r="A113" s="1">
        <v>1933</v>
      </c>
      <c r="B113" s="1">
        <v>4</v>
      </c>
      <c r="C113" s="1">
        <v>22</v>
      </c>
      <c r="D113" s="4">
        <f t="shared" si="3"/>
        <v>0</v>
      </c>
      <c r="E113" s="1">
        <v>0</v>
      </c>
      <c r="F113" s="1">
        <v>0</v>
      </c>
      <c r="K113" s="2">
        <f t="shared" si="4"/>
        <v>0</v>
      </c>
      <c r="L113" s="2">
        <f t="shared" si="5"/>
        <v>0</v>
      </c>
      <c r="M113" s="1" t="s">
        <v>30</v>
      </c>
      <c r="N113" s="1" t="s">
        <v>31</v>
      </c>
      <c r="O113" s="1">
        <v>1933</v>
      </c>
      <c r="P113" s="1">
        <v>257</v>
      </c>
      <c r="Q113" s="1">
        <v>3965</v>
      </c>
      <c r="S113" s="6">
        <v>12179</v>
      </c>
    </row>
    <row r="114" spans="1:19">
      <c r="A114" s="1">
        <v>1933</v>
      </c>
      <c r="B114" s="1">
        <v>4</v>
      </c>
      <c r="C114" s="1">
        <v>23</v>
      </c>
      <c r="D114" s="4">
        <f t="shared" si="3"/>
        <v>0</v>
      </c>
      <c r="E114" s="1">
        <v>0</v>
      </c>
      <c r="F114" s="1">
        <v>0</v>
      </c>
      <c r="K114" s="2">
        <f t="shared" si="4"/>
        <v>0</v>
      </c>
      <c r="L114" s="2">
        <f t="shared" si="5"/>
        <v>0</v>
      </c>
      <c r="M114" s="1" t="s">
        <v>30</v>
      </c>
      <c r="N114" s="1" t="s">
        <v>31</v>
      </c>
      <c r="O114" s="1">
        <v>1933</v>
      </c>
      <c r="P114" s="1">
        <v>257</v>
      </c>
      <c r="Q114" s="1">
        <v>3965</v>
      </c>
      <c r="S114" s="6">
        <v>12179</v>
      </c>
    </row>
    <row r="115" spans="1:19">
      <c r="A115" s="1">
        <v>1933</v>
      </c>
      <c r="B115" s="1">
        <v>4</v>
      </c>
      <c r="C115" s="1">
        <v>24</v>
      </c>
      <c r="D115" s="4">
        <f t="shared" si="3"/>
        <v>0</v>
      </c>
      <c r="E115" s="1">
        <v>0</v>
      </c>
      <c r="F115" s="1">
        <v>0</v>
      </c>
      <c r="K115" s="2">
        <f t="shared" si="4"/>
        <v>0</v>
      </c>
      <c r="L115" s="2">
        <f t="shared" si="5"/>
        <v>0</v>
      </c>
      <c r="M115" s="1" t="s">
        <v>30</v>
      </c>
      <c r="N115" s="1" t="s">
        <v>31</v>
      </c>
      <c r="O115" s="1">
        <v>1933</v>
      </c>
      <c r="P115" s="1">
        <v>257</v>
      </c>
      <c r="Q115" s="1">
        <v>3965</v>
      </c>
      <c r="S115" s="6">
        <v>12179</v>
      </c>
    </row>
    <row r="116" spans="1:19">
      <c r="A116" s="1">
        <v>1933</v>
      </c>
      <c r="B116" s="1">
        <v>4</v>
      </c>
      <c r="C116" s="1">
        <v>25</v>
      </c>
      <c r="D116" s="4" t="str">
        <f t="shared" si="3"/>
        <v/>
      </c>
      <c r="K116" s="2" t="str">
        <f t="shared" si="4"/>
        <v/>
      </c>
      <c r="L116" s="2" t="str">
        <f t="shared" si="5"/>
        <v/>
      </c>
      <c r="N116" s="1" t="s">
        <v>31</v>
      </c>
      <c r="O116" s="1">
        <v>1933</v>
      </c>
      <c r="P116" s="1">
        <v>257</v>
      </c>
      <c r="Q116" s="1">
        <v>3965</v>
      </c>
      <c r="S116" s="6">
        <v>12179</v>
      </c>
    </row>
    <row r="117" spans="1:19">
      <c r="A117" s="1">
        <v>1933</v>
      </c>
      <c r="B117" s="1">
        <v>4</v>
      </c>
      <c r="C117" s="1">
        <v>26</v>
      </c>
      <c r="D117" s="4" t="str">
        <f t="shared" si="3"/>
        <v/>
      </c>
      <c r="K117" s="2" t="str">
        <f t="shared" si="4"/>
        <v/>
      </c>
      <c r="L117" s="2" t="str">
        <f t="shared" si="5"/>
        <v/>
      </c>
      <c r="N117" s="1" t="s">
        <v>31</v>
      </c>
      <c r="O117" s="1">
        <v>1933</v>
      </c>
      <c r="P117" s="1">
        <v>257</v>
      </c>
      <c r="Q117" s="1">
        <v>3965</v>
      </c>
      <c r="S117" s="6">
        <v>12179</v>
      </c>
    </row>
    <row r="118" spans="1:19">
      <c r="A118" s="1">
        <v>1933</v>
      </c>
      <c r="B118" s="1">
        <v>4</v>
      </c>
      <c r="C118" s="1">
        <v>27</v>
      </c>
      <c r="D118" s="4">
        <f t="shared" si="3"/>
        <v>0</v>
      </c>
      <c r="E118" s="1">
        <v>0</v>
      </c>
      <c r="F118" s="1">
        <v>0</v>
      </c>
      <c r="K118" s="2">
        <f t="shared" si="4"/>
        <v>0</v>
      </c>
      <c r="L118" s="2">
        <f t="shared" si="5"/>
        <v>0</v>
      </c>
      <c r="M118" s="1" t="s">
        <v>94</v>
      </c>
      <c r="N118" s="1" t="s">
        <v>31</v>
      </c>
      <c r="O118" s="1">
        <v>1933</v>
      </c>
      <c r="P118" s="1">
        <v>257</v>
      </c>
      <c r="Q118" s="1">
        <v>3965</v>
      </c>
      <c r="S118" s="6">
        <v>12179</v>
      </c>
    </row>
    <row r="119" spans="1:19">
      <c r="A119" s="1">
        <v>1933</v>
      </c>
      <c r="B119" s="1">
        <v>4</v>
      </c>
      <c r="C119" s="1">
        <v>28</v>
      </c>
      <c r="D119" s="4">
        <f t="shared" si="3"/>
        <v>0</v>
      </c>
      <c r="E119" s="1">
        <v>0</v>
      </c>
      <c r="F119" s="1">
        <v>0</v>
      </c>
      <c r="K119" s="2">
        <f t="shared" si="4"/>
        <v>0</v>
      </c>
      <c r="L119" s="2">
        <f t="shared" si="5"/>
        <v>0</v>
      </c>
      <c r="M119" s="1" t="s">
        <v>30</v>
      </c>
      <c r="N119" s="1" t="s">
        <v>31</v>
      </c>
      <c r="O119" s="1">
        <v>1933</v>
      </c>
      <c r="P119" s="1">
        <v>257</v>
      </c>
      <c r="Q119" s="1">
        <v>3965</v>
      </c>
      <c r="S119" s="6">
        <v>12179</v>
      </c>
    </row>
    <row r="120" spans="1:19">
      <c r="A120" s="1">
        <v>1933</v>
      </c>
      <c r="B120" s="1">
        <v>4</v>
      </c>
      <c r="C120" s="1">
        <v>29</v>
      </c>
      <c r="D120" s="4">
        <f t="shared" si="3"/>
        <v>0</v>
      </c>
      <c r="E120" s="1">
        <v>0</v>
      </c>
      <c r="F120" s="1">
        <v>0</v>
      </c>
      <c r="K120" s="2">
        <f t="shared" si="4"/>
        <v>0</v>
      </c>
      <c r="L120" s="2">
        <f t="shared" si="5"/>
        <v>0</v>
      </c>
      <c r="M120" s="1" t="s">
        <v>30</v>
      </c>
      <c r="N120" s="1" t="s">
        <v>31</v>
      </c>
      <c r="O120" s="1">
        <v>1933</v>
      </c>
      <c r="P120" s="1">
        <v>257</v>
      </c>
      <c r="Q120" s="1">
        <v>3965</v>
      </c>
      <c r="S120" s="6">
        <v>12179</v>
      </c>
    </row>
    <row r="121" spans="1:19">
      <c r="A121" s="1">
        <v>1933</v>
      </c>
      <c r="B121" s="1">
        <v>4</v>
      </c>
      <c r="C121" s="1">
        <v>30</v>
      </c>
      <c r="D121" s="4">
        <f t="shared" si="3"/>
        <v>0</v>
      </c>
      <c r="E121" s="1">
        <v>0</v>
      </c>
      <c r="F121" s="1">
        <v>0</v>
      </c>
      <c r="K121" s="2">
        <f t="shared" si="4"/>
        <v>0</v>
      </c>
      <c r="L121" s="2">
        <f t="shared" si="5"/>
        <v>0</v>
      </c>
      <c r="M121" s="1" t="s">
        <v>30</v>
      </c>
      <c r="N121" s="1" t="s">
        <v>31</v>
      </c>
      <c r="O121" s="1">
        <v>1933</v>
      </c>
      <c r="P121" s="1">
        <v>257</v>
      </c>
      <c r="Q121" s="1">
        <v>3965</v>
      </c>
      <c r="S121" s="6">
        <v>12179</v>
      </c>
    </row>
    <row r="122" spans="1:19">
      <c r="A122" s="1">
        <v>1933</v>
      </c>
      <c r="B122" s="1">
        <v>5</v>
      </c>
      <c r="C122" s="1">
        <v>1</v>
      </c>
      <c r="D122" s="4">
        <f t="shared" si="3"/>
        <v>0</v>
      </c>
      <c r="E122" s="1">
        <v>0</v>
      </c>
      <c r="F122" s="1">
        <v>0</v>
      </c>
      <c r="K122" s="2">
        <f t="shared" si="4"/>
        <v>0</v>
      </c>
      <c r="L122" s="2">
        <f t="shared" si="5"/>
        <v>0</v>
      </c>
      <c r="M122" s="1" t="s">
        <v>30</v>
      </c>
      <c r="N122" s="1" t="s">
        <v>31</v>
      </c>
      <c r="O122" s="1">
        <v>1933</v>
      </c>
      <c r="P122" s="1">
        <v>258</v>
      </c>
      <c r="Q122" s="1">
        <v>3966</v>
      </c>
      <c r="S122" s="6">
        <v>12210</v>
      </c>
    </row>
    <row r="123" spans="1:19">
      <c r="A123" s="1">
        <v>1933</v>
      </c>
      <c r="B123" s="1">
        <v>5</v>
      </c>
      <c r="C123" s="1">
        <v>2</v>
      </c>
      <c r="D123" s="4">
        <f t="shared" si="3"/>
        <v>0</v>
      </c>
      <c r="E123" s="1">
        <v>0</v>
      </c>
      <c r="F123" s="1">
        <v>0</v>
      </c>
      <c r="K123" s="2">
        <f t="shared" si="4"/>
        <v>0</v>
      </c>
      <c r="L123" s="2">
        <f t="shared" si="5"/>
        <v>0</v>
      </c>
      <c r="M123" s="1" t="s">
        <v>30</v>
      </c>
      <c r="N123" s="1" t="s">
        <v>31</v>
      </c>
      <c r="O123" s="1">
        <v>1933</v>
      </c>
      <c r="P123" s="1">
        <v>258</v>
      </c>
      <c r="Q123" s="1">
        <v>3966</v>
      </c>
      <c r="S123" s="6">
        <v>12210</v>
      </c>
    </row>
    <row r="124" spans="1:19">
      <c r="A124" s="1">
        <v>1933</v>
      </c>
      <c r="B124" s="1">
        <v>5</v>
      </c>
      <c r="C124" s="1">
        <v>3</v>
      </c>
      <c r="D124" s="4">
        <f t="shared" si="3"/>
        <v>0</v>
      </c>
      <c r="E124" s="1">
        <v>0</v>
      </c>
      <c r="F124" s="1">
        <v>0</v>
      </c>
      <c r="K124" s="2">
        <f t="shared" si="4"/>
        <v>0</v>
      </c>
      <c r="L124" s="2">
        <f t="shared" si="5"/>
        <v>0</v>
      </c>
      <c r="M124" s="1" t="s">
        <v>30</v>
      </c>
      <c r="N124" s="1" t="s">
        <v>31</v>
      </c>
      <c r="O124" s="1">
        <v>1933</v>
      </c>
      <c r="P124" s="1">
        <v>258</v>
      </c>
      <c r="Q124" s="1">
        <v>3966</v>
      </c>
      <c r="S124" s="6">
        <v>12210</v>
      </c>
    </row>
    <row r="125" spans="1:19">
      <c r="A125" s="1">
        <v>1933</v>
      </c>
      <c r="B125" s="1">
        <v>5</v>
      </c>
      <c r="C125" s="1">
        <v>4</v>
      </c>
      <c r="D125" s="4">
        <f t="shared" si="3"/>
        <v>0</v>
      </c>
      <c r="E125" s="1">
        <v>0</v>
      </c>
      <c r="F125" s="1">
        <v>0</v>
      </c>
      <c r="K125" s="2">
        <f t="shared" si="4"/>
        <v>0</v>
      </c>
      <c r="L125" s="2">
        <f t="shared" si="5"/>
        <v>0</v>
      </c>
      <c r="M125" s="1" t="s">
        <v>30</v>
      </c>
      <c r="N125" s="1" t="s">
        <v>31</v>
      </c>
      <c r="O125" s="1">
        <v>1933</v>
      </c>
      <c r="P125" s="1">
        <v>258</v>
      </c>
      <c r="Q125" s="1">
        <v>3966</v>
      </c>
      <c r="S125" s="6">
        <v>12210</v>
      </c>
    </row>
    <row r="126" spans="1:19">
      <c r="A126" s="1">
        <v>1933</v>
      </c>
      <c r="B126" s="1">
        <v>5</v>
      </c>
      <c r="C126" s="1">
        <v>5</v>
      </c>
      <c r="D126" s="4">
        <f t="shared" si="3"/>
        <v>0</v>
      </c>
      <c r="E126" s="1">
        <v>0</v>
      </c>
      <c r="F126" s="1">
        <v>0</v>
      </c>
      <c r="K126" s="2">
        <f t="shared" si="4"/>
        <v>0</v>
      </c>
      <c r="L126" s="2">
        <f t="shared" si="5"/>
        <v>0</v>
      </c>
      <c r="M126" s="1" t="s">
        <v>30</v>
      </c>
      <c r="N126" s="1" t="s">
        <v>31</v>
      </c>
      <c r="O126" s="1">
        <v>1933</v>
      </c>
      <c r="P126" s="1">
        <v>258</v>
      </c>
      <c r="Q126" s="1">
        <v>3966</v>
      </c>
      <c r="S126" s="6">
        <v>12210</v>
      </c>
    </row>
    <row r="127" spans="1:19">
      <c r="A127" s="1">
        <v>1933</v>
      </c>
      <c r="B127" s="1">
        <v>5</v>
      </c>
      <c r="C127" s="1">
        <v>6</v>
      </c>
      <c r="D127" s="4">
        <f t="shared" si="3"/>
        <v>0</v>
      </c>
      <c r="E127" s="1">
        <v>0</v>
      </c>
      <c r="F127" s="1">
        <v>0</v>
      </c>
      <c r="K127" s="2">
        <f t="shared" si="4"/>
        <v>0</v>
      </c>
      <c r="L127" s="2">
        <f t="shared" si="5"/>
        <v>0</v>
      </c>
      <c r="M127" s="1" t="s">
        <v>30</v>
      </c>
      <c r="N127" s="1" t="s">
        <v>31</v>
      </c>
      <c r="O127" s="1">
        <v>1933</v>
      </c>
      <c r="P127" s="1">
        <v>258</v>
      </c>
      <c r="Q127" s="1">
        <v>3966</v>
      </c>
      <c r="S127" s="6">
        <v>12210</v>
      </c>
    </row>
    <row r="128" spans="1:19">
      <c r="A128" s="1">
        <v>1933</v>
      </c>
      <c r="B128" s="1">
        <v>5</v>
      </c>
      <c r="C128" s="1">
        <v>7</v>
      </c>
      <c r="D128" s="4">
        <f t="shared" si="3"/>
        <v>0</v>
      </c>
      <c r="E128" s="1">
        <v>0</v>
      </c>
      <c r="F128" s="1">
        <v>0</v>
      </c>
      <c r="K128" s="2">
        <f t="shared" si="4"/>
        <v>0</v>
      </c>
      <c r="L128" s="2">
        <f t="shared" si="5"/>
        <v>0</v>
      </c>
      <c r="M128" s="1" t="s">
        <v>30</v>
      </c>
      <c r="N128" s="1" t="s">
        <v>31</v>
      </c>
      <c r="O128" s="1">
        <v>1933</v>
      </c>
      <c r="P128" s="1">
        <v>258</v>
      </c>
      <c r="Q128" s="1">
        <v>3966</v>
      </c>
      <c r="S128" s="6">
        <v>12210</v>
      </c>
    </row>
    <row r="129" spans="1:19">
      <c r="A129" s="1">
        <v>1933</v>
      </c>
      <c r="B129" s="1">
        <v>5</v>
      </c>
      <c r="C129" s="1">
        <v>8</v>
      </c>
      <c r="D129" s="4">
        <f t="shared" si="3"/>
        <v>0</v>
      </c>
      <c r="E129" s="1">
        <v>0</v>
      </c>
      <c r="F129" s="1">
        <v>0</v>
      </c>
      <c r="K129" s="2">
        <f t="shared" si="4"/>
        <v>0</v>
      </c>
      <c r="L129" s="2">
        <f t="shared" si="5"/>
        <v>0</v>
      </c>
      <c r="M129" s="1" t="s">
        <v>30</v>
      </c>
      <c r="N129" s="1" t="s">
        <v>31</v>
      </c>
      <c r="O129" s="1">
        <v>1933</v>
      </c>
      <c r="P129" s="1">
        <v>258</v>
      </c>
      <c r="Q129" s="1">
        <v>3966</v>
      </c>
      <c r="S129" s="6">
        <v>12210</v>
      </c>
    </row>
    <row r="130" spans="1:19">
      <c r="A130" s="1">
        <v>1933</v>
      </c>
      <c r="B130" s="1">
        <v>5</v>
      </c>
      <c r="C130" s="1">
        <v>9</v>
      </c>
      <c r="D130" s="4">
        <f t="shared" si="3"/>
        <v>0</v>
      </c>
      <c r="E130" s="1">
        <v>0</v>
      </c>
      <c r="F130" s="1">
        <v>0</v>
      </c>
      <c r="K130" s="2">
        <f t="shared" si="4"/>
        <v>0</v>
      </c>
      <c r="L130" s="2">
        <f t="shared" si="5"/>
        <v>0</v>
      </c>
      <c r="M130" s="1" t="s">
        <v>30</v>
      </c>
      <c r="N130" s="1" t="s">
        <v>31</v>
      </c>
      <c r="O130" s="1">
        <v>1933</v>
      </c>
      <c r="P130" s="1">
        <v>258</v>
      </c>
      <c r="Q130" s="1">
        <v>3966</v>
      </c>
      <c r="S130" s="6">
        <v>12210</v>
      </c>
    </row>
    <row r="131" spans="1:19">
      <c r="A131" s="1">
        <v>1933</v>
      </c>
      <c r="B131" s="1">
        <v>5</v>
      </c>
      <c r="C131" s="1">
        <v>10</v>
      </c>
      <c r="D131" s="4">
        <f t="shared" ref="D131:D194" si="6">IF(E131="","",E131*10+F131)</f>
        <v>14</v>
      </c>
      <c r="E131" s="1">
        <v>1</v>
      </c>
      <c r="F131" s="1">
        <v>4</v>
      </c>
      <c r="I131" s="1">
        <v>1</v>
      </c>
      <c r="J131" s="1">
        <v>4</v>
      </c>
      <c r="K131" s="2">
        <f t="shared" ref="K131:K194" si="7">IF(D131="","",G131*10+H131)</f>
        <v>0</v>
      </c>
      <c r="L131" s="2">
        <f t="shared" ref="L131:L194" si="8">IF(D131="","",I131*10+J131)</f>
        <v>14</v>
      </c>
      <c r="M131" s="1" t="s">
        <v>30</v>
      </c>
      <c r="N131" s="1" t="s">
        <v>31</v>
      </c>
      <c r="O131" s="1">
        <v>1933</v>
      </c>
      <c r="P131" s="1">
        <v>258</v>
      </c>
      <c r="Q131" s="1">
        <v>3966</v>
      </c>
      <c r="S131" s="6">
        <v>12210</v>
      </c>
    </row>
    <row r="132" spans="1:19">
      <c r="A132" s="1">
        <v>1933</v>
      </c>
      <c r="B132" s="1">
        <v>5</v>
      </c>
      <c r="C132" s="1">
        <v>11</v>
      </c>
      <c r="D132" s="4">
        <f t="shared" si="6"/>
        <v>0</v>
      </c>
      <c r="E132" s="1">
        <v>0</v>
      </c>
      <c r="F132" s="1">
        <v>0</v>
      </c>
      <c r="K132" s="2">
        <f t="shared" si="7"/>
        <v>0</v>
      </c>
      <c r="L132" s="2">
        <f t="shared" si="8"/>
        <v>0</v>
      </c>
      <c r="M132" s="1" t="s">
        <v>30</v>
      </c>
      <c r="N132" s="1" t="s">
        <v>31</v>
      </c>
      <c r="O132" s="1">
        <v>1933</v>
      </c>
      <c r="P132" s="1">
        <v>258</v>
      </c>
      <c r="Q132" s="1">
        <v>3966</v>
      </c>
      <c r="S132" s="6">
        <v>12210</v>
      </c>
    </row>
    <row r="133" spans="1:19">
      <c r="A133" s="1">
        <v>1933</v>
      </c>
      <c r="B133" s="1">
        <v>5</v>
      </c>
      <c r="C133" s="1">
        <v>12</v>
      </c>
      <c r="D133" s="4">
        <f t="shared" si="6"/>
        <v>0</v>
      </c>
      <c r="E133" s="1">
        <v>0</v>
      </c>
      <c r="F133" s="1">
        <v>0</v>
      </c>
      <c r="K133" s="2">
        <f t="shared" si="7"/>
        <v>0</v>
      </c>
      <c r="L133" s="2">
        <f t="shared" si="8"/>
        <v>0</v>
      </c>
      <c r="M133" s="1" t="s">
        <v>30</v>
      </c>
      <c r="N133" s="1" t="s">
        <v>31</v>
      </c>
      <c r="O133" s="1">
        <v>1933</v>
      </c>
      <c r="P133" s="1">
        <v>258</v>
      </c>
      <c r="Q133" s="1">
        <v>3966</v>
      </c>
      <c r="S133" s="6">
        <v>12210</v>
      </c>
    </row>
    <row r="134" spans="1:19">
      <c r="A134" s="1">
        <v>1933</v>
      </c>
      <c r="B134" s="1">
        <v>5</v>
      </c>
      <c r="C134" s="1">
        <v>13</v>
      </c>
      <c r="D134" s="4">
        <f t="shared" si="6"/>
        <v>0</v>
      </c>
      <c r="E134" s="1">
        <v>0</v>
      </c>
      <c r="F134" s="1">
        <v>0</v>
      </c>
      <c r="K134" s="2">
        <f t="shared" si="7"/>
        <v>0</v>
      </c>
      <c r="L134" s="2">
        <f t="shared" si="8"/>
        <v>0</v>
      </c>
      <c r="M134" s="1" t="s">
        <v>30</v>
      </c>
      <c r="N134" s="1" t="s">
        <v>31</v>
      </c>
      <c r="O134" s="1">
        <v>1933</v>
      </c>
      <c r="P134" s="1">
        <v>258</v>
      </c>
      <c r="Q134" s="1">
        <v>3966</v>
      </c>
      <c r="S134" s="6">
        <v>12210</v>
      </c>
    </row>
    <row r="135" spans="1:19">
      <c r="A135" s="1">
        <v>1933</v>
      </c>
      <c r="B135" s="1">
        <v>5</v>
      </c>
      <c r="C135" s="1">
        <v>14</v>
      </c>
      <c r="D135" s="4">
        <f t="shared" si="6"/>
        <v>0</v>
      </c>
      <c r="E135" s="1">
        <v>0</v>
      </c>
      <c r="F135" s="1">
        <v>0</v>
      </c>
      <c r="K135" s="2">
        <f t="shared" si="7"/>
        <v>0</v>
      </c>
      <c r="L135" s="2">
        <f t="shared" si="8"/>
        <v>0</v>
      </c>
      <c r="M135" s="1" t="s">
        <v>94</v>
      </c>
      <c r="N135" s="1" t="s">
        <v>31</v>
      </c>
      <c r="O135" s="1">
        <v>1933</v>
      </c>
      <c r="P135" s="1">
        <v>258</v>
      </c>
      <c r="Q135" s="1">
        <v>3966</v>
      </c>
      <c r="S135" s="6">
        <v>12210</v>
      </c>
    </row>
    <row r="136" spans="1:19">
      <c r="A136" s="1">
        <v>1933</v>
      </c>
      <c r="B136" s="1">
        <v>5</v>
      </c>
      <c r="C136" s="1">
        <v>15</v>
      </c>
      <c r="D136" s="4">
        <f t="shared" si="6"/>
        <v>0</v>
      </c>
      <c r="E136" s="1">
        <v>0</v>
      </c>
      <c r="F136" s="1">
        <v>0</v>
      </c>
      <c r="K136" s="2">
        <f t="shared" si="7"/>
        <v>0</v>
      </c>
      <c r="L136" s="2">
        <f t="shared" si="8"/>
        <v>0</v>
      </c>
      <c r="M136" s="1" t="s">
        <v>30</v>
      </c>
      <c r="N136" s="1" t="s">
        <v>31</v>
      </c>
      <c r="O136" s="1">
        <v>1933</v>
      </c>
      <c r="P136" s="1">
        <v>258</v>
      </c>
      <c r="Q136" s="1">
        <v>3966</v>
      </c>
      <c r="S136" s="6">
        <v>12210</v>
      </c>
    </row>
    <row r="137" spans="1:19">
      <c r="A137" s="1">
        <v>1933</v>
      </c>
      <c r="B137" s="1">
        <v>5</v>
      </c>
      <c r="C137" s="1">
        <v>16</v>
      </c>
      <c r="D137" s="4">
        <f t="shared" si="6"/>
        <v>0</v>
      </c>
      <c r="E137" s="1">
        <v>0</v>
      </c>
      <c r="F137" s="1">
        <v>0</v>
      </c>
      <c r="K137" s="2">
        <f t="shared" si="7"/>
        <v>0</v>
      </c>
      <c r="L137" s="2">
        <f t="shared" si="8"/>
        <v>0</v>
      </c>
      <c r="M137" s="1" t="s">
        <v>30</v>
      </c>
      <c r="N137" s="1" t="s">
        <v>31</v>
      </c>
      <c r="O137" s="1">
        <v>1933</v>
      </c>
      <c r="P137" s="1">
        <v>258</v>
      </c>
      <c r="Q137" s="1">
        <v>3966</v>
      </c>
      <c r="S137" s="6">
        <v>12210</v>
      </c>
    </row>
    <row r="138" spans="1:19">
      <c r="A138" s="1">
        <v>1933</v>
      </c>
      <c r="B138" s="1">
        <v>5</v>
      </c>
      <c r="C138" s="1">
        <v>17</v>
      </c>
      <c r="D138" s="4" t="str">
        <f t="shared" si="6"/>
        <v/>
      </c>
      <c r="K138" s="2" t="str">
        <f t="shared" si="7"/>
        <v/>
      </c>
      <c r="L138" s="2" t="str">
        <f t="shared" si="8"/>
        <v/>
      </c>
      <c r="N138" s="1" t="s">
        <v>31</v>
      </c>
      <c r="O138" s="1">
        <v>1933</v>
      </c>
      <c r="P138" s="1">
        <v>258</v>
      </c>
      <c r="Q138" s="1">
        <v>3966</v>
      </c>
      <c r="S138" s="6">
        <v>12210</v>
      </c>
    </row>
    <row r="139" spans="1:19">
      <c r="A139" s="1">
        <v>1933</v>
      </c>
      <c r="B139" s="1">
        <v>5</v>
      </c>
      <c r="C139" s="1">
        <v>18</v>
      </c>
      <c r="D139" s="4">
        <f t="shared" si="6"/>
        <v>0</v>
      </c>
      <c r="E139" s="1">
        <v>0</v>
      </c>
      <c r="F139" s="1">
        <v>0</v>
      </c>
      <c r="K139" s="2">
        <f t="shared" si="7"/>
        <v>0</v>
      </c>
      <c r="L139" s="2">
        <f t="shared" si="8"/>
        <v>0</v>
      </c>
      <c r="M139" s="1" t="s">
        <v>30</v>
      </c>
      <c r="N139" s="1" t="s">
        <v>31</v>
      </c>
      <c r="O139" s="1">
        <v>1933</v>
      </c>
      <c r="P139" s="1">
        <v>258</v>
      </c>
      <c r="Q139" s="1">
        <v>3966</v>
      </c>
      <c r="S139" s="6">
        <v>12210</v>
      </c>
    </row>
    <row r="140" spans="1:19">
      <c r="A140" s="1">
        <v>1933</v>
      </c>
      <c r="B140" s="1">
        <v>5</v>
      </c>
      <c r="C140" s="1">
        <v>19</v>
      </c>
      <c r="D140" s="4" t="str">
        <f t="shared" si="6"/>
        <v/>
      </c>
      <c r="K140" s="2" t="str">
        <f t="shared" si="7"/>
        <v/>
      </c>
      <c r="L140" s="2" t="str">
        <f t="shared" si="8"/>
        <v/>
      </c>
      <c r="N140" s="1" t="s">
        <v>31</v>
      </c>
      <c r="O140" s="1">
        <v>1933</v>
      </c>
      <c r="P140" s="1">
        <v>258</v>
      </c>
      <c r="Q140" s="1">
        <v>3966</v>
      </c>
      <c r="S140" s="6">
        <v>12210</v>
      </c>
    </row>
    <row r="141" spans="1:19">
      <c r="A141" s="1">
        <v>1933</v>
      </c>
      <c r="B141" s="1">
        <v>5</v>
      </c>
      <c r="C141" s="1">
        <v>20</v>
      </c>
      <c r="D141" s="4">
        <f t="shared" si="6"/>
        <v>14</v>
      </c>
      <c r="E141" s="1">
        <v>1</v>
      </c>
      <c r="F141" s="1">
        <v>4</v>
      </c>
      <c r="I141" s="1">
        <v>1</v>
      </c>
      <c r="J141" s="1">
        <v>4</v>
      </c>
      <c r="K141" s="2">
        <f t="shared" si="7"/>
        <v>0</v>
      </c>
      <c r="L141" s="2">
        <f t="shared" si="8"/>
        <v>14</v>
      </c>
      <c r="M141" s="1" t="s">
        <v>30</v>
      </c>
      <c r="N141" s="1" t="s">
        <v>31</v>
      </c>
      <c r="O141" s="1">
        <v>1933</v>
      </c>
      <c r="P141" s="1">
        <v>258</v>
      </c>
      <c r="Q141" s="1">
        <v>3966</v>
      </c>
      <c r="S141" s="6">
        <v>12210</v>
      </c>
    </row>
    <row r="142" spans="1:19">
      <c r="A142" s="1">
        <v>1933</v>
      </c>
      <c r="B142" s="1">
        <v>5</v>
      </c>
      <c r="C142" s="1">
        <v>21</v>
      </c>
      <c r="D142" s="4">
        <f t="shared" si="6"/>
        <v>26</v>
      </c>
      <c r="E142" s="1">
        <v>2</v>
      </c>
      <c r="F142" s="1">
        <v>6</v>
      </c>
      <c r="G142" s="1">
        <v>1</v>
      </c>
      <c r="H142" s="1">
        <v>1</v>
      </c>
      <c r="I142" s="1">
        <v>1</v>
      </c>
      <c r="J142" s="1">
        <v>5</v>
      </c>
      <c r="K142" s="2">
        <f t="shared" si="7"/>
        <v>11</v>
      </c>
      <c r="L142" s="2">
        <f t="shared" si="8"/>
        <v>15</v>
      </c>
      <c r="M142" s="1" t="s">
        <v>30</v>
      </c>
      <c r="N142" s="1" t="s">
        <v>31</v>
      </c>
      <c r="O142" s="1">
        <v>1933</v>
      </c>
      <c r="P142" s="1">
        <v>258</v>
      </c>
      <c r="Q142" s="1">
        <v>3966</v>
      </c>
      <c r="S142" s="6">
        <v>12210</v>
      </c>
    </row>
    <row r="143" spans="1:19">
      <c r="A143" s="1">
        <v>1933</v>
      </c>
      <c r="B143" s="1">
        <v>5</v>
      </c>
      <c r="C143" s="1">
        <v>22</v>
      </c>
      <c r="D143" s="4">
        <f t="shared" si="6"/>
        <v>15</v>
      </c>
      <c r="E143" s="1">
        <v>1</v>
      </c>
      <c r="F143" s="1">
        <v>5</v>
      </c>
      <c r="I143" s="1">
        <v>1</v>
      </c>
      <c r="J143" s="1">
        <v>5</v>
      </c>
      <c r="K143" s="2">
        <f t="shared" si="7"/>
        <v>0</v>
      </c>
      <c r="L143" s="2">
        <f t="shared" si="8"/>
        <v>15</v>
      </c>
      <c r="M143" s="1" t="s">
        <v>30</v>
      </c>
      <c r="N143" s="1" t="s">
        <v>31</v>
      </c>
      <c r="O143" s="1">
        <v>1933</v>
      </c>
      <c r="P143" s="1">
        <v>258</v>
      </c>
      <c r="Q143" s="1">
        <v>3966</v>
      </c>
      <c r="S143" s="6">
        <v>12210</v>
      </c>
    </row>
    <row r="144" spans="1:19">
      <c r="A144" s="1">
        <v>1933</v>
      </c>
      <c r="B144" s="1">
        <v>5</v>
      </c>
      <c r="C144" s="1">
        <v>23</v>
      </c>
      <c r="D144" s="4">
        <f t="shared" si="6"/>
        <v>26</v>
      </c>
      <c r="E144" s="1">
        <v>2</v>
      </c>
      <c r="F144" s="1">
        <v>6</v>
      </c>
      <c r="G144" s="1">
        <v>1</v>
      </c>
      <c r="H144" s="1">
        <v>2</v>
      </c>
      <c r="I144" s="1">
        <v>1</v>
      </c>
      <c r="J144" s="1">
        <v>4</v>
      </c>
      <c r="K144" s="2">
        <f t="shared" si="7"/>
        <v>12</v>
      </c>
      <c r="L144" s="2">
        <f t="shared" si="8"/>
        <v>14</v>
      </c>
      <c r="M144" s="1" t="s">
        <v>30</v>
      </c>
      <c r="N144" s="1" t="s">
        <v>31</v>
      </c>
      <c r="O144" s="1">
        <v>1933</v>
      </c>
      <c r="P144" s="1">
        <v>258</v>
      </c>
      <c r="Q144" s="1">
        <v>3966</v>
      </c>
      <c r="S144" s="6">
        <v>12210</v>
      </c>
    </row>
    <row r="145" spans="1:19">
      <c r="A145" s="1">
        <v>1933</v>
      </c>
      <c r="B145" s="1">
        <v>5</v>
      </c>
      <c r="C145" s="1">
        <v>24</v>
      </c>
      <c r="D145" s="4">
        <f t="shared" si="6"/>
        <v>25</v>
      </c>
      <c r="E145" s="1">
        <v>2</v>
      </c>
      <c r="F145" s="1">
        <v>5</v>
      </c>
      <c r="G145" s="1">
        <v>1</v>
      </c>
      <c r="H145" s="1">
        <v>4</v>
      </c>
      <c r="I145" s="1">
        <v>1</v>
      </c>
      <c r="J145" s="1">
        <v>1</v>
      </c>
      <c r="K145" s="2">
        <f t="shared" si="7"/>
        <v>14</v>
      </c>
      <c r="L145" s="2">
        <f t="shared" si="8"/>
        <v>11</v>
      </c>
      <c r="M145" s="1" t="s">
        <v>30</v>
      </c>
      <c r="N145" s="1" t="s">
        <v>31</v>
      </c>
      <c r="O145" s="1">
        <v>1933</v>
      </c>
      <c r="P145" s="1">
        <v>258</v>
      </c>
      <c r="Q145" s="1">
        <v>3966</v>
      </c>
      <c r="S145" s="6">
        <v>12210</v>
      </c>
    </row>
    <row r="146" spans="1:19">
      <c r="A146" s="1">
        <v>1933</v>
      </c>
      <c r="B146" s="1">
        <v>5</v>
      </c>
      <c r="C146" s="1">
        <v>25</v>
      </c>
      <c r="D146" s="4">
        <f t="shared" si="6"/>
        <v>14</v>
      </c>
      <c r="E146" s="1">
        <v>1</v>
      </c>
      <c r="F146" s="1">
        <v>4</v>
      </c>
      <c r="G146" s="1">
        <v>1</v>
      </c>
      <c r="H146" s="1">
        <v>4</v>
      </c>
      <c r="K146" s="2">
        <f t="shared" si="7"/>
        <v>14</v>
      </c>
      <c r="L146" s="2">
        <f t="shared" si="8"/>
        <v>0</v>
      </c>
      <c r="M146" s="1" t="s">
        <v>30</v>
      </c>
      <c r="N146" s="1" t="s">
        <v>31</v>
      </c>
      <c r="O146" s="1">
        <v>1933</v>
      </c>
      <c r="P146" s="1">
        <v>258</v>
      </c>
      <c r="Q146" s="1">
        <v>3966</v>
      </c>
      <c r="S146" s="6">
        <v>12210</v>
      </c>
    </row>
    <row r="147" spans="1:19">
      <c r="A147" s="1">
        <v>1933</v>
      </c>
      <c r="B147" s="1">
        <v>5</v>
      </c>
      <c r="C147" s="1">
        <v>26</v>
      </c>
      <c r="D147" s="4">
        <f t="shared" si="6"/>
        <v>0</v>
      </c>
      <c r="E147" s="1">
        <v>0</v>
      </c>
      <c r="F147" s="1">
        <v>0</v>
      </c>
      <c r="K147" s="2">
        <f t="shared" si="7"/>
        <v>0</v>
      </c>
      <c r="L147" s="2">
        <f t="shared" si="8"/>
        <v>0</v>
      </c>
      <c r="M147" s="1" t="s">
        <v>30</v>
      </c>
      <c r="N147" s="1" t="s">
        <v>31</v>
      </c>
      <c r="O147" s="1">
        <v>1933</v>
      </c>
      <c r="P147" s="1">
        <v>258</v>
      </c>
      <c r="Q147" s="1">
        <v>3966</v>
      </c>
      <c r="S147" s="6">
        <v>12210</v>
      </c>
    </row>
    <row r="148" spans="1:19">
      <c r="A148" s="1">
        <v>1933</v>
      </c>
      <c r="B148" s="1">
        <v>5</v>
      </c>
      <c r="C148" s="1">
        <v>27</v>
      </c>
      <c r="D148" s="4">
        <f t="shared" si="6"/>
        <v>12</v>
      </c>
      <c r="E148" s="1">
        <v>1</v>
      </c>
      <c r="F148" s="1">
        <v>2</v>
      </c>
      <c r="I148" s="1">
        <v>1</v>
      </c>
      <c r="J148" s="1">
        <v>2</v>
      </c>
      <c r="K148" s="2">
        <f t="shared" si="7"/>
        <v>0</v>
      </c>
      <c r="L148" s="2">
        <f t="shared" si="8"/>
        <v>12</v>
      </c>
      <c r="M148" s="1" t="s">
        <v>30</v>
      </c>
      <c r="N148" s="1" t="s">
        <v>31</v>
      </c>
      <c r="O148" s="1">
        <v>1933</v>
      </c>
      <c r="P148" s="1">
        <v>258</v>
      </c>
      <c r="Q148" s="1">
        <v>3966</v>
      </c>
      <c r="S148" s="6">
        <v>12210</v>
      </c>
    </row>
    <row r="149" spans="1:19">
      <c r="A149" s="1">
        <v>1933</v>
      </c>
      <c r="B149" s="1">
        <v>5</v>
      </c>
      <c r="C149" s="1">
        <v>28</v>
      </c>
      <c r="D149" s="4">
        <f t="shared" si="6"/>
        <v>0</v>
      </c>
      <c r="E149" s="1">
        <v>0</v>
      </c>
      <c r="F149" s="1">
        <v>0</v>
      </c>
      <c r="K149" s="2">
        <f t="shared" si="7"/>
        <v>0</v>
      </c>
      <c r="L149" s="2">
        <f t="shared" si="8"/>
        <v>0</v>
      </c>
      <c r="M149" s="1" t="s">
        <v>30</v>
      </c>
      <c r="N149" s="1" t="s">
        <v>31</v>
      </c>
      <c r="O149" s="1">
        <v>1933</v>
      </c>
      <c r="P149" s="1">
        <v>258</v>
      </c>
      <c r="Q149" s="1">
        <v>3966</v>
      </c>
      <c r="S149" s="6">
        <v>12210</v>
      </c>
    </row>
    <row r="150" spans="1:19">
      <c r="A150" s="1">
        <v>1933</v>
      </c>
      <c r="B150" s="1">
        <v>5</v>
      </c>
      <c r="C150" s="1">
        <v>29</v>
      </c>
      <c r="D150" s="4">
        <f t="shared" si="6"/>
        <v>0</v>
      </c>
      <c r="E150" s="1">
        <v>0</v>
      </c>
      <c r="F150" s="1">
        <v>0</v>
      </c>
      <c r="K150" s="2">
        <f t="shared" si="7"/>
        <v>0</v>
      </c>
      <c r="L150" s="2">
        <f t="shared" si="8"/>
        <v>0</v>
      </c>
      <c r="M150" s="1" t="s">
        <v>30</v>
      </c>
      <c r="N150" s="1" t="s">
        <v>31</v>
      </c>
      <c r="O150" s="1">
        <v>1933</v>
      </c>
      <c r="P150" s="1">
        <v>258</v>
      </c>
      <c r="Q150" s="1">
        <v>3966</v>
      </c>
      <c r="S150" s="6">
        <v>12210</v>
      </c>
    </row>
    <row r="151" spans="1:19">
      <c r="A151" s="1">
        <v>1933</v>
      </c>
      <c r="B151" s="1">
        <v>5</v>
      </c>
      <c r="C151" s="1">
        <v>30</v>
      </c>
      <c r="D151" s="4">
        <f t="shared" si="6"/>
        <v>0</v>
      </c>
      <c r="E151" s="1">
        <v>0</v>
      </c>
      <c r="F151" s="1">
        <v>0</v>
      </c>
      <c r="K151" s="2">
        <f t="shared" si="7"/>
        <v>0</v>
      </c>
      <c r="L151" s="2">
        <f t="shared" si="8"/>
        <v>0</v>
      </c>
      <c r="M151" s="1" t="s">
        <v>30</v>
      </c>
      <c r="N151" s="1" t="s">
        <v>31</v>
      </c>
      <c r="O151" s="1">
        <v>1933</v>
      </c>
      <c r="P151" s="1">
        <v>258</v>
      </c>
      <c r="Q151" s="1">
        <v>3966</v>
      </c>
      <c r="S151" s="6">
        <v>12210</v>
      </c>
    </row>
    <row r="152" spans="1:19">
      <c r="A152" s="1">
        <v>1933</v>
      </c>
      <c r="B152" s="1">
        <v>5</v>
      </c>
      <c r="C152" s="1">
        <v>31</v>
      </c>
      <c r="D152" s="4">
        <f t="shared" si="6"/>
        <v>0</v>
      </c>
      <c r="E152" s="1">
        <v>0</v>
      </c>
      <c r="F152" s="1">
        <v>0</v>
      </c>
      <c r="K152" s="2">
        <f t="shared" si="7"/>
        <v>0</v>
      </c>
      <c r="L152" s="2">
        <f t="shared" si="8"/>
        <v>0</v>
      </c>
      <c r="M152" s="1" t="s">
        <v>30</v>
      </c>
      <c r="N152" s="1" t="s">
        <v>31</v>
      </c>
      <c r="O152" s="1">
        <v>1933</v>
      </c>
      <c r="P152" s="1">
        <v>258</v>
      </c>
      <c r="Q152" s="1">
        <v>3966</v>
      </c>
      <c r="S152" s="6">
        <v>12210</v>
      </c>
    </row>
    <row r="153" spans="1:19">
      <c r="A153" s="1">
        <v>1933</v>
      </c>
      <c r="B153" s="1">
        <v>6</v>
      </c>
      <c r="C153" s="1">
        <v>1</v>
      </c>
      <c r="D153" s="4">
        <f t="shared" si="6"/>
        <v>0</v>
      </c>
      <c r="E153" s="1">
        <v>0</v>
      </c>
      <c r="F153" s="1">
        <v>0</v>
      </c>
      <c r="K153" s="2">
        <f t="shared" si="7"/>
        <v>0</v>
      </c>
      <c r="L153" s="2">
        <f t="shared" si="8"/>
        <v>0</v>
      </c>
      <c r="M153" s="1" t="s">
        <v>30</v>
      </c>
      <c r="N153" s="1" t="s">
        <v>31</v>
      </c>
      <c r="O153" s="1">
        <v>1933</v>
      </c>
      <c r="P153" s="1">
        <v>259</v>
      </c>
      <c r="Q153" s="1">
        <v>4213</v>
      </c>
      <c r="S153" s="6">
        <v>12240</v>
      </c>
    </row>
    <row r="154" spans="1:19">
      <c r="A154" s="1">
        <v>1933</v>
      </c>
      <c r="B154" s="1">
        <v>6</v>
      </c>
      <c r="C154" s="1">
        <v>2</v>
      </c>
      <c r="D154" s="4">
        <f t="shared" si="6"/>
        <v>0</v>
      </c>
      <c r="E154" s="1">
        <v>0</v>
      </c>
      <c r="F154" s="1">
        <v>0</v>
      </c>
      <c r="K154" s="2">
        <f t="shared" si="7"/>
        <v>0</v>
      </c>
      <c r="L154" s="2">
        <f t="shared" si="8"/>
        <v>0</v>
      </c>
      <c r="M154" s="1" t="s">
        <v>30</v>
      </c>
      <c r="N154" s="1" t="s">
        <v>31</v>
      </c>
      <c r="O154" s="1">
        <v>1933</v>
      </c>
      <c r="P154" s="1">
        <v>259</v>
      </c>
      <c r="Q154" s="1">
        <v>4213</v>
      </c>
      <c r="S154" s="6">
        <v>12240</v>
      </c>
    </row>
    <row r="155" spans="1:19">
      <c r="A155" s="1">
        <v>1933</v>
      </c>
      <c r="B155" s="1">
        <v>6</v>
      </c>
      <c r="C155" s="1">
        <v>3</v>
      </c>
      <c r="D155" s="4">
        <f t="shared" si="6"/>
        <v>11</v>
      </c>
      <c r="E155" s="1">
        <v>1</v>
      </c>
      <c r="F155" s="1">
        <v>1</v>
      </c>
      <c r="G155" s="1">
        <v>1</v>
      </c>
      <c r="H155" s="1">
        <v>1</v>
      </c>
      <c r="K155" s="2">
        <f t="shared" si="7"/>
        <v>11</v>
      </c>
      <c r="L155" s="2">
        <f t="shared" si="8"/>
        <v>0</v>
      </c>
      <c r="M155" s="1" t="s">
        <v>30</v>
      </c>
      <c r="N155" s="1" t="s">
        <v>31</v>
      </c>
      <c r="O155" s="1">
        <v>1933</v>
      </c>
      <c r="P155" s="1">
        <v>259</v>
      </c>
      <c r="Q155" s="1">
        <v>4213</v>
      </c>
      <c r="S155" s="6">
        <v>12240</v>
      </c>
    </row>
    <row r="156" spans="1:19">
      <c r="A156" s="1">
        <v>1933</v>
      </c>
      <c r="B156" s="1">
        <v>6</v>
      </c>
      <c r="C156" s="1">
        <v>4</v>
      </c>
      <c r="D156" s="4">
        <f t="shared" si="6"/>
        <v>11</v>
      </c>
      <c r="E156" s="1">
        <v>1</v>
      </c>
      <c r="F156" s="1">
        <v>1</v>
      </c>
      <c r="G156" s="1">
        <v>1</v>
      </c>
      <c r="H156" s="1">
        <v>1</v>
      </c>
      <c r="K156" s="2">
        <f t="shared" si="7"/>
        <v>11</v>
      </c>
      <c r="L156" s="2">
        <f t="shared" si="8"/>
        <v>0</v>
      </c>
      <c r="M156" s="1" t="s">
        <v>94</v>
      </c>
      <c r="N156" s="1" t="s">
        <v>31</v>
      </c>
      <c r="O156" s="1">
        <v>1933</v>
      </c>
      <c r="P156" s="1">
        <v>259</v>
      </c>
      <c r="Q156" s="1">
        <v>4213</v>
      </c>
      <c r="S156" s="6">
        <v>12240</v>
      </c>
    </row>
    <row r="157" spans="1:19">
      <c r="A157" s="1">
        <v>1933</v>
      </c>
      <c r="B157" s="1">
        <v>6</v>
      </c>
      <c r="C157" s="1">
        <v>5</v>
      </c>
      <c r="D157" s="4">
        <f t="shared" si="6"/>
        <v>11</v>
      </c>
      <c r="E157" s="1">
        <v>1</v>
      </c>
      <c r="F157" s="1">
        <v>1</v>
      </c>
      <c r="G157" s="1">
        <v>1</v>
      </c>
      <c r="H157" s="1">
        <v>1</v>
      </c>
      <c r="K157" s="2">
        <f t="shared" si="7"/>
        <v>11</v>
      </c>
      <c r="L157" s="2">
        <f t="shared" si="8"/>
        <v>0</v>
      </c>
      <c r="M157" s="1" t="s">
        <v>94</v>
      </c>
      <c r="N157" s="1" t="s">
        <v>31</v>
      </c>
      <c r="O157" s="1">
        <v>1933</v>
      </c>
      <c r="P157" s="1">
        <v>259</v>
      </c>
      <c r="Q157" s="1">
        <v>4213</v>
      </c>
      <c r="S157" s="6">
        <v>12240</v>
      </c>
    </row>
    <row r="158" spans="1:19">
      <c r="A158" s="1">
        <v>1933</v>
      </c>
      <c r="B158" s="1">
        <v>6</v>
      </c>
      <c r="C158" s="1">
        <v>6</v>
      </c>
      <c r="D158" s="4">
        <f t="shared" si="6"/>
        <v>11</v>
      </c>
      <c r="E158" s="1">
        <v>1</v>
      </c>
      <c r="F158" s="1">
        <v>1</v>
      </c>
      <c r="G158" s="1">
        <v>1</v>
      </c>
      <c r="H158" s="1">
        <v>1</v>
      </c>
      <c r="K158" s="2">
        <f t="shared" si="7"/>
        <v>11</v>
      </c>
      <c r="L158" s="2">
        <f t="shared" si="8"/>
        <v>0</v>
      </c>
      <c r="M158" s="1" t="s">
        <v>30</v>
      </c>
      <c r="N158" s="1" t="s">
        <v>31</v>
      </c>
      <c r="O158" s="1">
        <v>1933</v>
      </c>
      <c r="P158" s="1">
        <v>259</v>
      </c>
      <c r="Q158" s="1">
        <v>4213</v>
      </c>
      <c r="S158" s="6">
        <v>12240</v>
      </c>
    </row>
    <row r="159" spans="1:19">
      <c r="A159" s="1">
        <v>1933</v>
      </c>
      <c r="B159" s="1">
        <v>6</v>
      </c>
      <c r="C159" s="1">
        <v>7</v>
      </c>
      <c r="D159" s="4">
        <f t="shared" si="6"/>
        <v>11</v>
      </c>
      <c r="E159" s="1">
        <v>1</v>
      </c>
      <c r="F159" s="1">
        <v>1</v>
      </c>
      <c r="G159" s="1">
        <v>1</v>
      </c>
      <c r="H159" s="1">
        <v>1</v>
      </c>
      <c r="K159" s="2">
        <f t="shared" si="7"/>
        <v>11</v>
      </c>
      <c r="L159" s="2">
        <f t="shared" si="8"/>
        <v>0</v>
      </c>
      <c r="M159" s="1" t="s">
        <v>30</v>
      </c>
      <c r="N159" s="1" t="s">
        <v>31</v>
      </c>
      <c r="O159" s="1">
        <v>1933</v>
      </c>
      <c r="P159" s="1">
        <v>259</v>
      </c>
      <c r="Q159" s="1">
        <v>4213</v>
      </c>
      <c r="S159" s="6">
        <v>12240</v>
      </c>
    </row>
    <row r="160" spans="1:19">
      <c r="A160" s="1">
        <v>1933</v>
      </c>
      <c r="B160" s="1">
        <v>6</v>
      </c>
      <c r="C160" s="1">
        <v>8</v>
      </c>
      <c r="D160" s="4">
        <f t="shared" si="6"/>
        <v>0</v>
      </c>
      <c r="E160" s="1">
        <v>0</v>
      </c>
      <c r="F160" s="1">
        <v>0</v>
      </c>
      <c r="K160" s="2">
        <f t="shared" si="7"/>
        <v>0</v>
      </c>
      <c r="L160" s="2">
        <f t="shared" si="8"/>
        <v>0</v>
      </c>
      <c r="M160" s="1" t="s">
        <v>30</v>
      </c>
      <c r="N160" s="1" t="s">
        <v>31</v>
      </c>
      <c r="O160" s="1">
        <v>1933</v>
      </c>
      <c r="P160" s="1">
        <v>259</v>
      </c>
      <c r="Q160" s="1">
        <v>4213</v>
      </c>
      <c r="S160" s="6">
        <v>12240</v>
      </c>
    </row>
    <row r="161" spans="1:19">
      <c r="A161" s="1">
        <v>1933</v>
      </c>
      <c r="B161" s="1">
        <v>6</v>
      </c>
      <c r="C161" s="1">
        <v>9</v>
      </c>
      <c r="D161" s="4">
        <f t="shared" si="6"/>
        <v>0</v>
      </c>
      <c r="E161" s="1">
        <v>0</v>
      </c>
      <c r="F161" s="1">
        <v>0</v>
      </c>
      <c r="K161" s="2">
        <f t="shared" si="7"/>
        <v>0</v>
      </c>
      <c r="L161" s="2">
        <f t="shared" si="8"/>
        <v>0</v>
      </c>
      <c r="M161" s="1" t="s">
        <v>94</v>
      </c>
      <c r="N161" s="1" t="s">
        <v>31</v>
      </c>
      <c r="O161" s="1">
        <v>1933</v>
      </c>
      <c r="P161" s="1">
        <v>259</v>
      </c>
      <c r="Q161" s="1">
        <v>4213</v>
      </c>
      <c r="S161" s="6">
        <v>12240</v>
      </c>
    </row>
    <row r="162" spans="1:19">
      <c r="A162" s="1">
        <v>1933</v>
      </c>
      <c r="B162" s="1">
        <v>6</v>
      </c>
      <c r="C162" s="1">
        <v>10</v>
      </c>
      <c r="D162" s="4">
        <f t="shared" si="6"/>
        <v>0</v>
      </c>
      <c r="E162" s="1">
        <v>0</v>
      </c>
      <c r="F162" s="1">
        <v>0</v>
      </c>
      <c r="K162" s="2">
        <f t="shared" si="7"/>
        <v>0</v>
      </c>
      <c r="L162" s="2">
        <f t="shared" si="8"/>
        <v>0</v>
      </c>
      <c r="M162" s="1" t="s">
        <v>94</v>
      </c>
      <c r="N162" s="1" t="s">
        <v>31</v>
      </c>
      <c r="O162" s="1">
        <v>1933</v>
      </c>
      <c r="P162" s="1">
        <v>259</v>
      </c>
      <c r="Q162" s="1">
        <v>4213</v>
      </c>
      <c r="S162" s="6">
        <v>12240</v>
      </c>
    </row>
    <row r="163" spans="1:19">
      <c r="A163" s="1">
        <v>1933</v>
      </c>
      <c r="B163" s="1">
        <v>6</v>
      </c>
      <c r="C163" s="1">
        <v>11</v>
      </c>
      <c r="D163" s="4">
        <f t="shared" si="6"/>
        <v>0</v>
      </c>
      <c r="E163" s="1">
        <v>0</v>
      </c>
      <c r="F163" s="1">
        <v>0</v>
      </c>
      <c r="K163" s="2">
        <f t="shared" si="7"/>
        <v>0</v>
      </c>
      <c r="L163" s="2">
        <f t="shared" si="8"/>
        <v>0</v>
      </c>
      <c r="M163" s="1" t="s">
        <v>94</v>
      </c>
      <c r="N163" s="1" t="s">
        <v>31</v>
      </c>
      <c r="O163" s="1">
        <v>1933</v>
      </c>
      <c r="P163" s="1">
        <v>259</v>
      </c>
      <c r="Q163" s="1">
        <v>4213</v>
      </c>
      <c r="S163" s="6">
        <v>12240</v>
      </c>
    </row>
    <row r="164" spans="1:19">
      <c r="A164" s="1">
        <v>1933</v>
      </c>
      <c r="B164" s="1">
        <v>6</v>
      </c>
      <c r="C164" s="1">
        <v>12</v>
      </c>
      <c r="D164" s="4">
        <f t="shared" si="6"/>
        <v>0</v>
      </c>
      <c r="E164" s="1">
        <v>0</v>
      </c>
      <c r="F164" s="1">
        <v>0</v>
      </c>
      <c r="K164" s="2">
        <f t="shared" si="7"/>
        <v>0</v>
      </c>
      <c r="L164" s="2">
        <f t="shared" si="8"/>
        <v>0</v>
      </c>
      <c r="M164" s="1" t="s">
        <v>94</v>
      </c>
      <c r="N164" s="1" t="s">
        <v>31</v>
      </c>
      <c r="O164" s="1">
        <v>1933</v>
      </c>
      <c r="P164" s="1">
        <v>259</v>
      </c>
      <c r="Q164" s="1">
        <v>4213</v>
      </c>
      <c r="S164" s="6">
        <v>12240</v>
      </c>
    </row>
    <row r="165" spans="1:19">
      <c r="A165" s="1">
        <v>1933</v>
      </c>
      <c r="B165" s="1">
        <v>6</v>
      </c>
      <c r="C165" s="1">
        <v>13</v>
      </c>
      <c r="D165" s="4" t="str">
        <f t="shared" si="6"/>
        <v/>
      </c>
      <c r="K165" s="2" t="str">
        <f t="shared" si="7"/>
        <v/>
      </c>
      <c r="L165" s="2" t="str">
        <f t="shared" si="8"/>
        <v/>
      </c>
      <c r="N165" s="1" t="s">
        <v>31</v>
      </c>
      <c r="O165" s="1">
        <v>1933</v>
      </c>
      <c r="P165" s="1">
        <v>259</v>
      </c>
      <c r="Q165" s="1">
        <v>4213</v>
      </c>
      <c r="S165" s="6">
        <v>12240</v>
      </c>
    </row>
    <row r="166" spans="1:19">
      <c r="A166" s="1">
        <v>1933</v>
      </c>
      <c r="B166" s="1">
        <v>6</v>
      </c>
      <c r="C166" s="1">
        <v>14</v>
      </c>
      <c r="D166" s="4">
        <f t="shared" si="6"/>
        <v>16</v>
      </c>
      <c r="E166" s="1">
        <v>1</v>
      </c>
      <c r="F166" s="1">
        <v>6</v>
      </c>
      <c r="G166" s="1">
        <v>1</v>
      </c>
      <c r="H166" s="1">
        <v>6</v>
      </c>
      <c r="K166" s="2">
        <f t="shared" si="7"/>
        <v>16</v>
      </c>
      <c r="L166" s="2">
        <f t="shared" si="8"/>
        <v>0</v>
      </c>
      <c r="M166" s="1" t="s">
        <v>30</v>
      </c>
      <c r="N166" s="1" t="s">
        <v>31</v>
      </c>
      <c r="O166" s="1">
        <v>1933</v>
      </c>
      <c r="P166" s="1">
        <v>259</v>
      </c>
      <c r="Q166" s="1">
        <v>4213</v>
      </c>
      <c r="S166" s="6">
        <v>12240</v>
      </c>
    </row>
    <row r="167" spans="1:19">
      <c r="A167" s="1">
        <v>1933</v>
      </c>
      <c r="B167" s="1">
        <v>6</v>
      </c>
      <c r="C167" s="1">
        <v>15</v>
      </c>
      <c r="D167" s="4">
        <f t="shared" si="6"/>
        <v>19</v>
      </c>
      <c r="E167" s="1">
        <v>1</v>
      </c>
      <c r="F167" s="1">
        <v>9</v>
      </c>
      <c r="G167" s="1">
        <v>1</v>
      </c>
      <c r="H167" s="1">
        <v>9</v>
      </c>
      <c r="K167" s="2">
        <f t="shared" si="7"/>
        <v>19</v>
      </c>
      <c r="L167" s="2">
        <f t="shared" si="8"/>
        <v>0</v>
      </c>
      <c r="M167" s="1" t="s">
        <v>30</v>
      </c>
      <c r="N167" s="1" t="s">
        <v>31</v>
      </c>
      <c r="O167" s="1">
        <v>1933</v>
      </c>
      <c r="P167" s="1">
        <v>259</v>
      </c>
      <c r="Q167" s="1">
        <v>4213</v>
      </c>
      <c r="S167" s="6">
        <v>12240</v>
      </c>
    </row>
    <row r="168" spans="1:19">
      <c r="A168" s="1">
        <v>1933</v>
      </c>
      <c r="B168" s="1">
        <v>6</v>
      </c>
      <c r="C168" s="1">
        <v>16</v>
      </c>
      <c r="D168" s="4">
        <f t="shared" si="6"/>
        <v>16</v>
      </c>
      <c r="E168" s="1">
        <v>1</v>
      </c>
      <c r="F168" s="1">
        <v>6</v>
      </c>
      <c r="G168" s="1">
        <v>1</v>
      </c>
      <c r="H168" s="1">
        <v>6</v>
      </c>
      <c r="K168" s="2">
        <f t="shared" si="7"/>
        <v>16</v>
      </c>
      <c r="L168" s="2">
        <f t="shared" si="8"/>
        <v>0</v>
      </c>
      <c r="M168" s="1" t="s">
        <v>30</v>
      </c>
      <c r="N168" s="1" t="s">
        <v>31</v>
      </c>
      <c r="O168" s="1">
        <v>1933</v>
      </c>
      <c r="P168" s="1">
        <v>259</v>
      </c>
      <c r="Q168" s="1">
        <v>4213</v>
      </c>
      <c r="S168" s="6">
        <v>12240</v>
      </c>
    </row>
    <row r="169" spans="1:19">
      <c r="A169" s="1">
        <v>1933</v>
      </c>
      <c r="B169" s="1">
        <v>6</v>
      </c>
      <c r="C169" s="1">
        <v>17</v>
      </c>
      <c r="D169" s="4">
        <f t="shared" si="6"/>
        <v>15</v>
      </c>
      <c r="E169" s="1">
        <v>1</v>
      </c>
      <c r="F169" s="1">
        <v>5</v>
      </c>
      <c r="G169" s="1">
        <v>1</v>
      </c>
      <c r="H169" s="1">
        <v>5</v>
      </c>
      <c r="K169" s="2">
        <f t="shared" si="7"/>
        <v>15</v>
      </c>
      <c r="L169" s="2">
        <f t="shared" si="8"/>
        <v>0</v>
      </c>
      <c r="M169" s="1" t="s">
        <v>30</v>
      </c>
      <c r="N169" s="1" t="s">
        <v>31</v>
      </c>
      <c r="O169" s="1">
        <v>1933</v>
      </c>
      <c r="P169" s="1">
        <v>259</v>
      </c>
      <c r="Q169" s="1">
        <v>4213</v>
      </c>
      <c r="S169" s="6">
        <v>12240</v>
      </c>
    </row>
    <row r="170" spans="1:19">
      <c r="A170" s="1">
        <v>1933</v>
      </c>
      <c r="B170" s="1">
        <v>6</v>
      </c>
      <c r="C170" s="1">
        <v>18</v>
      </c>
      <c r="D170" s="4" t="str">
        <f t="shared" si="6"/>
        <v/>
      </c>
      <c r="K170" s="2" t="str">
        <f t="shared" si="7"/>
        <v/>
      </c>
      <c r="L170" s="2" t="str">
        <f t="shared" si="8"/>
        <v/>
      </c>
      <c r="N170" s="1" t="s">
        <v>31</v>
      </c>
      <c r="O170" s="1">
        <v>1933</v>
      </c>
      <c r="P170" s="1">
        <v>259</v>
      </c>
      <c r="Q170" s="1">
        <v>4213</v>
      </c>
      <c r="S170" s="6">
        <v>12240</v>
      </c>
    </row>
    <row r="171" spans="1:19">
      <c r="A171" s="1">
        <v>1933</v>
      </c>
      <c r="B171" s="1">
        <v>6</v>
      </c>
      <c r="C171" s="1">
        <v>19</v>
      </c>
      <c r="D171" s="4">
        <f t="shared" si="6"/>
        <v>11</v>
      </c>
      <c r="E171" s="1">
        <v>1</v>
      </c>
      <c r="F171" s="1">
        <v>1</v>
      </c>
      <c r="G171" s="1">
        <v>1</v>
      </c>
      <c r="H171" s="1">
        <v>1</v>
      </c>
      <c r="K171" s="2">
        <f t="shared" si="7"/>
        <v>11</v>
      </c>
      <c r="L171" s="2">
        <f t="shared" si="8"/>
        <v>0</v>
      </c>
      <c r="M171" s="1" t="s">
        <v>30</v>
      </c>
      <c r="N171" s="1" t="s">
        <v>31</v>
      </c>
      <c r="O171" s="1">
        <v>1933</v>
      </c>
      <c r="P171" s="1">
        <v>259</v>
      </c>
      <c r="Q171" s="1">
        <v>4213</v>
      </c>
      <c r="S171" s="6">
        <v>12240</v>
      </c>
    </row>
    <row r="172" spans="1:19">
      <c r="A172" s="1">
        <v>1933</v>
      </c>
      <c r="B172" s="1">
        <v>6</v>
      </c>
      <c r="C172" s="1">
        <v>20</v>
      </c>
      <c r="D172" s="4">
        <f t="shared" si="6"/>
        <v>11</v>
      </c>
      <c r="E172" s="1">
        <v>1</v>
      </c>
      <c r="F172" s="1">
        <v>1</v>
      </c>
      <c r="G172" s="1">
        <v>1</v>
      </c>
      <c r="H172" s="1">
        <v>1</v>
      </c>
      <c r="K172" s="2">
        <f t="shared" si="7"/>
        <v>11</v>
      </c>
      <c r="L172" s="2">
        <f t="shared" si="8"/>
        <v>0</v>
      </c>
      <c r="M172" s="1" t="s">
        <v>30</v>
      </c>
      <c r="N172" s="1" t="s">
        <v>31</v>
      </c>
      <c r="O172" s="1">
        <v>1933</v>
      </c>
      <c r="P172" s="1">
        <v>259</v>
      </c>
      <c r="Q172" s="1">
        <v>4213</v>
      </c>
      <c r="S172" s="6">
        <v>12240</v>
      </c>
    </row>
    <row r="173" spans="1:19">
      <c r="A173" s="1">
        <v>1933</v>
      </c>
      <c r="B173" s="1">
        <v>6</v>
      </c>
      <c r="C173" s="1">
        <v>21</v>
      </c>
      <c r="D173" s="4">
        <f t="shared" si="6"/>
        <v>11</v>
      </c>
      <c r="E173" s="1">
        <v>1</v>
      </c>
      <c r="F173" s="1">
        <v>1</v>
      </c>
      <c r="G173" s="1">
        <v>1</v>
      </c>
      <c r="H173" s="1">
        <v>1</v>
      </c>
      <c r="K173" s="2">
        <f t="shared" si="7"/>
        <v>11</v>
      </c>
      <c r="L173" s="2">
        <f t="shared" si="8"/>
        <v>0</v>
      </c>
      <c r="M173" s="1" t="s">
        <v>30</v>
      </c>
      <c r="N173" s="1" t="s">
        <v>31</v>
      </c>
      <c r="O173" s="1">
        <v>1933</v>
      </c>
      <c r="P173" s="1">
        <v>259</v>
      </c>
      <c r="Q173" s="1">
        <v>4213</v>
      </c>
      <c r="S173" s="6">
        <v>12240</v>
      </c>
    </row>
    <row r="174" spans="1:19">
      <c r="A174" s="1">
        <v>1933</v>
      </c>
      <c r="B174" s="1">
        <v>6</v>
      </c>
      <c r="C174" s="1">
        <v>22</v>
      </c>
      <c r="D174" s="4" t="str">
        <f t="shared" si="6"/>
        <v/>
      </c>
      <c r="K174" s="2" t="str">
        <f t="shared" si="7"/>
        <v/>
      </c>
      <c r="L174" s="2" t="str">
        <f t="shared" si="8"/>
        <v/>
      </c>
      <c r="N174" s="1" t="s">
        <v>31</v>
      </c>
      <c r="O174" s="1">
        <v>1933</v>
      </c>
      <c r="P174" s="1">
        <v>259</v>
      </c>
      <c r="Q174" s="1">
        <v>4213</v>
      </c>
      <c r="S174" s="6">
        <v>12240</v>
      </c>
    </row>
    <row r="175" spans="1:19">
      <c r="A175" s="1">
        <v>1933</v>
      </c>
      <c r="B175" s="1">
        <v>6</v>
      </c>
      <c r="C175" s="1">
        <v>23</v>
      </c>
      <c r="D175" s="4" t="str">
        <f t="shared" si="6"/>
        <v/>
      </c>
      <c r="K175" s="2" t="str">
        <f t="shared" si="7"/>
        <v/>
      </c>
      <c r="L175" s="2" t="str">
        <f t="shared" si="8"/>
        <v/>
      </c>
      <c r="N175" s="1" t="s">
        <v>31</v>
      </c>
      <c r="O175" s="1">
        <v>1933</v>
      </c>
      <c r="P175" s="1">
        <v>259</v>
      </c>
      <c r="Q175" s="1">
        <v>4213</v>
      </c>
      <c r="S175" s="6">
        <v>12240</v>
      </c>
    </row>
    <row r="176" spans="1:19">
      <c r="A176" s="1">
        <v>1933</v>
      </c>
      <c r="B176" s="1">
        <v>6</v>
      </c>
      <c r="C176" s="1">
        <v>24</v>
      </c>
      <c r="D176" s="4">
        <f t="shared" si="6"/>
        <v>0</v>
      </c>
      <c r="E176" s="1">
        <v>0</v>
      </c>
      <c r="F176" s="1">
        <v>0</v>
      </c>
      <c r="K176" s="2">
        <f t="shared" si="7"/>
        <v>0</v>
      </c>
      <c r="L176" s="2">
        <f t="shared" si="8"/>
        <v>0</v>
      </c>
      <c r="M176" s="1" t="s">
        <v>30</v>
      </c>
      <c r="N176" s="1" t="s">
        <v>31</v>
      </c>
      <c r="O176" s="1">
        <v>1933</v>
      </c>
      <c r="P176" s="1">
        <v>259</v>
      </c>
      <c r="Q176" s="1">
        <v>4213</v>
      </c>
      <c r="S176" s="6">
        <v>12240</v>
      </c>
    </row>
    <row r="177" spans="1:19">
      <c r="A177" s="1">
        <v>1933</v>
      </c>
      <c r="B177" s="1">
        <v>6</v>
      </c>
      <c r="C177" s="1">
        <v>25</v>
      </c>
      <c r="D177" s="4">
        <f t="shared" si="6"/>
        <v>0</v>
      </c>
      <c r="E177" s="1">
        <v>0</v>
      </c>
      <c r="F177" s="1">
        <v>0</v>
      </c>
      <c r="K177" s="2">
        <f t="shared" si="7"/>
        <v>0</v>
      </c>
      <c r="L177" s="2">
        <f t="shared" si="8"/>
        <v>0</v>
      </c>
      <c r="M177" s="1" t="s">
        <v>94</v>
      </c>
      <c r="N177" s="1" t="s">
        <v>31</v>
      </c>
      <c r="O177" s="1">
        <v>1933</v>
      </c>
      <c r="P177" s="1">
        <v>259</v>
      </c>
      <c r="Q177" s="1">
        <v>4213</v>
      </c>
      <c r="S177" s="6">
        <v>12240</v>
      </c>
    </row>
    <row r="178" spans="1:19">
      <c r="A178" s="1">
        <v>1933</v>
      </c>
      <c r="B178" s="1">
        <v>6</v>
      </c>
      <c r="C178" s="1">
        <v>26</v>
      </c>
      <c r="D178" s="4">
        <f t="shared" si="6"/>
        <v>0</v>
      </c>
      <c r="E178" s="1">
        <v>0</v>
      </c>
      <c r="F178" s="1">
        <v>0</v>
      </c>
      <c r="K178" s="2">
        <f t="shared" si="7"/>
        <v>0</v>
      </c>
      <c r="L178" s="2">
        <f t="shared" si="8"/>
        <v>0</v>
      </c>
      <c r="M178" s="1" t="s">
        <v>94</v>
      </c>
      <c r="N178" s="1" t="s">
        <v>31</v>
      </c>
      <c r="O178" s="1">
        <v>1933</v>
      </c>
      <c r="P178" s="1">
        <v>259</v>
      </c>
      <c r="Q178" s="1">
        <v>4213</v>
      </c>
      <c r="S178" s="6">
        <v>12240</v>
      </c>
    </row>
    <row r="179" spans="1:19">
      <c r="A179" s="1">
        <v>1933</v>
      </c>
      <c r="B179" s="1">
        <v>6</v>
      </c>
      <c r="C179" s="1">
        <v>27</v>
      </c>
      <c r="D179" s="4">
        <f t="shared" si="6"/>
        <v>0</v>
      </c>
      <c r="E179" s="1">
        <v>0</v>
      </c>
      <c r="F179" s="1">
        <v>0</v>
      </c>
      <c r="K179" s="2">
        <f t="shared" si="7"/>
        <v>0</v>
      </c>
      <c r="L179" s="2">
        <f t="shared" si="8"/>
        <v>0</v>
      </c>
      <c r="M179" s="1" t="s">
        <v>30</v>
      </c>
      <c r="N179" s="1" t="s">
        <v>31</v>
      </c>
      <c r="O179" s="1">
        <v>1933</v>
      </c>
      <c r="P179" s="1">
        <v>259</v>
      </c>
      <c r="Q179" s="1">
        <v>4213</v>
      </c>
      <c r="S179" s="6">
        <v>12240</v>
      </c>
    </row>
    <row r="180" spans="1:19">
      <c r="A180" s="1">
        <v>1933</v>
      </c>
      <c r="B180" s="1">
        <v>6</v>
      </c>
      <c r="C180" s="1">
        <v>28</v>
      </c>
      <c r="D180" s="4">
        <f t="shared" si="6"/>
        <v>0</v>
      </c>
      <c r="E180" s="1">
        <v>0</v>
      </c>
      <c r="F180" s="1">
        <v>0</v>
      </c>
      <c r="K180" s="2">
        <f t="shared" si="7"/>
        <v>0</v>
      </c>
      <c r="L180" s="2">
        <f t="shared" si="8"/>
        <v>0</v>
      </c>
      <c r="M180" s="1" t="s">
        <v>30</v>
      </c>
      <c r="N180" s="1" t="s">
        <v>31</v>
      </c>
      <c r="O180" s="1">
        <v>1933</v>
      </c>
      <c r="P180" s="1">
        <v>259</v>
      </c>
      <c r="Q180" s="1">
        <v>4213</v>
      </c>
      <c r="S180" s="6">
        <v>12240</v>
      </c>
    </row>
    <row r="181" spans="1:19">
      <c r="A181" s="1">
        <v>1933</v>
      </c>
      <c r="B181" s="1">
        <v>6</v>
      </c>
      <c r="C181" s="1">
        <v>29</v>
      </c>
      <c r="D181" s="4">
        <f t="shared" si="6"/>
        <v>0</v>
      </c>
      <c r="E181" s="1">
        <v>0</v>
      </c>
      <c r="F181" s="1">
        <v>0</v>
      </c>
      <c r="K181" s="2">
        <f t="shared" si="7"/>
        <v>0</v>
      </c>
      <c r="L181" s="2">
        <f t="shared" si="8"/>
        <v>0</v>
      </c>
      <c r="M181" s="1" t="s">
        <v>30</v>
      </c>
      <c r="N181" s="1" t="s">
        <v>31</v>
      </c>
      <c r="O181" s="1">
        <v>1933</v>
      </c>
      <c r="P181" s="1">
        <v>259</v>
      </c>
      <c r="Q181" s="1">
        <v>4213</v>
      </c>
      <c r="S181" s="6">
        <v>12240</v>
      </c>
    </row>
    <row r="182" spans="1:19">
      <c r="A182" s="1">
        <v>1933</v>
      </c>
      <c r="B182" s="1">
        <v>6</v>
      </c>
      <c r="C182" s="1">
        <v>30</v>
      </c>
      <c r="D182" s="4">
        <f t="shared" si="6"/>
        <v>0</v>
      </c>
      <c r="E182" s="1">
        <v>0</v>
      </c>
      <c r="F182" s="1">
        <v>0</v>
      </c>
      <c r="K182" s="2">
        <f t="shared" si="7"/>
        <v>0</v>
      </c>
      <c r="L182" s="2">
        <f t="shared" si="8"/>
        <v>0</v>
      </c>
      <c r="M182" s="1" t="s">
        <v>30</v>
      </c>
      <c r="N182" s="1" t="s">
        <v>31</v>
      </c>
      <c r="O182" s="1">
        <v>1933</v>
      </c>
      <c r="P182" s="1">
        <v>259</v>
      </c>
      <c r="Q182" s="1">
        <v>4213</v>
      </c>
      <c r="S182" s="6">
        <v>12240</v>
      </c>
    </row>
    <row r="183" spans="1:19">
      <c r="A183" s="1">
        <v>1933</v>
      </c>
      <c r="B183" s="1">
        <v>7</v>
      </c>
      <c r="C183" s="1">
        <v>1</v>
      </c>
      <c r="D183" s="4">
        <f t="shared" si="6"/>
        <v>0</v>
      </c>
      <c r="E183" s="1">
        <v>0</v>
      </c>
      <c r="F183" s="1">
        <v>0</v>
      </c>
      <c r="K183" s="2">
        <f t="shared" si="7"/>
        <v>0</v>
      </c>
      <c r="L183" s="2">
        <f t="shared" si="8"/>
        <v>0</v>
      </c>
      <c r="M183" s="1" t="s">
        <v>30</v>
      </c>
      <c r="N183" s="1" t="s">
        <v>31</v>
      </c>
      <c r="O183" s="1">
        <v>1933</v>
      </c>
      <c r="P183" s="1">
        <v>260</v>
      </c>
      <c r="Q183" s="1">
        <v>4214</v>
      </c>
      <c r="S183" s="6">
        <v>12271</v>
      </c>
    </row>
    <row r="184" spans="1:19">
      <c r="A184" s="1">
        <v>1933</v>
      </c>
      <c r="B184" s="1">
        <v>7</v>
      </c>
      <c r="C184" s="1">
        <v>2</v>
      </c>
      <c r="D184" s="4">
        <f t="shared" si="6"/>
        <v>0</v>
      </c>
      <c r="E184" s="1">
        <v>0</v>
      </c>
      <c r="F184" s="1">
        <v>0</v>
      </c>
      <c r="K184" s="2">
        <f t="shared" si="7"/>
        <v>0</v>
      </c>
      <c r="L184" s="2">
        <f t="shared" si="8"/>
        <v>0</v>
      </c>
      <c r="M184" s="1" t="s">
        <v>94</v>
      </c>
      <c r="N184" s="1" t="s">
        <v>31</v>
      </c>
      <c r="O184" s="1">
        <v>1933</v>
      </c>
      <c r="P184" s="1">
        <v>260</v>
      </c>
      <c r="Q184" s="1">
        <v>4214</v>
      </c>
      <c r="S184" s="6">
        <v>12271</v>
      </c>
    </row>
    <row r="185" spans="1:19">
      <c r="A185" s="1">
        <v>1933</v>
      </c>
      <c r="B185" s="1">
        <v>7</v>
      </c>
      <c r="C185" s="1">
        <v>3</v>
      </c>
      <c r="D185" s="4">
        <f t="shared" si="6"/>
        <v>0</v>
      </c>
      <c r="E185" s="1">
        <v>0</v>
      </c>
      <c r="F185" s="1">
        <v>0</v>
      </c>
      <c r="K185" s="2">
        <f t="shared" si="7"/>
        <v>0</v>
      </c>
      <c r="L185" s="2">
        <f t="shared" si="8"/>
        <v>0</v>
      </c>
      <c r="M185" s="1" t="s">
        <v>94</v>
      </c>
      <c r="N185" s="1" t="s">
        <v>31</v>
      </c>
      <c r="O185" s="1">
        <v>1933</v>
      </c>
      <c r="P185" s="1">
        <v>260</v>
      </c>
      <c r="Q185" s="1">
        <v>4214</v>
      </c>
      <c r="S185" s="6">
        <v>12271</v>
      </c>
    </row>
    <row r="186" spans="1:19">
      <c r="A186" s="1">
        <v>1933</v>
      </c>
      <c r="B186" s="1">
        <v>7</v>
      </c>
      <c r="C186" s="1">
        <v>4</v>
      </c>
      <c r="D186" s="4">
        <f t="shared" si="6"/>
        <v>0</v>
      </c>
      <c r="E186" s="1">
        <v>0</v>
      </c>
      <c r="F186" s="1">
        <v>0</v>
      </c>
      <c r="K186" s="2">
        <f t="shared" si="7"/>
        <v>0</v>
      </c>
      <c r="L186" s="2">
        <f t="shared" si="8"/>
        <v>0</v>
      </c>
      <c r="M186" s="1" t="s">
        <v>30</v>
      </c>
      <c r="N186" s="1" t="s">
        <v>31</v>
      </c>
      <c r="O186" s="1">
        <v>1933</v>
      </c>
      <c r="P186" s="1">
        <v>260</v>
      </c>
      <c r="Q186" s="1">
        <v>4214</v>
      </c>
      <c r="S186" s="6">
        <v>12271</v>
      </c>
    </row>
    <row r="187" spans="1:19">
      <c r="A187" s="1">
        <v>1933</v>
      </c>
      <c r="B187" s="1">
        <v>7</v>
      </c>
      <c r="C187" s="1">
        <v>5</v>
      </c>
      <c r="D187" s="4">
        <f t="shared" si="6"/>
        <v>0</v>
      </c>
      <c r="E187" s="1">
        <v>0</v>
      </c>
      <c r="F187" s="1">
        <v>0</v>
      </c>
      <c r="K187" s="2">
        <f t="shared" si="7"/>
        <v>0</v>
      </c>
      <c r="L187" s="2">
        <f t="shared" si="8"/>
        <v>0</v>
      </c>
      <c r="M187" s="1" t="s">
        <v>30</v>
      </c>
      <c r="N187" s="1" t="s">
        <v>31</v>
      </c>
      <c r="O187" s="1">
        <v>1933</v>
      </c>
      <c r="P187" s="1">
        <v>260</v>
      </c>
      <c r="Q187" s="1">
        <v>4214</v>
      </c>
      <c r="S187" s="6">
        <v>12271</v>
      </c>
    </row>
    <row r="188" spans="1:19">
      <c r="A188" s="1">
        <v>1933</v>
      </c>
      <c r="B188" s="1">
        <v>7</v>
      </c>
      <c r="C188" s="1">
        <v>6</v>
      </c>
      <c r="D188" s="4">
        <f t="shared" si="6"/>
        <v>11</v>
      </c>
      <c r="E188" s="1">
        <v>1</v>
      </c>
      <c r="F188" s="1">
        <v>1</v>
      </c>
      <c r="G188" s="1">
        <v>1</v>
      </c>
      <c r="H188" s="1">
        <v>1</v>
      </c>
      <c r="K188" s="2">
        <f t="shared" si="7"/>
        <v>11</v>
      </c>
      <c r="L188" s="2">
        <f t="shared" si="8"/>
        <v>0</v>
      </c>
      <c r="M188" s="1" t="s">
        <v>30</v>
      </c>
      <c r="N188" s="1" t="s">
        <v>31</v>
      </c>
      <c r="O188" s="1">
        <v>1933</v>
      </c>
      <c r="P188" s="1">
        <v>260</v>
      </c>
      <c r="Q188" s="1">
        <v>4214</v>
      </c>
      <c r="S188" s="6">
        <v>12271</v>
      </c>
    </row>
    <row r="189" spans="1:19">
      <c r="A189" s="1">
        <v>1933</v>
      </c>
      <c r="B189" s="1">
        <v>7</v>
      </c>
      <c r="C189" s="1">
        <v>7</v>
      </c>
      <c r="D189" s="4">
        <f t="shared" si="6"/>
        <v>13</v>
      </c>
      <c r="E189" s="1">
        <v>1</v>
      </c>
      <c r="F189" s="1">
        <v>3</v>
      </c>
      <c r="G189" s="1">
        <v>1</v>
      </c>
      <c r="H189" s="1">
        <v>3</v>
      </c>
      <c r="K189" s="2">
        <f t="shared" si="7"/>
        <v>13</v>
      </c>
      <c r="L189" s="2">
        <f t="shared" si="8"/>
        <v>0</v>
      </c>
      <c r="M189" s="1" t="s">
        <v>30</v>
      </c>
      <c r="N189" s="1" t="s">
        <v>31</v>
      </c>
      <c r="O189" s="1">
        <v>1933</v>
      </c>
      <c r="P189" s="1">
        <v>260</v>
      </c>
      <c r="Q189" s="1">
        <v>4214</v>
      </c>
      <c r="S189" s="6">
        <v>12271</v>
      </c>
    </row>
    <row r="190" spans="1:19">
      <c r="A190" s="1">
        <v>1933</v>
      </c>
      <c r="B190" s="1">
        <v>7</v>
      </c>
      <c r="C190" s="1">
        <v>8</v>
      </c>
      <c r="D190" s="4">
        <f t="shared" si="6"/>
        <v>24</v>
      </c>
      <c r="E190" s="1">
        <v>2</v>
      </c>
      <c r="F190" s="1">
        <v>4</v>
      </c>
      <c r="G190" s="1">
        <v>2</v>
      </c>
      <c r="H190" s="1">
        <v>4</v>
      </c>
      <c r="K190" s="2">
        <f t="shared" si="7"/>
        <v>24</v>
      </c>
      <c r="L190" s="2">
        <f t="shared" si="8"/>
        <v>0</v>
      </c>
      <c r="M190" s="1" t="s">
        <v>30</v>
      </c>
      <c r="N190" s="1" t="s">
        <v>31</v>
      </c>
      <c r="O190" s="1">
        <v>1933</v>
      </c>
      <c r="P190" s="1">
        <v>260</v>
      </c>
      <c r="Q190" s="1">
        <v>4214</v>
      </c>
      <c r="S190" s="6">
        <v>12271</v>
      </c>
    </row>
    <row r="191" spans="1:19">
      <c r="A191" s="1">
        <v>1933</v>
      </c>
      <c r="B191" s="1">
        <v>7</v>
      </c>
      <c r="C191" s="1">
        <v>9</v>
      </c>
      <c r="D191" s="4">
        <f t="shared" si="6"/>
        <v>28</v>
      </c>
      <c r="E191" s="1">
        <v>2</v>
      </c>
      <c r="F191" s="1">
        <v>8</v>
      </c>
      <c r="G191" s="1">
        <v>2</v>
      </c>
      <c r="H191" s="1">
        <v>8</v>
      </c>
      <c r="K191" s="2">
        <f t="shared" si="7"/>
        <v>28</v>
      </c>
      <c r="L191" s="2">
        <f t="shared" si="8"/>
        <v>0</v>
      </c>
      <c r="M191" s="1" t="s">
        <v>94</v>
      </c>
      <c r="N191" s="1" t="s">
        <v>31</v>
      </c>
      <c r="O191" s="1">
        <v>1933</v>
      </c>
      <c r="P191" s="1">
        <v>260</v>
      </c>
      <c r="Q191" s="1">
        <v>4214</v>
      </c>
      <c r="S191" s="6">
        <v>12271</v>
      </c>
    </row>
    <row r="192" spans="1:19">
      <c r="A192" s="1">
        <v>1933</v>
      </c>
      <c r="B192" s="1">
        <v>7</v>
      </c>
      <c r="C192" s="1">
        <v>10</v>
      </c>
      <c r="D192" s="4">
        <f t="shared" si="6"/>
        <v>26</v>
      </c>
      <c r="E192" s="1">
        <v>2</v>
      </c>
      <c r="F192" s="1">
        <v>6</v>
      </c>
      <c r="G192" s="1">
        <v>2</v>
      </c>
      <c r="H192" s="1">
        <v>6</v>
      </c>
      <c r="K192" s="2">
        <f t="shared" si="7"/>
        <v>26</v>
      </c>
      <c r="L192" s="2">
        <f t="shared" si="8"/>
        <v>0</v>
      </c>
      <c r="M192" s="1" t="s">
        <v>94</v>
      </c>
      <c r="N192" s="1" t="s">
        <v>31</v>
      </c>
      <c r="O192" s="1">
        <v>1933</v>
      </c>
      <c r="P192" s="1">
        <v>260</v>
      </c>
      <c r="Q192" s="1">
        <v>4214</v>
      </c>
      <c r="S192" s="6">
        <v>12271</v>
      </c>
    </row>
    <row r="193" spans="1:19">
      <c r="A193" s="1">
        <v>1933</v>
      </c>
      <c r="B193" s="1">
        <v>7</v>
      </c>
      <c r="C193" s="1">
        <v>11</v>
      </c>
      <c r="D193" s="4">
        <f t="shared" si="6"/>
        <v>12</v>
      </c>
      <c r="E193" s="1">
        <v>1</v>
      </c>
      <c r="F193" s="1">
        <v>2</v>
      </c>
      <c r="G193" s="1">
        <v>1</v>
      </c>
      <c r="H193" s="1">
        <v>2</v>
      </c>
      <c r="K193" s="2">
        <f t="shared" si="7"/>
        <v>12</v>
      </c>
      <c r="L193" s="2">
        <f t="shared" si="8"/>
        <v>0</v>
      </c>
      <c r="M193" s="1" t="s">
        <v>30</v>
      </c>
      <c r="N193" s="1" t="s">
        <v>31</v>
      </c>
      <c r="O193" s="1">
        <v>1933</v>
      </c>
      <c r="P193" s="1">
        <v>260</v>
      </c>
      <c r="Q193" s="1">
        <v>4214</v>
      </c>
      <c r="S193" s="6">
        <v>12271</v>
      </c>
    </row>
    <row r="194" spans="1:19">
      <c r="A194" s="1">
        <v>1933</v>
      </c>
      <c r="B194" s="1">
        <v>7</v>
      </c>
      <c r="C194" s="1">
        <v>12</v>
      </c>
      <c r="D194" s="4">
        <f t="shared" si="6"/>
        <v>14</v>
      </c>
      <c r="E194" s="1">
        <v>1</v>
      </c>
      <c r="F194" s="1">
        <v>4</v>
      </c>
      <c r="G194" s="1">
        <v>1</v>
      </c>
      <c r="H194" s="1">
        <v>4</v>
      </c>
      <c r="K194" s="2">
        <f t="shared" si="7"/>
        <v>14</v>
      </c>
      <c r="L194" s="2">
        <f t="shared" si="8"/>
        <v>0</v>
      </c>
      <c r="M194" s="1" t="s">
        <v>30</v>
      </c>
      <c r="N194" s="1" t="s">
        <v>31</v>
      </c>
      <c r="O194" s="1">
        <v>1933</v>
      </c>
      <c r="P194" s="1">
        <v>260</v>
      </c>
      <c r="Q194" s="1">
        <v>4214</v>
      </c>
      <c r="S194" s="6">
        <v>12271</v>
      </c>
    </row>
    <row r="195" spans="1:19">
      <c r="A195" s="1">
        <v>1933</v>
      </c>
      <c r="B195" s="1">
        <v>7</v>
      </c>
      <c r="C195" s="1">
        <v>13</v>
      </c>
      <c r="D195" s="4">
        <f t="shared" ref="D195:D258" si="9">IF(E195="","",E195*10+F195)</f>
        <v>0</v>
      </c>
      <c r="E195" s="1">
        <v>0</v>
      </c>
      <c r="F195" s="1">
        <v>0</v>
      </c>
      <c r="K195" s="2">
        <f t="shared" ref="K195:K258" si="10">IF(D195="","",G195*10+H195)</f>
        <v>0</v>
      </c>
      <c r="L195" s="2">
        <f t="shared" ref="L195:L258" si="11">IF(D195="","",I195*10+J195)</f>
        <v>0</v>
      </c>
      <c r="M195" s="1" t="s">
        <v>30</v>
      </c>
      <c r="N195" s="1" t="s">
        <v>31</v>
      </c>
      <c r="O195" s="1">
        <v>1933</v>
      </c>
      <c r="P195" s="1">
        <v>260</v>
      </c>
      <c r="Q195" s="1">
        <v>4214</v>
      </c>
      <c r="S195" s="6">
        <v>12271</v>
      </c>
    </row>
    <row r="196" spans="1:19">
      <c r="A196" s="1">
        <v>1933</v>
      </c>
      <c r="B196" s="1">
        <v>7</v>
      </c>
      <c r="C196" s="1">
        <v>14</v>
      </c>
      <c r="D196" s="4">
        <f t="shared" si="9"/>
        <v>0</v>
      </c>
      <c r="E196" s="1">
        <v>0</v>
      </c>
      <c r="F196" s="1">
        <v>0</v>
      </c>
      <c r="K196" s="2">
        <f t="shared" si="10"/>
        <v>0</v>
      </c>
      <c r="L196" s="2">
        <f t="shared" si="11"/>
        <v>0</v>
      </c>
      <c r="M196" s="1" t="s">
        <v>30</v>
      </c>
      <c r="N196" s="1" t="s">
        <v>31</v>
      </c>
      <c r="O196" s="1">
        <v>1933</v>
      </c>
      <c r="P196" s="1">
        <v>260</v>
      </c>
      <c r="Q196" s="1">
        <v>4214</v>
      </c>
      <c r="S196" s="6">
        <v>12271</v>
      </c>
    </row>
    <row r="197" spans="1:19">
      <c r="A197" s="1">
        <v>1933</v>
      </c>
      <c r="B197" s="1">
        <v>7</v>
      </c>
      <c r="C197" s="1">
        <v>15</v>
      </c>
      <c r="D197" s="4" t="str">
        <f t="shared" si="9"/>
        <v/>
      </c>
      <c r="K197" s="2" t="str">
        <f t="shared" si="10"/>
        <v/>
      </c>
      <c r="L197" s="2" t="str">
        <f t="shared" si="11"/>
        <v/>
      </c>
      <c r="N197" s="1" t="s">
        <v>31</v>
      </c>
      <c r="O197" s="1">
        <v>1933</v>
      </c>
      <c r="P197" s="1">
        <v>260</v>
      </c>
      <c r="Q197" s="1">
        <v>4214</v>
      </c>
      <c r="S197" s="6">
        <v>12271</v>
      </c>
    </row>
    <row r="198" spans="1:19">
      <c r="A198" s="1">
        <v>1933</v>
      </c>
      <c r="B198" s="1">
        <v>7</v>
      </c>
      <c r="C198" s="1">
        <v>16</v>
      </c>
      <c r="D198" s="4" t="str">
        <f t="shared" si="9"/>
        <v/>
      </c>
      <c r="K198" s="2" t="str">
        <f t="shared" si="10"/>
        <v/>
      </c>
      <c r="L198" s="2" t="str">
        <f t="shared" si="11"/>
        <v/>
      </c>
      <c r="N198" s="1" t="s">
        <v>31</v>
      </c>
      <c r="O198" s="1">
        <v>1933</v>
      </c>
      <c r="P198" s="1">
        <v>260</v>
      </c>
      <c r="Q198" s="1">
        <v>4214</v>
      </c>
      <c r="S198" s="6">
        <v>12271</v>
      </c>
    </row>
    <row r="199" spans="1:19">
      <c r="A199" s="1">
        <v>1933</v>
      </c>
      <c r="B199" s="1">
        <v>7</v>
      </c>
      <c r="C199" s="1">
        <v>17</v>
      </c>
      <c r="D199" s="4">
        <f t="shared" si="9"/>
        <v>0</v>
      </c>
      <c r="E199" s="1">
        <v>0</v>
      </c>
      <c r="F199" s="1">
        <v>0</v>
      </c>
      <c r="K199" s="2">
        <f t="shared" si="10"/>
        <v>0</v>
      </c>
      <c r="L199" s="2">
        <f t="shared" si="11"/>
        <v>0</v>
      </c>
      <c r="M199" s="1" t="s">
        <v>30</v>
      </c>
      <c r="N199" s="1" t="s">
        <v>31</v>
      </c>
      <c r="O199" s="1">
        <v>1933</v>
      </c>
      <c r="P199" s="1">
        <v>260</v>
      </c>
      <c r="Q199" s="1">
        <v>4214</v>
      </c>
      <c r="S199" s="6">
        <v>12271</v>
      </c>
    </row>
    <row r="200" spans="1:19">
      <c r="A200" s="1">
        <v>1933</v>
      </c>
      <c r="B200" s="1">
        <v>7</v>
      </c>
      <c r="C200" s="1">
        <v>18</v>
      </c>
      <c r="D200" s="4">
        <f t="shared" si="9"/>
        <v>0</v>
      </c>
      <c r="E200" s="1">
        <v>0</v>
      </c>
      <c r="F200" s="1">
        <v>0</v>
      </c>
      <c r="K200" s="2">
        <f t="shared" si="10"/>
        <v>0</v>
      </c>
      <c r="L200" s="2">
        <f t="shared" si="11"/>
        <v>0</v>
      </c>
      <c r="M200" s="1" t="s">
        <v>30</v>
      </c>
      <c r="N200" s="1" t="s">
        <v>31</v>
      </c>
      <c r="O200" s="1">
        <v>1933</v>
      </c>
      <c r="P200" s="1">
        <v>260</v>
      </c>
      <c r="Q200" s="1">
        <v>4214</v>
      </c>
      <c r="S200" s="6">
        <v>12271</v>
      </c>
    </row>
    <row r="201" spans="1:19">
      <c r="A201" s="1">
        <v>1933</v>
      </c>
      <c r="B201" s="1">
        <v>7</v>
      </c>
      <c r="C201" s="1">
        <v>19</v>
      </c>
      <c r="D201" s="4">
        <f t="shared" si="9"/>
        <v>0</v>
      </c>
      <c r="E201" s="1">
        <v>0</v>
      </c>
      <c r="F201" s="1">
        <v>0</v>
      </c>
      <c r="K201" s="2">
        <f t="shared" si="10"/>
        <v>0</v>
      </c>
      <c r="L201" s="2">
        <f t="shared" si="11"/>
        <v>0</v>
      </c>
      <c r="M201" s="1" t="s">
        <v>30</v>
      </c>
      <c r="N201" s="1" t="s">
        <v>31</v>
      </c>
      <c r="O201" s="1">
        <v>1933</v>
      </c>
      <c r="P201" s="1">
        <v>260</v>
      </c>
      <c r="Q201" s="1">
        <v>4214</v>
      </c>
      <c r="S201" s="6">
        <v>12271</v>
      </c>
    </row>
    <row r="202" spans="1:19">
      <c r="A202" s="1">
        <v>1933</v>
      </c>
      <c r="B202" s="1">
        <v>7</v>
      </c>
      <c r="C202" s="1">
        <v>20</v>
      </c>
      <c r="D202" s="4">
        <f t="shared" si="9"/>
        <v>0</v>
      </c>
      <c r="E202" s="1">
        <v>0</v>
      </c>
      <c r="F202" s="1">
        <v>0</v>
      </c>
      <c r="K202" s="2">
        <f t="shared" si="10"/>
        <v>0</v>
      </c>
      <c r="L202" s="2">
        <f t="shared" si="11"/>
        <v>0</v>
      </c>
      <c r="M202" s="1" t="s">
        <v>30</v>
      </c>
      <c r="N202" s="1" t="s">
        <v>31</v>
      </c>
      <c r="O202" s="1">
        <v>1933</v>
      </c>
      <c r="P202" s="1">
        <v>260</v>
      </c>
      <c r="Q202" s="1">
        <v>4214</v>
      </c>
      <c r="S202" s="6">
        <v>12271</v>
      </c>
    </row>
    <row r="203" spans="1:19">
      <c r="A203" s="1">
        <v>1933</v>
      </c>
      <c r="B203" s="1">
        <v>7</v>
      </c>
      <c r="C203" s="1">
        <v>21</v>
      </c>
      <c r="D203" s="4">
        <f t="shared" si="9"/>
        <v>0</v>
      </c>
      <c r="E203" s="1">
        <v>0</v>
      </c>
      <c r="F203" s="1">
        <v>0</v>
      </c>
      <c r="K203" s="2">
        <f t="shared" si="10"/>
        <v>0</v>
      </c>
      <c r="L203" s="2">
        <f t="shared" si="11"/>
        <v>0</v>
      </c>
      <c r="M203" s="1" t="s">
        <v>30</v>
      </c>
      <c r="N203" s="1" t="s">
        <v>31</v>
      </c>
      <c r="O203" s="1">
        <v>1933</v>
      </c>
      <c r="P203" s="1">
        <v>260</v>
      </c>
      <c r="Q203" s="1">
        <v>4214</v>
      </c>
      <c r="S203" s="6">
        <v>12271</v>
      </c>
    </row>
    <row r="204" spans="1:19">
      <c r="A204" s="1">
        <v>1933</v>
      </c>
      <c r="B204" s="1">
        <v>7</v>
      </c>
      <c r="C204" s="1">
        <v>22</v>
      </c>
      <c r="D204" s="4">
        <f t="shared" si="9"/>
        <v>0</v>
      </c>
      <c r="E204" s="1">
        <v>0</v>
      </c>
      <c r="F204" s="1">
        <v>0</v>
      </c>
      <c r="K204" s="2">
        <f t="shared" si="10"/>
        <v>0</v>
      </c>
      <c r="L204" s="2">
        <f t="shared" si="11"/>
        <v>0</v>
      </c>
      <c r="M204" s="1" t="s">
        <v>94</v>
      </c>
      <c r="N204" s="1" t="s">
        <v>31</v>
      </c>
      <c r="O204" s="1">
        <v>1933</v>
      </c>
      <c r="P204" s="1">
        <v>260</v>
      </c>
      <c r="Q204" s="1">
        <v>4214</v>
      </c>
      <c r="S204" s="6">
        <v>12271</v>
      </c>
    </row>
    <row r="205" spans="1:19">
      <c r="A205" s="1">
        <v>1933</v>
      </c>
      <c r="B205" s="1">
        <v>7</v>
      </c>
      <c r="C205" s="1">
        <v>23</v>
      </c>
      <c r="D205" s="4">
        <f t="shared" si="9"/>
        <v>0</v>
      </c>
      <c r="E205" s="1">
        <v>0</v>
      </c>
      <c r="F205" s="1">
        <v>0</v>
      </c>
      <c r="K205" s="2">
        <f t="shared" si="10"/>
        <v>0</v>
      </c>
      <c r="L205" s="2">
        <f t="shared" si="11"/>
        <v>0</v>
      </c>
      <c r="M205" s="1" t="s">
        <v>30</v>
      </c>
      <c r="N205" s="1" t="s">
        <v>31</v>
      </c>
      <c r="O205" s="1">
        <v>1933</v>
      </c>
      <c r="P205" s="1">
        <v>260</v>
      </c>
      <c r="Q205" s="1">
        <v>4214</v>
      </c>
      <c r="S205" s="6">
        <v>12271</v>
      </c>
    </row>
    <row r="206" spans="1:19">
      <c r="A206" s="1">
        <v>1933</v>
      </c>
      <c r="B206" s="1">
        <v>7</v>
      </c>
      <c r="C206" s="1">
        <v>24</v>
      </c>
      <c r="D206" s="4">
        <f t="shared" si="9"/>
        <v>0</v>
      </c>
      <c r="E206" s="1">
        <v>0</v>
      </c>
      <c r="F206" s="1">
        <v>0</v>
      </c>
      <c r="K206" s="2">
        <f t="shared" si="10"/>
        <v>0</v>
      </c>
      <c r="L206" s="2">
        <f t="shared" si="11"/>
        <v>0</v>
      </c>
      <c r="M206" s="1" t="s">
        <v>30</v>
      </c>
      <c r="N206" s="1" t="s">
        <v>31</v>
      </c>
      <c r="O206" s="1">
        <v>1933</v>
      </c>
      <c r="P206" s="1">
        <v>260</v>
      </c>
      <c r="Q206" s="1">
        <v>4214</v>
      </c>
      <c r="S206" s="6">
        <v>12271</v>
      </c>
    </row>
    <row r="207" spans="1:19">
      <c r="A207" s="1">
        <v>1933</v>
      </c>
      <c r="B207" s="1">
        <v>7</v>
      </c>
      <c r="C207" s="1">
        <v>25</v>
      </c>
      <c r="D207" s="4">
        <f t="shared" si="9"/>
        <v>0</v>
      </c>
      <c r="E207" s="1">
        <v>0</v>
      </c>
      <c r="F207" s="1">
        <v>0</v>
      </c>
      <c r="K207" s="2">
        <f t="shared" si="10"/>
        <v>0</v>
      </c>
      <c r="L207" s="2">
        <f t="shared" si="11"/>
        <v>0</v>
      </c>
      <c r="M207" s="1" t="s">
        <v>30</v>
      </c>
      <c r="N207" s="1" t="s">
        <v>31</v>
      </c>
      <c r="O207" s="1">
        <v>1933</v>
      </c>
      <c r="P207" s="1">
        <v>260</v>
      </c>
      <c r="Q207" s="1">
        <v>4214</v>
      </c>
      <c r="S207" s="6">
        <v>12271</v>
      </c>
    </row>
    <row r="208" spans="1:19">
      <c r="A208" s="1">
        <v>1933</v>
      </c>
      <c r="B208" s="1">
        <v>7</v>
      </c>
      <c r="C208" s="1">
        <v>26</v>
      </c>
      <c r="D208" s="4" t="str">
        <f t="shared" si="9"/>
        <v/>
      </c>
      <c r="K208" s="2" t="str">
        <f t="shared" si="10"/>
        <v/>
      </c>
      <c r="L208" s="2" t="str">
        <f t="shared" si="11"/>
        <v/>
      </c>
      <c r="N208" s="1" t="s">
        <v>31</v>
      </c>
      <c r="O208" s="1">
        <v>1933</v>
      </c>
      <c r="P208" s="1">
        <v>260</v>
      </c>
      <c r="Q208" s="1">
        <v>4214</v>
      </c>
      <c r="S208" s="6">
        <v>12271</v>
      </c>
    </row>
    <row r="209" spans="1:19">
      <c r="A209" s="1">
        <v>1933</v>
      </c>
      <c r="B209" s="1">
        <v>7</v>
      </c>
      <c r="C209" s="1">
        <v>27</v>
      </c>
      <c r="D209" s="4">
        <f t="shared" si="9"/>
        <v>0</v>
      </c>
      <c r="E209" s="1">
        <v>0</v>
      </c>
      <c r="F209" s="1">
        <v>0</v>
      </c>
      <c r="K209" s="2">
        <f t="shared" si="10"/>
        <v>0</v>
      </c>
      <c r="L209" s="2">
        <f t="shared" si="11"/>
        <v>0</v>
      </c>
      <c r="M209" s="1" t="s">
        <v>30</v>
      </c>
      <c r="N209" s="1" t="s">
        <v>31</v>
      </c>
      <c r="O209" s="1">
        <v>1933</v>
      </c>
      <c r="P209" s="1">
        <v>260</v>
      </c>
      <c r="Q209" s="1">
        <v>4214</v>
      </c>
      <c r="S209" s="6">
        <v>12271</v>
      </c>
    </row>
    <row r="210" spans="1:19">
      <c r="A210" s="1">
        <v>1933</v>
      </c>
      <c r="B210" s="1">
        <v>7</v>
      </c>
      <c r="C210" s="1">
        <v>28</v>
      </c>
      <c r="D210" s="4">
        <f t="shared" si="9"/>
        <v>0</v>
      </c>
      <c r="E210" s="1">
        <v>0</v>
      </c>
      <c r="F210" s="1">
        <v>0</v>
      </c>
      <c r="K210" s="2">
        <f t="shared" si="10"/>
        <v>0</v>
      </c>
      <c r="L210" s="2">
        <f t="shared" si="11"/>
        <v>0</v>
      </c>
      <c r="M210" s="1" t="s">
        <v>30</v>
      </c>
      <c r="N210" s="1" t="s">
        <v>31</v>
      </c>
      <c r="O210" s="1">
        <v>1933</v>
      </c>
      <c r="P210" s="1">
        <v>260</v>
      </c>
      <c r="Q210" s="1">
        <v>4214</v>
      </c>
      <c r="S210" s="6">
        <v>12271</v>
      </c>
    </row>
    <row r="211" spans="1:19">
      <c r="A211" s="1">
        <v>1933</v>
      </c>
      <c r="B211" s="1">
        <v>7</v>
      </c>
      <c r="C211" s="1">
        <v>29</v>
      </c>
      <c r="D211" s="4">
        <f t="shared" si="9"/>
        <v>0</v>
      </c>
      <c r="E211" s="1">
        <v>0</v>
      </c>
      <c r="F211" s="1">
        <v>0</v>
      </c>
      <c r="K211" s="2">
        <f t="shared" si="10"/>
        <v>0</v>
      </c>
      <c r="L211" s="2">
        <f t="shared" si="11"/>
        <v>0</v>
      </c>
      <c r="M211" s="1" t="s">
        <v>30</v>
      </c>
      <c r="N211" s="1" t="s">
        <v>31</v>
      </c>
      <c r="O211" s="1">
        <v>1933</v>
      </c>
      <c r="P211" s="1">
        <v>260</v>
      </c>
      <c r="Q211" s="1">
        <v>4214</v>
      </c>
      <c r="S211" s="6">
        <v>12271</v>
      </c>
    </row>
    <row r="212" spans="1:19">
      <c r="A212" s="1">
        <v>1933</v>
      </c>
      <c r="B212" s="1">
        <v>7</v>
      </c>
      <c r="C212" s="1">
        <v>30</v>
      </c>
      <c r="D212" s="4">
        <f t="shared" si="9"/>
        <v>0</v>
      </c>
      <c r="E212" s="1">
        <v>0</v>
      </c>
      <c r="F212" s="1">
        <v>0</v>
      </c>
      <c r="K212" s="2">
        <f t="shared" si="10"/>
        <v>0</v>
      </c>
      <c r="L212" s="2">
        <f t="shared" si="11"/>
        <v>0</v>
      </c>
      <c r="M212" s="1" t="s">
        <v>30</v>
      </c>
      <c r="N212" s="1" t="s">
        <v>31</v>
      </c>
      <c r="O212" s="1">
        <v>1933</v>
      </c>
      <c r="P212" s="1">
        <v>260</v>
      </c>
      <c r="Q212" s="1">
        <v>4214</v>
      </c>
      <c r="S212" s="6">
        <v>12271</v>
      </c>
    </row>
    <row r="213" spans="1:19">
      <c r="A213" s="1">
        <v>1933</v>
      </c>
      <c r="B213" s="1">
        <v>7</v>
      </c>
      <c r="C213" s="1">
        <v>31</v>
      </c>
      <c r="D213" s="4">
        <f t="shared" si="9"/>
        <v>0</v>
      </c>
      <c r="E213" s="1">
        <v>0</v>
      </c>
      <c r="F213" s="1">
        <v>0</v>
      </c>
      <c r="K213" s="2">
        <f t="shared" si="10"/>
        <v>0</v>
      </c>
      <c r="L213" s="2">
        <f t="shared" si="11"/>
        <v>0</v>
      </c>
      <c r="M213" s="1" t="s">
        <v>30</v>
      </c>
      <c r="N213" s="1" t="s">
        <v>31</v>
      </c>
      <c r="O213" s="1">
        <v>1933</v>
      </c>
      <c r="P213" s="1">
        <v>260</v>
      </c>
      <c r="Q213" s="1">
        <v>4214</v>
      </c>
      <c r="S213" s="6">
        <v>12271</v>
      </c>
    </row>
    <row r="214" spans="1:19">
      <c r="A214" s="1">
        <v>1933</v>
      </c>
      <c r="B214" s="1">
        <v>8</v>
      </c>
      <c r="C214" s="1">
        <v>1</v>
      </c>
      <c r="D214" s="4">
        <f t="shared" si="9"/>
        <v>0</v>
      </c>
      <c r="E214" s="1">
        <v>0</v>
      </c>
      <c r="F214" s="1">
        <v>0</v>
      </c>
      <c r="K214" s="2">
        <f t="shared" si="10"/>
        <v>0</v>
      </c>
      <c r="L214" s="2">
        <f t="shared" si="11"/>
        <v>0</v>
      </c>
      <c r="M214" s="1" t="s">
        <v>94</v>
      </c>
      <c r="N214" s="1" t="s">
        <v>31</v>
      </c>
      <c r="O214" s="1">
        <v>1933</v>
      </c>
      <c r="P214" s="1">
        <v>262</v>
      </c>
      <c r="Q214" s="1">
        <v>4215</v>
      </c>
      <c r="S214" s="6">
        <v>12302</v>
      </c>
    </row>
    <row r="215" spans="1:19">
      <c r="A215" s="1">
        <v>1933</v>
      </c>
      <c r="B215" s="1">
        <v>8</v>
      </c>
      <c r="C215" s="1">
        <v>2</v>
      </c>
      <c r="D215" s="4">
        <f t="shared" si="9"/>
        <v>0</v>
      </c>
      <c r="E215" s="1">
        <v>0</v>
      </c>
      <c r="F215" s="1">
        <v>0</v>
      </c>
      <c r="K215" s="2">
        <f t="shared" si="10"/>
        <v>0</v>
      </c>
      <c r="L215" s="2">
        <f t="shared" si="11"/>
        <v>0</v>
      </c>
      <c r="M215" s="1" t="s">
        <v>94</v>
      </c>
      <c r="N215" s="1" t="s">
        <v>31</v>
      </c>
      <c r="O215" s="1">
        <v>1933</v>
      </c>
      <c r="P215" s="1">
        <v>262</v>
      </c>
      <c r="Q215" s="1">
        <v>4215</v>
      </c>
      <c r="S215" s="6">
        <v>12302</v>
      </c>
    </row>
    <row r="216" spans="1:19">
      <c r="A216" s="1">
        <v>1933</v>
      </c>
      <c r="B216" s="1">
        <v>8</v>
      </c>
      <c r="C216" s="1">
        <v>3</v>
      </c>
      <c r="D216" s="4" t="str">
        <f t="shared" si="9"/>
        <v/>
      </c>
      <c r="K216" s="2" t="str">
        <f t="shared" si="10"/>
        <v/>
      </c>
      <c r="L216" s="2" t="str">
        <f t="shared" si="11"/>
        <v/>
      </c>
      <c r="N216" s="1" t="s">
        <v>31</v>
      </c>
      <c r="O216" s="1">
        <v>1933</v>
      </c>
      <c r="P216" s="1">
        <v>262</v>
      </c>
      <c r="Q216" s="1">
        <v>4215</v>
      </c>
      <c r="S216" s="6">
        <v>12302</v>
      </c>
    </row>
    <row r="217" spans="1:19">
      <c r="A217" s="1">
        <v>1933</v>
      </c>
      <c r="B217" s="1">
        <v>8</v>
      </c>
      <c r="C217" s="1">
        <v>4</v>
      </c>
      <c r="D217" s="4">
        <f t="shared" si="9"/>
        <v>0</v>
      </c>
      <c r="E217" s="1">
        <v>0</v>
      </c>
      <c r="F217" s="1">
        <v>0</v>
      </c>
      <c r="K217" s="2">
        <f t="shared" si="10"/>
        <v>0</v>
      </c>
      <c r="L217" s="2">
        <f t="shared" si="11"/>
        <v>0</v>
      </c>
      <c r="M217" s="1" t="s">
        <v>94</v>
      </c>
      <c r="N217" s="1" t="s">
        <v>31</v>
      </c>
      <c r="O217" s="1">
        <v>1933</v>
      </c>
      <c r="P217" s="1">
        <v>262</v>
      </c>
      <c r="Q217" s="1">
        <v>4215</v>
      </c>
      <c r="S217" s="6">
        <v>12302</v>
      </c>
    </row>
    <row r="218" spans="1:19">
      <c r="A218" s="1">
        <v>1933</v>
      </c>
      <c r="B218" s="1">
        <v>8</v>
      </c>
      <c r="C218" s="1">
        <v>5</v>
      </c>
      <c r="D218" s="4">
        <f t="shared" si="9"/>
        <v>0</v>
      </c>
      <c r="E218" s="1">
        <v>0</v>
      </c>
      <c r="F218" s="1">
        <v>0</v>
      </c>
      <c r="K218" s="2">
        <f t="shared" si="10"/>
        <v>0</v>
      </c>
      <c r="L218" s="2">
        <f t="shared" si="11"/>
        <v>0</v>
      </c>
      <c r="M218" s="1" t="s">
        <v>94</v>
      </c>
      <c r="N218" s="1" t="s">
        <v>31</v>
      </c>
      <c r="O218" s="1">
        <v>1933</v>
      </c>
      <c r="P218" s="1">
        <v>262</v>
      </c>
      <c r="Q218" s="1">
        <v>4215</v>
      </c>
      <c r="S218" s="6">
        <v>12302</v>
      </c>
    </row>
    <row r="219" spans="1:19">
      <c r="A219" s="1">
        <v>1933</v>
      </c>
      <c r="B219" s="1">
        <v>8</v>
      </c>
      <c r="C219" s="1">
        <v>6</v>
      </c>
      <c r="D219" s="4">
        <f t="shared" si="9"/>
        <v>0</v>
      </c>
      <c r="E219" s="1">
        <v>0</v>
      </c>
      <c r="F219" s="1">
        <v>0</v>
      </c>
      <c r="K219" s="2">
        <f t="shared" si="10"/>
        <v>0</v>
      </c>
      <c r="L219" s="2">
        <f t="shared" si="11"/>
        <v>0</v>
      </c>
      <c r="M219" s="1" t="s">
        <v>94</v>
      </c>
      <c r="N219" s="1" t="s">
        <v>31</v>
      </c>
      <c r="O219" s="1">
        <v>1933</v>
      </c>
      <c r="P219" s="1">
        <v>262</v>
      </c>
      <c r="Q219" s="1">
        <v>4215</v>
      </c>
      <c r="S219" s="6">
        <v>12302</v>
      </c>
    </row>
    <row r="220" spans="1:19">
      <c r="A220" s="1">
        <v>1933</v>
      </c>
      <c r="B220" s="1">
        <v>8</v>
      </c>
      <c r="C220" s="1">
        <v>7</v>
      </c>
      <c r="D220" s="4">
        <f t="shared" si="9"/>
        <v>0</v>
      </c>
      <c r="E220" s="1">
        <v>0</v>
      </c>
      <c r="F220" s="1">
        <v>0</v>
      </c>
      <c r="K220" s="2">
        <f t="shared" si="10"/>
        <v>0</v>
      </c>
      <c r="L220" s="2">
        <f t="shared" si="11"/>
        <v>0</v>
      </c>
      <c r="M220" s="1" t="s">
        <v>30</v>
      </c>
      <c r="N220" s="1" t="s">
        <v>31</v>
      </c>
      <c r="O220" s="1">
        <v>1933</v>
      </c>
      <c r="P220" s="1">
        <v>262</v>
      </c>
      <c r="Q220" s="1">
        <v>4215</v>
      </c>
      <c r="S220" s="6">
        <v>12302</v>
      </c>
    </row>
    <row r="221" spans="1:19">
      <c r="A221" s="1">
        <v>1933</v>
      </c>
      <c r="B221" s="1">
        <v>8</v>
      </c>
      <c r="C221" s="1">
        <v>8</v>
      </c>
      <c r="D221" s="4">
        <f t="shared" si="9"/>
        <v>0</v>
      </c>
      <c r="E221" s="1">
        <v>0</v>
      </c>
      <c r="F221" s="1">
        <v>0</v>
      </c>
      <c r="K221" s="2">
        <f t="shared" si="10"/>
        <v>0</v>
      </c>
      <c r="L221" s="2">
        <f t="shared" si="11"/>
        <v>0</v>
      </c>
      <c r="M221" s="1" t="s">
        <v>30</v>
      </c>
      <c r="N221" s="1" t="s">
        <v>31</v>
      </c>
      <c r="O221" s="1">
        <v>1933</v>
      </c>
      <c r="P221" s="1">
        <v>262</v>
      </c>
      <c r="Q221" s="1">
        <v>4215</v>
      </c>
      <c r="S221" s="6">
        <v>12302</v>
      </c>
    </row>
    <row r="222" spans="1:19">
      <c r="A222" s="1">
        <v>1933</v>
      </c>
      <c r="B222" s="1">
        <v>8</v>
      </c>
      <c r="C222" s="1">
        <v>9</v>
      </c>
      <c r="D222" s="4">
        <f t="shared" si="9"/>
        <v>0</v>
      </c>
      <c r="E222" s="1">
        <v>0</v>
      </c>
      <c r="F222" s="1">
        <v>0</v>
      </c>
      <c r="K222" s="2">
        <f t="shared" si="10"/>
        <v>0</v>
      </c>
      <c r="L222" s="2">
        <f t="shared" si="11"/>
        <v>0</v>
      </c>
      <c r="M222" s="1" t="s">
        <v>30</v>
      </c>
      <c r="N222" s="1" t="s">
        <v>31</v>
      </c>
      <c r="O222" s="1">
        <v>1933</v>
      </c>
      <c r="P222" s="1">
        <v>262</v>
      </c>
      <c r="Q222" s="1">
        <v>4215</v>
      </c>
      <c r="S222" s="6">
        <v>12302</v>
      </c>
    </row>
    <row r="223" spans="1:19">
      <c r="A223" s="1">
        <v>1933</v>
      </c>
      <c r="B223" s="1">
        <v>8</v>
      </c>
      <c r="C223" s="1">
        <v>10</v>
      </c>
      <c r="D223" s="4">
        <f t="shared" si="9"/>
        <v>0</v>
      </c>
      <c r="E223" s="1">
        <v>0</v>
      </c>
      <c r="F223" s="1">
        <v>0</v>
      </c>
      <c r="K223" s="2">
        <f t="shared" si="10"/>
        <v>0</v>
      </c>
      <c r="L223" s="2">
        <f t="shared" si="11"/>
        <v>0</v>
      </c>
      <c r="M223" s="1" t="s">
        <v>30</v>
      </c>
      <c r="N223" s="1" t="s">
        <v>31</v>
      </c>
      <c r="O223" s="1">
        <v>1933</v>
      </c>
      <c r="P223" s="1">
        <v>262</v>
      </c>
      <c r="Q223" s="1">
        <v>4215</v>
      </c>
      <c r="S223" s="6">
        <v>12302</v>
      </c>
    </row>
    <row r="224" spans="1:19">
      <c r="A224" s="1">
        <v>1933</v>
      </c>
      <c r="B224" s="1">
        <v>8</v>
      </c>
      <c r="C224" s="1">
        <v>11</v>
      </c>
      <c r="D224" s="4">
        <f t="shared" si="9"/>
        <v>0</v>
      </c>
      <c r="E224" s="1">
        <v>0</v>
      </c>
      <c r="F224" s="1">
        <v>0</v>
      </c>
      <c r="K224" s="2">
        <f t="shared" si="10"/>
        <v>0</v>
      </c>
      <c r="L224" s="2">
        <f t="shared" si="11"/>
        <v>0</v>
      </c>
      <c r="M224" s="1" t="s">
        <v>30</v>
      </c>
      <c r="N224" s="1" t="s">
        <v>31</v>
      </c>
      <c r="O224" s="1">
        <v>1933</v>
      </c>
      <c r="P224" s="1">
        <v>262</v>
      </c>
      <c r="Q224" s="1">
        <v>4215</v>
      </c>
      <c r="S224" s="6">
        <v>12302</v>
      </c>
    </row>
    <row r="225" spans="1:19">
      <c r="A225" s="1">
        <v>1933</v>
      </c>
      <c r="B225" s="1">
        <v>8</v>
      </c>
      <c r="C225" s="1">
        <v>12</v>
      </c>
      <c r="D225" s="4">
        <f t="shared" si="9"/>
        <v>0</v>
      </c>
      <c r="E225" s="1">
        <v>0</v>
      </c>
      <c r="F225" s="1">
        <v>0</v>
      </c>
      <c r="K225" s="2">
        <f t="shared" si="10"/>
        <v>0</v>
      </c>
      <c r="L225" s="2">
        <f t="shared" si="11"/>
        <v>0</v>
      </c>
      <c r="M225" s="1" t="s">
        <v>94</v>
      </c>
      <c r="N225" s="1" t="s">
        <v>31</v>
      </c>
      <c r="O225" s="1">
        <v>1933</v>
      </c>
      <c r="P225" s="1">
        <v>262</v>
      </c>
      <c r="Q225" s="1">
        <v>4215</v>
      </c>
      <c r="S225" s="6">
        <v>12302</v>
      </c>
    </row>
    <row r="226" spans="1:19">
      <c r="A226" s="1">
        <v>1933</v>
      </c>
      <c r="B226" s="1">
        <v>8</v>
      </c>
      <c r="C226" s="1">
        <v>13</v>
      </c>
      <c r="D226" s="4">
        <f t="shared" si="9"/>
        <v>0</v>
      </c>
      <c r="E226" s="1">
        <v>0</v>
      </c>
      <c r="F226" s="1">
        <v>0</v>
      </c>
      <c r="K226" s="2">
        <f t="shared" si="10"/>
        <v>0</v>
      </c>
      <c r="L226" s="2">
        <f t="shared" si="11"/>
        <v>0</v>
      </c>
      <c r="M226" s="1" t="s">
        <v>30</v>
      </c>
      <c r="N226" s="1" t="s">
        <v>31</v>
      </c>
      <c r="O226" s="1">
        <v>1933</v>
      </c>
      <c r="P226" s="1">
        <v>262</v>
      </c>
      <c r="Q226" s="1">
        <v>4215</v>
      </c>
      <c r="S226" s="6">
        <v>12302</v>
      </c>
    </row>
    <row r="227" spans="1:19">
      <c r="A227" s="1">
        <v>1933</v>
      </c>
      <c r="B227" s="1">
        <v>8</v>
      </c>
      <c r="C227" s="1">
        <v>14</v>
      </c>
      <c r="D227" s="4">
        <f t="shared" si="9"/>
        <v>0</v>
      </c>
      <c r="E227" s="1">
        <v>0</v>
      </c>
      <c r="F227" s="1">
        <v>0</v>
      </c>
      <c r="K227" s="2">
        <f t="shared" si="10"/>
        <v>0</v>
      </c>
      <c r="L227" s="2">
        <f t="shared" si="11"/>
        <v>0</v>
      </c>
      <c r="M227" s="1" t="s">
        <v>30</v>
      </c>
      <c r="N227" s="1" t="s">
        <v>31</v>
      </c>
      <c r="O227" s="1">
        <v>1933</v>
      </c>
      <c r="P227" s="1">
        <v>262</v>
      </c>
      <c r="Q227" s="1">
        <v>4215</v>
      </c>
      <c r="S227" s="6">
        <v>12302</v>
      </c>
    </row>
    <row r="228" spans="1:19">
      <c r="A228" s="1">
        <v>1933</v>
      </c>
      <c r="B228" s="1">
        <v>8</v>
      </c>
      <c r="C228" s="1">
        <v>15</v>
      </c>
      <c r="D228" s="4">
        <f t="shared" si="9"/>
        <v>0</v>
      </c>
      <c r="E228" s="1">
        <v>0</v>
      </c>
      <c r="F228" s="1">
        <v>0</v>
      </c>
      <c r="K228" s="2">
        <f t="shared" si="10"/>
        <v>0</v>
      </c>
      <c r="L228" s="2">
        <f t="shared" si="11"/>
        <v>0</v>
      </c>
      <c r="M228" s="1" t="s">
        <v>30</v>
      </c>
      <c r="N228" s="1" t="s">
        <v>31</v>
      </c>
      <c r="O228" s="1">
        <v>1933</v>
      </c>
      <c r="P228" s="1">
        <v>262</v>
      </c>
      <c r="Q228" s="1">
        <v>4215</v>
      </c>
      <c r="S228" s="6">
        <v>12302</v>
      </c>
    </row>
    <row r="229" spans="1:19">
      <c r="A229" s="1">
        <v>1933</v>
      </c>
      <c r="B229" s="1">
        <v>8</v>
      </c>
      <c r="C229" s="1">
        <v>16</v>
      </c>
      <c r="D229" s="4">
        <f t="shared" si="9"/>
        <v>0</v>
      </c>
      <c r="E229" s="1">
        <v>0</v>
      </c>
      <c r="F229" s="1">
        <v>0</v>
      </c>
      <c r="K229" s="2">
        <f t="shared" si="10"/>
        <v>0</v>
      </c>
      <c r="L229" s="2">
        <f t="shared" si="11"/>
        <v>0</v>
      </c>
      <c r="M229" s="1" t="s">
        <v>30</v>
      </c>
      <c r="N229" s="1" t="s">
        <v>31</v>
      </c>
      <c r="O229" s="1">
        <v>1933</v>
      </c>
      <c r="P229" s="1">
        <v>262</v>
      </c>
      <c r="Q229" s="1">
        <v>4215</v>
      </c>
      <c r="S229" s="6">
        <v>12302</v>
      </c>
    </row>
    <row r="230" spans="1:19">
      <c r="A230" s="1">
        <v>1933</v>
      </c>
      <c r="B230" s="1">
        <v>8</v>
      </c>
      <c r="C230" s="1">
        <v>17</v>
      </c>
      <c r="D230" s="4">
        <f t="shared" si="9"/>
        <v>0</v>
      </c>
      <c r="E230" s="1">
        <v>0</v>
      </c>
      <c r="F230" s="1">
        <v>0</v>
      </c>
      <c r="K230" s="2">
        <f t="shared" si="10"/>
        <v>0</v>
      </c>
      <c r="L230" s="2">
        <f t="shared" si="11"/>
        <v>0</v>
      </c>
      <c r="M230" s="1" t="s">
        <v>94</v>
      </c>
      <c r="N230" s="1" t="s">
        <v>31</v>
      </c>
      <c r="O230" s="1">
        <v>1933</v>
      </c>
      <c r="P230" s="1">
        <v>262</v>
      </c>
      <c r="Q230" s="1">
        <v>4215</v>
      </c>
      <c r="S230" s="6">
        <v>12302</v>
      </c>
    </row>
    <row r="231" spans="1:19">
      <c r="A231" s="1">
        <v>1933</v>
      </c>
      <c r="B231" s="1">
        <v>8</v>
      </c>
      <c r="C231" s="1">
        <v>18</v>
      </c>
      <c r="D231" s="4">
        <f t="shared" si="9"/>
        <v>0</v>
      </c>
      <c r="E231" s="1">
        <v>0</v>
      </c>
      <c r="F231" s="1">
        <v>0</v>
      </c>
      <c r="K231" s="2">
        <f t="shared" si="10"/>
        <v>0</v>
      </c>
      <c r="L231" s="2">
        <f t="shared" si="11"/>
        <v>0</v>
      </c>
      <c r="M231" s="1" t="s">
        <v>94</v>
      </c>
      <c r="N231" s="1" t="s">
        <v>31</v>
      </c>
      <c r="O231" s="1">
        <v>1933</v>
      </c>
      <c r="P231" s="1">
        <v>262</v>
      </c>
      <c r="Q231" s="1">
        <v>4215</v>
      </c>
      <c r="S231" s="6">
        <v>12302</v>
      </c>
    </row>
    <row r="232" spans="1:19">
      <c r="A232" s="1">
        <v>1933</v>
      </c>
      <c r="B232" s="1">
        <v>8</v>
      </c>
      <c r="C232" s="1">
        <v>19</v>
      </c>
      <c r="D232" s="4">
        <f t="shared" si="9"/>
        <v>0</v>
      </c>
      <c r="E232" s="1">
        <v>0</v>
      </c>
      <c r="F232" s="1">
        <v>0</v>
      </c>
      <c r="K232" s="2">
        <f t="shared" si="10"/>
        <v>0</v>
      </c>
      <c r="L232" s="2">
        <f t="shared" si="11"/>
        <v>0</v>
      </c>
      <c r="M232" s="1" t="s">
        <v>30</v>
      </c>
      <c r="N232" s="1" t="s">
        <v>31</v>
      </c>
      <c r="O232" s="1">
        <v>1933</v>
      </c>
      <c r="P232" s="1">
        <v>262</v>
      </c>
      <c r="Q232" s="1">
        <v>4215</v>
      </c>
      <c r="S232" s="6">
        <v>12302</v>
      </c>
    </row>
    <row r="233" spans="1:19">
      <c r="A233" s="1">
        <v>1933</v>
      </c>
      <c r="B233" s="1">
        <v>8</v>
      </c>
      <c r="C233" s="1">
        <v>20</v>
      </c>
      <c r="D233" s="4">
        <f t="shared" si="9"/>
        <v>0</v>
      </c>
      <c r="E233" s="1">
        <v>0</v>
      </c>
      <c r="F233" s="1">
        <v>0</v>
      </c>
      <c r="K233" s="2">
        <f t="shared" si="10"/>
        <v>0</v>
      </c>
      <c r="L233" s="2">
        <f t="shared" si="11"/>
        <v>0</v>
      </c>
      <c r="M233" s="1" t="s">
        <v>94</v>
      </c>
      <c r="N233" s="1" t="s">
        <v>31</v>
      </c>
      <c r="O233" s="1">
        <v>1933</v>
      </c>
      <c r="P233" s="1">
        <v>262</v>
      </c>
      <c r="Q233" s="1">
        <v>4215</v>
      </c>
      <c r="S233" s="6">
        <v>12302</v>
      </c>
    </row>
    <row r="234" spans="1:19">
      <c r="A234" s="1">
        <v>1933</v>
      </c>
      <c r="B234" s="1">
        <v>8</v>
      </c>
      <c r="C234" s="1">
        <v>21</v>
      </c>
      <c r="D234" s="4">
        <f t="shared" si="9"/>
        <v>0</v>
      </c>
      <c r="E234" s="1">
        <v>0</v>
      </c>
      <c r="F234" s="1">
        <v>0</v>
      </c>
      <c r="K234" s="2">
        <f t="shared" si="10"/>
        <v>0</v>
      </c>
      <c r="L234" s="2">
        <f t="shared" si="11"/>
        <v>0</v>
      </c>
      <c r="M234" s="1" t="s">
        <v>94</v>
      </c>
      <c r="N234" s="1" t="s">
        <v>31</v>
      </c>
      <c r="O234" s="1">
        <v>1933</v>
      </c>
      <c r="P234" s="1">
        <v>262</v>
      </c>
      <c r="Q234" s="1">
        <v>4215</v>
      </c>
      <c r="S234" s="6">
        <v>12302</v>
      </c>
    </row>
    <row r="235" spans="1:19">
      <c r="A235" s="1">
        <v>1933</v>
      </c>
      <c r="B235" s="1">
        <v>8</v>
      </c>
      <c r="C235" s="1">
        <v>22</v>
      </c>
      <c r="D235" s="4">
        <f t="shared" si="9"/>
        <v>0</v>
      </c>
      <c r="E235" s="1">
        <v>0</v>
      </c>
      <c r="F235" s="1">
        <v>0</v>
      </c>
      <c r="K235" s="2">
        <f t="shared" si="10"/>
        <v>0</v>
      </c>
      <c r="L235" s="2">
        <f t="shared" si="11"/>
        <v>0</v>
      </c>
      <c r="M235" s="1" t="s">
        <v>30</v>
      </c>
      <c r="N235" s="1" t="s">
        <v>31</v>
      </c>
      <c r="O235" s="1">
        <v>1933</v>
      </c>
      <c r="P235" s="1">
        <v>262</v>
      </c>
      <c r="Q235" s="1">
        <v>4215</v>
      </c>
      <c r="S235" s="6">
        <v>12302</v>
      </c>
    </row>
    <row r="236" spans="1:19">
      <c r="A236" s="1">
        <v>1933</v>
      </c>
      <c r="B236" s="1">
        <v>8</v>
      </c>
      <c r="C236" s="1">
        <v>23</v>
      </c>
      <c r="D236" s="4">
        <f t="shared" si="9"/>
        <v>0</v>
      </c>
      <c r="E236" s="1">
        <v>0</v>
      </c>
      <c r="F236" s="1">
        <v>0</v>
      </c>
      <c r="K236" s="2">
        <f t="shared" si="10"/>
        <v>0</v>
      </c>
      <c r="L236" s="2">
        <f t="shared" si="11"/>
        <v>0</v>
      </c>
      <c r="M236" s="1" t="s">
        <v>30</v>
      </c>
      <c r="N236" s="1" t="s">
        <v>31</v>
      </c>
      <c r="O236" s="1">
        <v>1933</v>
      </c>
      <c r="P236" s="1">
        <v>262</v>
      </c>
      <c r="Q236" s="1">
        <v>4215</v>
      </c>
      <c r="S236" s="6">
        <v>12302</v>
      </c>
    </row>
    <row r="237" spans="1:19">
      <c r="A237" s="1">
        <v>1933</v>
      </c>
      <c r="B237" s="1">
        <v>8</v>
      </c>
      <c r="C237" s="1">
        <v>24</v>
      </c>
      <c r="D237" s="4">
        <f t="shared" si="9"/>
        <v>0</v>
      </c>
      <c r="E237" s="1">
        <v>0</v>
      </c>
      <c r="F237" s="1">
        <v>0</v>
      </c>
      <c r="K237" s="2">
        <f t="shared" si="10"/>
        <v>0</v>
      </c>
      <c r="L237" s="2">
        <f t="shared" si="11"/>
        <v>0</v>
      </c>
      <c r="M237" s="1" t="s">
        <v>30</v>
      </c>
      <c r="N237" s="1" t="s">
        <v>31</v>
      </c>
      <c r="O237" s="1">
        <v>1933</v>
      </c>
      <c r="P237" s="1">
        <v>262</v>
      </c>
      <c r="Q237" s="1">
        <v>4215</v>
      </c>
      <c r="S237" s="6">
        <v>12302</v>
      </c>
    </row>
    <row r="238" spans="1:19">
      <c r="A238" s="1">
        <v>1933</v>
      </c>
      <c r="B238" s="1">
        <v>8</v>
      </c>
      <c r="C238" s="1">
        <v>25</v>
      </c>
      <c r="D238" s="4">
        <f t="shared" si="9"/>
        <v>0</v>
      </c>
      <c r="E238" s="1">
        <v>0</v>
      </c>
      <c r="F238" s="1">
        <v>0</v>
      </c>
      <c r="K238" s="2">
        <f t="shared" si="10"/>
        <v>0</v>
      </c>
      <c r="L238" s="2">
        <f t="shared" si="11"/>
        <v>0</v>
      </c>
      <c r="M238" s="1" t="s">
        <v>30</v>
      </c>
      <c r="N238" s="1" t="s">
        <v>31</v>
      </c>
      <c r="O238" s="1">
        <v>1933</v>
      </c>
      <c r="P238" s="1">
        <v>262</v>
      </c>
      <c r="Q238" s="1">
        <v>4215</v>
      </c>
      <c r="S238" s="6">
        <v>12302</v>
      </c>
    </row>
    <row r="239" spans="1:19">
      <c r="A239" s="1">
        <v>1933</v>
      </c>
      <c r="B239" s="1">
        <v>8</v>
      </c>
      <c r="C239" s="1">
        <v>26</v>
      </c>
      <c r="D239" s="4">
        <f t="shared" si="9"/>
        <v>0</v>
      </c>
      <c r="E239" s="1">
        <v>0</v>
      </c>
      <c r="F239" s="1">
        <v>0</v>
      </c>
      <c r="K239" s="2">
        <f t="shared" si="10"/>
        <v>0</v>
      </c>
      <c r="L239" s="2">
        <f t="shared" si="11"/>
        <v>0</v>
      </c>
      <c r="M239" s="1" t="s">
        <v>30</v>
      </c>
      <c r="N239" s="1" t="s">
        <v>31</v>
      </c>
      <c r="O239" s="1">
        <v>1933</v>
      </c>
      <c r="P239" s="1">
        <v>262</v>
      </c>
      <c r="Q239" s="1">
        <v>4215</v>
      </c>
      <c r="S239" s="6">
        <v>12302</v>
      </c>
    </row>
    <row r="240" spans="1:19">
      <c r="A240" s="1">
        <v>1933</v>
      </c>
      <c r="B240" s="1">
        <v>8</v>
      </c>
      <c r="C240" s="1">
        <v>27</v>
      </c>
      <c r="D240" s="4">
        <f t="shared" si="9"/>
        <v>0</v>
      </c>
      <c r="E240" s="1">
        <v>0</v>
      </c>
      <c r="F240" s="1">
        <v>0</v>
      </c>
      <c r="K240" s="2">
        <f t="shared" si="10"/>
        <v>0</v>
      </c>
      <c r="L240" s="2">
        <f t="shared" si="11"/>
        <v>0</v>
      </c>
      <c r="M240" s="1" t="s">
        <v>30</v>
      </c>
      <c r="N240" s="1" t="s">
        <v>31</v>
      </c>
      <c r="O240" s="1">
        <v>1933</v>
      </c>
      <c r="P240" s="1">
        <v>262</v>
      </c>
      <c r="Q240" s="1">
        <v>4215</v>
      </c>
      <c r="S240" s="6">
        <v>12302</v>
      </c>
    </row>
    <row r="241" spans="1:19">
      <c r="A241" s="1">
        <v>1933</v>
      </c>
      <c r="B241" s="1">
        <v>8</v>
      </c>
      <c r="C241" s="1">
        <v>28</v>
      </c>
      <c r="D241" s="4">
        <f t="shared" si="9"/>
        <v>0</v>
      </c>
      <c r="E241" s="1">
        <v>0</v>
      </c>
      <c r="F241" s="1">
        <v>0</v>
      </c>
      <c r="K241" s="2">
        <f t="shared" si="10"/>
        <v>0</v>
      </c>
      <c r="L241" s="2">
        <f t="shared" si="11"/>
        <v>0</v>
      </c>
      <c r="M241" s="1" t="s">
        <v>30</v>
      </c>
      <c r="N241" s="1" t="s">
        <v>31</v>
      </c>
      <c r="O241" s="1">
        <v>1933</v>
      </c>
      <c r="P241" s="1">
        <v>262</v>
      </c>
      <c r="Q241" s="1">
        <v>4215</v>
      </c>
      <c r="S241" s="6">
        <v>12302</v>
      </c>
    </row>
    <row r="242" spans="1:19">
      <c r="A242" s="1">
        <v>1933</v>
      </c>
      <c r="B242" s="1">
        <v>8</v>
      </c>
      <c r="C242" s="1">
        <v>29</v>
      </c>
      <c r="D242" s="4">
        <f t="shared" si="9"/>
        <v>0</v>
      </c>
      <c r="E242" s="1">
        <v>0</v>
      </c>
      <c r="F242" s="1">
        <v>0</v>
      </c>
      <c r="K242" s="2">
        <f t="shared" si="10"/>
        <v>0</v>
      </c>
      <c r="L242" s="2">
        <f t="shared" si="11"/>
        <v>0</v>
      </c>
      <c r="M242" s="1" t="s">
        <v>30</v>
      </c>
      <c r="N242" s="1" t="s">
        <v>31</v>
      </c>
      <c r="O242" s="1">
        <v>1933</v>
      </c>
      <c r="P242" s="1">
        <v>262</v>
      </c>
      <c r="Q242" s="1">
        <v>4215</v>
      </c>
      <c r="S242" s="6">
        <v>12302</v>
      </c>
    </row>
    <row r="243" spans="1:19">
      <c r="A243" s="1">
        <v>1933</v>
      </c>
      <c r="B243" s="1">
        <v>8</v>
      </c>
      <c r="C243" s="1">
        <v>30</v>
      </c>
      <c r="D243" s="4">
        <f t="shared" si="9"/>
        <v>0</v>
      </c>
      <c r="E243" s="1">
        <v>0</v>
      </c>
      <c r="F243" s="1">
        <v>0</v>
      </c>
      <c r="K243" s="2">
        <f t="shared" si="10"/>
        <v>0</v>
      </c>
      <c r="L243" s="2">
        <f t="shared" si="11"/>
        <v>0</v>
      </c>
      <c r="M243" s="1" t="s">
        <v>30</v>
      </c>
      <c r="N243" s="1" t="s">
        <v>31</v>
      </c>
      <c r="O243" s="1">
        <v>1933</v>
      </c>
      <c r="P243" s="1">
        <v>262</v>
      </c>
      <c r="Q243" s="1">
        <v>4215</v>
      </c>
      <c r="S243" s="6">
        <v>12302</v>
      </c>
    </row>
    <row r="244" spans="1:19">
      <c r="A244" s="1">
        <v>1933</v>
      </c>
      <c r="B244" s="1">
        <v>8</v>
      </c>
      <c r="C244" s="1">
        <v>31</v>
      </c>
      <c r="D244" s="4">
        <f t="shared" si="9"/>
        <v>0</v>
      </c>
      <c r="E244" s="1">
        <v>0</v>
      </c>
      <c r="F244" s="1">
        <v>0</v>
      </c>
      <c r="K244" s="2">
        <f t="shared" si="10"/>
        <v>0</v>
      </c>
      <c r="L244" s="2">
        <f t="shared" si="11"/>
        <v>0</v>
      </c>
      <c r="M244" s="1" t="s">
        <v>30</v>
      </c>
      <c r="N244" s="1" t="s">
        <v>31</v>
      </c>
      <c r="O244" s="1">
        <v>1933</v>
      </c>
      <c r="P244" s="1">
        <v>262</v>
      </c>
      <c r="Q244" s="1">
        <v>4215</v>
      </c>
      <c r="S244" s="6">
        <v>12302</v>
      </c>
    </row>
    <row r="245" spans="1:19">
      <c r="A245" s="1">
        <v>1933</v>
      </c>
      <c r="B245" s="1">
        <v>9</v>
      </c>
      <c r="C245" s="1">
        <v>1</v>
      </c>
      <c r="D245" s="4">
        <f t="shared" si="9"/>
        <v>0</v>
      </c>
      <c r="E245" s="1">
        <v>0</v>
      </c>
      <c r="F245" s="1">
        <v>0</v>
      </c>
      <c r="K245" s="2">
        <f t="shared" si="10"/>
        <v>0</v>
      </c>
      <c r="L245" s="2">
        <f t="shared" si="11"/>
        <v>0</v>
      </c>
      <c r="M245" s="1" t="s">
        <v>30</v>
      </c>
      <c r="N245" s="1" t="s">
        <v>31</v>
      </c>
      <c r="O245" s="1">
        <v>1933</v>
      </c>
      <c r="P245" s="1">
        <v>264</v>
      </c>
      <c r="Q245" s="1">
        <v>4216</v>
      </c>
      <c r="S245" s="6">
        <v>12332</v>
      </c>
    </row>
    <row r="246" spans="1:19">
      <c r="A246" s="1">
        <v>1933</v>
      </c>
      <c r="B246" s="1">
        <v>9</v>
      </c>
      <c r="C246" s="1">
        <v>2</v>
      </c>
      <c r="D246" s="4">
        <f t="shared" si="9"/>
        <v>0</v>
      </c>
      <c r="E246" s="1">
        <v>0</v>
      </c>
      <c r="F246" s="1">
        <v>0</v>
      </c>
      <c r="K246" s="2">
        <f t="shared" si="10"/>
        <v>0</v>
      </c>
      <c r="L246" s="2">
        <f t="shared" si="11"/>
        <v>0</v>
      </c>
      <c r="M246" s="1" t="s">
        <v>30</v>
      </c>
      <c r="N246" s="1" t="s">
        <v>31</v>
      </c>
      <c r="O246" s="1">
        <v>1933</v>
      </c>
      <c r="P246" s="1">
        <v>264</v>
      </c>
      <c r="Q246" s="1">
        <v>4216</v>
      </c>
      <c r="S246" s="6">
        <v>12332</v>
      </c>
    </row>
    <row r="247" spans="1:19">
      <c r="A247" s="1">
        <v>1933</v>
      </c>
      <c r="B247" s="1">
        <v>9</v>
      </c>
      <c r="C247" s="1">
        <v>3</v>
      </c>
      <c r="D247" s="4">
        <f t="shared" si="9"/>
        <v>11</v>
      </c>
      <c r="E247" s="1">
        <v>1</v>
      </c>
      <c r="F247" s="1">
        <v>1</v>
      </c>
      <c r="I247" s="1">
        <v>1</v>
      </c>
      <c r="J247" s="1">
        <v>1</v>
      </c>
      <c r="K247" s="2">
        <f t="shared" si="10"/>
        <v>0</v>
      </c>
      <c r="L247" s="2">
        <f t="shared" si="11"/>
        <v>11</v>
      </c>
      <c r="M247" s="1" t="s">
        <v>94</v>
      </c>
      <c r="N247" s="1" t="s">
        <v>31</v>
      </c>
      <c r="O247" s="1">
        <v>1933</v>
      </c>
      <c r="P247" s="1">
        <v>264</v>
      </c>
      <c r="Q247" s="1">
        <v>4216</v>
      </c>
      <c r="S247" s="6">
        <v>12332</v>
      </c>
    </row>
    <row r="248" spans="1:19">
      <c r="A248" s="1">
        <v>1933</v>
      </c>
      <c r="B248" s="1">
        <v>9</v>
      </c>
      <c r="C248" s="1">
        <v>4</v>
      </c>
      <c r="D248" s="4">
        <f t="shared" si="9"/>
        <v>11</v>
      </c>
      <c r="E248" s="1">
        <v>1</v>
      </c>
      <c r="F248" s="1">
        <v>1</v>
      </c>
      <c r="I248" s="1">
        <v>1</v>
      </c>
      <c r="J248" s="1">
        <v>1</v>
      </c>
      <c r="K248" s="2">
        <f t="shared" si="10"/>
        <v>0</v>
      </c>
      <c r="L248" s="2">
        <f t="shared" si="11"/>
        <v>11</v>
      </c>
      <c r="M248" s="1" t="s">
        <v>30</v>
      </c>
      <c r="N248" s="1" t="s">
        <v>31</v>
      </c>
      <c r="O248" s="1">
        <v>1933</v>
      </c>
      <c r="P248" s="1">
        <v>264</v>
      </c>
      <c r="Q248" s="1">
        <v>4216</v>
      </c>
      <c r="S248" s="6">
        <v>12332</v>
      </c>
    </row>
    <row r="249" spans="1:19">
      <c r="A249" s="1">
        <v>1933</v>
      </c>
      <c r="B249" s="1">
        <v>9</v>
      </c>
      <c r="C249" s="1">
        <v>5</v>
      </c>
      <c r="D249" s="4">
        <f t="shared" si="9"/>
        <v>0</v>
      </c>
      <c r="E249" s="1">
        <v>0</v>
      </c>
      <c r="F249" s="1">
        <v>0</v>
      </c>
      <c r="K249" s="2">
        <f t="shared" si="10"/>
        <v>0</v>
      </c>
      <c r="L249" s="2">
        <f t="shared" si="11"/>
        <v>0</v>
      </c>
      <c r="M249" s="1" t="s">
        <v>30</v>
      </c>
      <c r="N249" s="1" t="s">
        <v>31</v>
      </c>
      <c r="O249" s="1">
        <v>1933</v>
      </c>
      <c r="P249" s="1">
        <v>264</v>
      </c>
      <c r="Q249" s="1">
        <v>4216</v>
      </c>
      <c r="S249" s="6">
        <v>12332</v>
      </c>
    </row>
    <row r="250" spans="1:19">
      <c r="A250" s="1">
        <v>1933</v>
      </c>
      <c r="B250" s="1">
        <v>9</v>
      </c>
      <c r="C250" s="1">
        <v>6</v>
      </c>
      <c r="D250" s="4">
        <f t="shared" si="9"/>
        <v>0</v>
      </c>
      <c r="E250" s="1">
        <v>0</v>
      </c>
      <c r="F250" s="1">
        <v>0</v>
      </c>
      <c r="K250" s="2">
        <f t="shared" si="10"/>
        <v>0</v>
      </c>
      <c r="L250" s="2">
        <f t="shared" si="11"/>
        <v>0</v>
      </c>
      <c r="M250" s="1" t="s">
        <v>30</v>
      </c>
      <c r="N250" s="1" t="s">
        <v>31</v>
      </c>
      <c r="O250" s="1">
        <v>1933</v>
      </c>
      <c r="P250" s="1">
        <v>264</v>
      </c>
      <c r="Q250" s="1">
        <v>4216</v>
      </c>
      <c r="S250" s="6">
        <v>12332</v>
      </c>
    </row>
    <row r="251" spans="1:19">
      <c r="A251" s="1">
        <v>1933</v>
      </c>
      <c r="B251" s="1">
        <v>9</v>
      </c>
      <c r="C251" s="1">
        <v>7</v>
      </c>
      <c r="D251" s="4">
        <f t="shared" si="9"/>
        <v>28</v>
      </c>
      <c r="E251" s="1">
        <v>2</v>
      </c>
      <c r="F251" s="1">
        <v>8</v>
      </c>
      <c r="G251" s="1">
        <v>1</v>
      </c>
      <c r="H251" s="1">
        <v>1</v>
      </c>
      <c r="I251" s="1">
        <v>1</v>
      </c>
      <c r="J251" s="1">
        <v>7</v>
      </c>
      <c r="K251" s="2">
        <f t="shared" si="10"/>
        <v>11</v>
      </c>
      <c r="L251" s="2">
        <f t="shared" si="11"/>
        <v>17</v>
      </c>
      <c r="M251" s="1" t="s">
        <v>30</v>
      </c>
      <c r="N251" s="1" t="s">
        <v>31</v>
      </c>
      <c r="O251" s="1">
        <v>1933</v>
      </c>
      <c r="P251" s="1">
        <v>264</v>
      </c>
      <c r="Q251" s="1">
        <v>4216</v>
      </c>
      <c r="S251" s="6">
        <v>12332</v>
      </c>
    </row>
    <row r="252" spans="1:19">
      <c r="A252" s="1">
        <v>1933</v>
      </c>
      <c r="B252" s="1">
        <v>9</v>
      </c>
      <c r="C252" s="1">
        <v>8</v>
      </c>
      <c r="D252" s="4">
        <f t="shared" si="9"/>
        <v>18</v>
      </c>
      <c r="E252" s="1">
        <v>1</v>
      </c>
      <c r="F252" s="1">
        <v>8</v>
      </c>
      <c r="I252" s="1">
        <v>1</v>
      </c>
      <c r="J252" s="1">
        <v>8</v>
      </c>
      <c r="K252" s="2">
        <f t="shared" si="10"/>
        <v>0</v>
      </c>
      <c r="L252" s="2">
        <f t="shared" si="11"/>
        <v>18</v>
      </c>
      <c r="M252" s="1" t="s">
        <v>30</v>
      </c>
      <c r="N252" s="1" t="s">
        <v>31</v>
      </c>
      <c r="O252" s="1">
        <v>1933</v>
      </c>
      <c r="P252" s="1">
        <v>264</v>
      </c>
      <c r="Q252" s="1">
        <v>4216</v>
      </c>
      <c r="S252" s="6">
        <v>12332</v>
      </c>
    </row>
    <row r="253" spans="1:19">
      <c r="A253" s="1">
        <v>1933</v>
      </c>
      <c r="B253" s="1">
        <v>9</v>
      </c>
      <c r="C253" s="1">
        <v>9</v>
      </c>
      <c r="D253" s="4">
        <f t="shared" si="9"/>
        <v>16</v>
      </c>
      <c r="E253" s="1">
        <v>1</v>
      </c>
      <c r="F253" s="1">
        <v>6</v>
      </c>
      <c r="I253" s="1">
        <v>1</v>
      </c>
      <c r="J253" s="1">
        <v>6</v>
      </c>
      <c r="K253" s="2">
        <f t="shared" si="10"/>
        <v>0</v>
      </c>
      <c r="L253" s="2">
        <f t="shared" si="11"/>
        <v>16</v>
      </c>
      <c r="M253" s="1" t="s">
        <v>30</v>
      </c>
      <c r="N253" s="1" t="s">
        <v>31</v>
      </c>
      <c r="O253" s="1">
        <v>1933</v>
      </c>
      <c r="P253" s="1">
        <v>264</v>
      </c>
      <c r="Q253" s="1">
        <v>4216</v>
      </c>
      <c r="S253" s="6">
        <v>12332</v>
      </c>
    </row>
    <row r="254" spans="1:19">
      <c r="A254" s="1">
        <v>1933</v>
      </c>
      <c r="B254" s="1">
        <v>9</v>
      </c>
      <c r="C254" s="1">
        <v>10</v>
      </c>
      <c r="D254" s="4">
        <f t="shared" si="9"/>
        <v>13</v>
      </c>
      <c r="E254" s="1">
        <v>1</v>
      </c>
      <c r="F254" s="1">
        <v>3</v>
      </c>
      <c r="I254" s="1">
        <v>1</v>
      </c>
      <c r="J254" s="1">
        <v>3</v>
      </c>
      <c r="K254" s="2">
        <f t="shared" si="10"/>
        <v>0</v>
      </c>
      <c r="L254" s="2">
        <f t="shared" si="11"/>
        <v>13</v>
      </c>
      <c r="M254" s="1" t="s">
        <v>94</v>
      </c>
      <c r="N254" s="1" t="s">
        <v>31</v>
      </c>
      <c r="O254" s="1">
        <v>1933</v>
      </c>
      <c r="P254" s="1">
        <v>264</v>
      </c>
      <c r="Q254" s="1">
        <v>4216</v>
      </c>
      <c r="S254" s="6">
        <v>12332</v>
      </c>
    </row>
    <row r="255" spans="1:19">
      <c r="A255" s="1">
        <v>1933</v>
      </c>
      <c r="B255" s="1">
        <v>9</v>
      </c>
      <c r="C255" s="1">
        <v>11</v>
      </c>
      <c r="D255" s="4">
        <f t="shared" si="9"/>
        <v>11</v>
      </c>
      <c r="E255" s="1">
        <v>1</v>
      </c>
      <c r="F255" s="1">
        <v>1</v>
      </c>
      <c r="I255" s="1">
        <v>1</v>
      </c>
      <c r="J255" s="1">
        <v>1</v>
      </c>
      <c r="K255" s="2">
        <f t="shared" si="10"/>
        <v>0</v>
      </c>
      <c r="L255" s="2">
        <f t="shared" si="11"/>
        <v>11</v>
      </c>
      <c r="M255" s="1" t="s">
        <v>30</v>
      </c>
      <c r="N255" s="1" t="s">
        <v>31</v>
      </c>
      <c r="O255" s="1">
        <v>1933</v>
      </c>
      <c r="P255" s="1">
        <v>264</v>
      </c>
      <c r="Q255" s="1">
        <v>4216</v>
      </c>
      <c r="S255" s="6">
        <v>12332</v>
      </c>
    </row>
    <row r="256" spans="1:19">
      <c r="A256" s="1">
        <v>1933</v>
      </c>
      <c r="B256" s="1">
        <v>9</v>
      </c>
      <c r="C256" s="1">
        <v>12</v>
      </c>
      <c r="D256" s="4">
        <f t="shared" si="9"/>
        <v>0</v>
      </c>
      <c r="E256" s="1">
        <v>0</v>
      </c>
      <c r="F256" s="1">
        <v>0</v>
      </c>
      <c r="K256" s="2">
        <f t="shared" si="10"/>
        <v>0</v>
      </c>
      <c r="L256" s="2">
        <f t="shared" si="11"/>
        <v>0</v>
      </c>
      <c r="M256" s="1" t="s">
        <v>30</v>
      </c>
      <c r="N256" s="1" t="s">
        <v>31</v>
      </c>
      <c r="O256" s="1">
        <v>1933</v>
      </c>
      <c r="P256" s="1">
        <v>264</v>
      </c>
      <c r="Q256" s="1">
        <v>4216</v>
      </c>
      <c r="S256" s="6">
        <v>12332</v>
      </c>
    </row>
    <row r="257" spans="1:19">
      <c r="A257" s="1">
        <v>1933</v>
      </c>
      <c r="B257" s="1">
        <v>9</v>
      </c>
      <c r="C257" s="1">
        <v>13</v>
      </c>
      <c r="D257" s="4">
        <f t="shared" si="9"/>
        <v>0</v>
      </c>
      <c r="E257" s="1">
        <v>0</v>
      </c>
      <c r="F257" s="1">
        <v>0</v>
      </c>
      <c r="K257" s="2">
        <f t="shared" si="10"/>
        <v>0</v>
      </c>
      <c r="L257" s="2">
        <f t="shared" si="11"/>
        <v>0</v>
      </c>
      <c r="M257" s="1" t="s">
        <v>30</v>
      </c>
      <c r="N257" s="1" t="s">
        <v>31</v>
      </c>
      <c r="O257" s="1">
        <v>1933</v>
      </c>
      <c r="P257" s="1">
        <v>264</v>
      </c>
      <c r="Q257" s="1">
        <v>4216</v>
      </c>
      <c r="S257" s="6">
        <v>12332</v>
      </c>
    </row>
    <row r="258" spans="1:19">
      <c r="A258" s="1">
        <v>1933</v>
      </c>
      <c r="B258" s="1">
        <v>9</v>
      </c>
      <c r="C258" s="1">
        <v>14</v>
      </c>
      <c r="D258" s="4">
        <f t="shared" si="9"/>
        <v>0</v>
      </c>
      <c r="E258" s="1">
        <v>0</v>
      </c>
      <c r="F258" s="1">
        <v>0</v>
      </c>
      <c r="K258" s="2">
        <f t="shared" si="10"/>
        <v>0</v>
      </c>
      <c r="L258" s="2">
        <f t="shared" si="11"/>
        <v>0</v>
      </c>
      <c r="M258" s="1" t="s">
        <v>30</v>
      </c>
      <c r="N258" s="1" t="s">
        <v>31</v>
      </c>
      <c r="O258" s="1">
        <v>1933</v>
      </c>
      <c r="P258" s="1">
        <v>264</v>
      </c>
      <c r="Q258" s="1">
        <v>4216</v>
      </c>
      <c r="S258" s="6">
        <v>12332</v>
      </c>
    </row>
    <row r="259" spans="1:19">
      <c r="A259" s="1">
        <v>1933</v>
      </c>
      <c r="B259" s="1">
        <v>9</v>
      </c>
      <c r="C259" s="1">
        <v>15</v>
      </c>
      <c r="D259" s="4">
        <f t="shared" ref="D259:D322" si="12">IF(E259="","",E259*10+F259)</f>
        <v>0</v>
      </c>
      <c r="E259" s="1">
        <v>0</v>
      </c>
      <c r="F259" s="1">
        <v>0</v>
      </c>
      <c r="K259" s="2">
        <f t="shared" ref="K259:K322" si="13">IF(D259="","",G259*10+H259)</f>
        <v>0</v>
      </c>
      <c r="L259" s="2">
        <f t="shared" ref="L259:L322" si="14">IF(D259="","",I259*10+J259)</f>
        <v>0</v>
      </c>
      <c r="M259" s="1" t="s">
        <v>30</v>
      </c>
      <c r="N259" s="1" t="s">
        <v>31</v>
      </c>
      <c r="O259" s="1">
        <v>1933</v>
      </c>
      <c r="P259" s="1">
        <v>264</v>
      </c>
      <c r="Q259" s="1">
        <v>4216</v>
      </c>
      <c r="S259" s="6">
        <v>12332</v>
      </c>
    </row>
    <row r="260" spans="1:19">
      <c r="A260" s="1">
        <v>1933</v>
      </c>
      <c r="B260" s="1">
        <v>9</v>
      </c>
      <c r="C260" s="1">
        <v>16</v>
      </c>
      <c r="D260" s="4">
        <f t="shared" si="12"/>
        <v>0</v>
      </c>
      <c r="E260" s="1">
        <v>0</v>
      </c>
      <c r="F260" s="1">
        <v>0</v>
      </c>
      <c r="K260" s="2">
        <f t="shared" si="13"/>
        <v>0</v>
      </c>
      <c r="L260" s="2">
        <f t="shared" si="14"/>
        <v>0</v>
      </c>
      <c r="M260" s="1" t="s">
        <v>30</v>
      </c>
      <c r="N260" s="1" t="s">
        <v>31</v>
      </c>
      <c r="O260" s="1">
        <v>1933</v>
      </c>
      <c r="P260" s="1">
        <v>264</v>
      </c>
      <c r="Q260" s="1">
        <v>4216</v>
      </c>
      <c r="S260" s="6">
        <v>12332</v>
      </c>
    </row>
    <row r="261" spans="1:19">
      <c r="A261" s="1">
        <v>1933</v>
      </c>
      <c r="B261" s="1">
        <v>9</v>
      </c>
      <c r="C261" s="1">
        <v>17</v>
      </c>
      <c r="D261" s="4">
        <f t="shared" si="12"/>
        <v>0</v>
      </c>
      <c r="E261" s="1">
        <v>0</v>
      </c>
      <c r="F261" s="1">
        <v>0</v>
      </c>
      <c r="K261" s="2">
        <f t="shared" si="13"/>
        <v>0</v>
      </c>
      <c r="L261" s="2">
        <f t="shared" si="14"/>
        <v>0</v>
      </c>
      <c r="M261" s="1" t="s">
        <v>94</v>
      </c>
      <c r="N261" s="1" t="s">
        <v>31</v>
      </c>
      <c r="O261" s="1">
        <v>1933</v>
      </c>
      <c r="P261" s="1">
        <v>264</v>
      </c>
      <c r="Q261" s="1">
        <v>4216</v>
      </c>
      <c r="S261" s="6">
        <v>12332</v>
      </c>
    </row>
    <row r="262" spans="1:19">
      <c r="A262" s="1">
        <v>1933</v>
      </c>
      <c r="B262" s="1">
        <v>9</v>
      </c>
      <c r="C262" s="1">
        <v>18</v>
      </c>
      <c r="D262" s="4">
        <f t="shared" si="12"/>
        <v>0</v>
      </c>
      <c r="E262" s="1">
        <v>0</v>
      </c>
      <c r="F262" s="1">
        <v>0</v>
      </c>
      <c r="K262" s="2">
        <f t="shared" si="13"/>
        <v>0</v>
      </c>
      <c r="L262" s="2">
        <f t="shared" si="14"/>
        <v>0</v>
      </c>
      <c r="M262" s="1" t="s">
        <v>30</v>
      </c>
      <c r="N262" s="1" t="s">
        <v>31</v>
      </c>
      <c r="O262" s="1">
        <v>1933</v>
      </c>
      <c r="P262" s="1">
        <v>264</v>
      </c>
      <c r="Q262" s="1">
        <v>4216</v>
      </c>
      <c r="S262" s="6">
        <v>12332</v>
      </c>
    </row>
    <row r="263" spans="1:19">
      <c r="A263" s="1">
        <v>1933</v>
      </c>
      <c r="B263" s="1">
        <v>9</v>
      </c>
      <c r="C263" s="1">
        <v>19</v>
      </c>
      <c r="D263" s="4" t="str">
        <f t="shared" si="12"/>
        <v/>
      </c>
      <c r="K263" s="2" t="str">
        <f t="shared" si="13"/>
        <v/>
      </c>
      <c r="L263" s="2" t="str">
        <f t="shared" si="14"/>
        <v/>
      </c>
      <c r="N263" s="1" t="s">
        <v>31</v>
      </c>
      <c r="O263" s="1">
        <v>1933</v>
      </c>
      <c r="P263" s="1">
        <v>264</v>
      </c>
      <c r="Q263" s="1">
        <v>4216</v>
      </c>
      <c r="S263" s="6">
        <v>12332</v>
      </c>
    </row>
    <row r="264" spans="1:19">
      <c r="A264" s="1">
        <v>1933</v>
      </c>
      <c r="B264" s="1">
        <v>9</v>
      </c>
      <c r="C264" s="1">
        <v>20</v>
      </c>
      <c r="D264" s="4" t="str">
        <f t="shared" si="12"/>
        <v/>
      </c>
      <c r="K264" s="2" t="str">
        <f t="shared" si="13"/>
        <v/>
      </c>
      <c r="L264" s="2" t="str">
        <f t="shared" si="14"/>
        <v/>
      </c>
      <c r="N264" s="1" t="s">
        <v>31</v>
      </c>
      <c r="O264" s="1">
        <v>1933</v>
      </c>
      <c r="P264" s="1">
        <v>264</v>
      </c>
      <c r="Q264" s="1">
        <v>4216</v>
      </c>
      <c r="S264" s="6">
        <v>12332</v>
      </c>
    </row>
    <row r="265" spans="1:19">
      <c r="A265" s="1">
        <v>1933</v>
      </c>
      <c r="B265" s="1">
        <v>9</v>
      </c>
      <c r="C265" s="1">
        <v>21</v>
      </c>
      <c r="D265" s="4">
        <f t="shared" si="12"/>
        <v>0</v>
      </c>
      <c r="E265" s="1">
        <v>0</v>
      </c>
      <c r="F265" s="1">
        <v>0</v>
      </c>
      <c r="K265" s="2">
        <f t="shared" si="13"/>
        <v>0</v>
      </c>
      <c r="L265" s="2">
        <f t="shared" si="14"/>
        <v>0</v>
      </c>
      <c r="M265" s="1" t="s">
        <v>30</v>
      </c>
      <c r="N265" s="1" t="s">
        <v>31</v>
      </c>
      <c r="O265" s="1">
        <v>1933</v>
      </c>
      <c r="P265" s="1">
        <v>264</v>
      </c>
      <c r="Q265" s="1">
        <v>4216</v>
      </c>
      <c r="S265" s="6">
        <v>12332</v>
      </c>
    </row>
    <row r="266" spans="1:19">
      <c r="A266" s="1">
        <v>1933</v>
      </c>
      <c r="B266" s="1">
        <v>9</v>
      </c>
      <c r="C266" s="1">
        <v>22</v>
      </c>
      <c r="D266" s="4">
        <f t="shared" si="12"/>
        <v>15</v>
      </c>
      <c r="E266" s="1">
        <v>1</v>
      </c>
      <c r="F266" s="1">
        <v>5</v>
      </c>
      <c r="I266" s="1">
        <v>1</v>
      </c>
      <c r="J266" s="1">
        <v>5</v>
      </c>
      <c r="K266" s="2">
        <f t="shared" si="13"/>
        <v>0</v>
      </c>
      <c r="L266" s="2">
        <f t="shared" si="14"/>
        <v>15</v>
      </c>
      <c r="M266" s="1" t="s">
        <v>30</v>
      </c>
      <c r="N266" s="1" t="s">
        <v>31</v>
      </c>
      <c r="O266" s="1">
        <v>1933</v>
      </c>
      <c r="P266" s="1">
        <v>264</v>
      </c>
      <c r="Q266" s="1">
        <v>4216</v>
      </c>
      <c r="S266" s="6">
        <v>12332</v>
      </c>
    </row>
    <row r="267" spans="1:19">
      <c r="A267" s="1">
        <v>1933</v>
      </c>
      <c r="B267" s="1">
        <v>9</v>
      </c>
      <c r="C267" s="1">
        <v>23</v>
      </c>
      <c r="D267" s="4">
        <f t="shared" si="12"/>
        <v>13</v>
      </c>
      <c r="E267" s="1">
        <v>1</v>
      </c>
      <c r="F267" s="1">
        <v>3</v>
      </c>
      <c r="I267" s="1">
        <v>1</v>
      </c>
      <c r="J267" s="1">
        <v>3</v>
      </c>
      <c r="K267" s="2">
        <f t="shared" si="13"/>
        <v>0</v>
      </c>
      <c r="L267" s="2">
        <f t="shared" si="14"/>
        <v>13</v>
      </c>
      <c r="M267" s="1" t="s">
        <v>30</v>
      </c>
      <c r="N267" s="1" t="s">
        <v>31</v>
      </c>
      <c r="O267" s="1">
        <v>1933</v>
      </c>
      <c r="P267" s="1">
        <v>264</v>
      </c>
      <c r="Q267" s="1">
        <v>4216</v>
      </c>
      <c r="S267" s="6">
        <v>12332</v>
      </c>
    </row>
    <row r="268" spans="1:19">
      <c r="A268" s="1">
        <v>1933</v>
      </c>
      <c r="B268" s="1">
        <v>9</v>
      </c>
      <c r="C268" s="1">
        <v>24</v>
      </c>
      <c r="D268" s="4">
        <f t="shared" si="12"/>
        <v>12</v>
      </c>
      <c r="E268" s="1">
        <v>1</v>
      </c>
      <c r="F268" s="1">
        <v>2</v>
      </c>
      <c r="I268" s="1">
        <v>1</v>
      </c>
      <c r="J268" s="1">
        <v>2</v>
      </c>
      <c r="K268" s="2">
        <f t="shared" si="13"/>
        <v>0</v>
      </c>
      <c r="L268" s="2">
        <f t="shared" si="14"/>
        <v>12</v>
      </c>
      <c r="M268" s="1" t="s">
        <v>30</v>
      </c>
      <c r="N268" s="1" t="s">
        <v>31</v>
      </c>
      <c r="O268" s="1">
        <v>1933</v>
      </c>
      <c r="P268" s="1">
        <v>264</v>
      </c>
      <c r="Q268" s="1">
        <v>4216</v>
      </c>
      <c r="S268" s="6">
        <v>12332</v>
      </c>
    </row>
    <row r="269" spans="1:19">
      <c r="A269" s="1">
        <v>1933</v>
      </c>
      <c r="B269" s="1">
        <v>9</v>
      </c>
      <c r="C269" s="1">
        <v>25</v>
      </c>
      <c r="D269" s="4">
        <f t="shared" si="12"/>
        <v>0</v>
      </c>
      <c r="E269" s="1">
        <v>0</v>
      </c>
      <c r="F269" s="1">
        <v>0</v>
      </c>
      <c r="K269" s="2">
        <f t="shared" si="13"/>
        <v>0</v>
      </c>
      <c r="L269" s="2">
        <f t="shared" si="14"/>
        <v>0</v>
      </c>
      <c r="M269" s="1" t="s">
        <v>30</v>
      </c>
      <c r="N269" s="1" t="s">
        <v>31</v>
      </c>
      <c r="O269" s="1">
        <v>1933</v>
      </c>
      <c r="P269" s="1">
        <v>264</v>
      </c>
      <c r="Q269" s="1">
        <v>4216</v>
      </c>
      <c r="S269" s="6">
        <v>12332</v>
      </c>
    </row>
    <row r="270" spans="1:19">
      <c r="A270" s="1">
        <v>1933</v>
      </c>
      <c r="B270" s="1">
        <v>9</v>
      </c>
      <c r="C270" s="1">
        <v>26</v>
      </c>
      <c r="D270" s="4">
        <f t="shared" si="12"/>
        <v>0</v>
      </c>
      <c r="E270" s="1">
        <v>0</v>
      </c>
      <c r="F270" s="1">
        <v>0</v>
      </c>
      <c r="K270" s="2">
        <f t="shared" si="13"/>
        <v>0</v>
      </c>
      <c r="L270" s="2">
        <f t="shared" si="14"/>
        <v>0</v>
      </c>
      <c r="M270" s="1" t="s">
        <v>30</v>
      </c>
      <c r="N270" s="1" t="s">
        <v>31</v>
      </c>
      <c r="O270" s="1">
        <v>1933</v>
      </c>
      <c r="P270" s="1">
        <v>264</v>
      </c>
      <c r="Q270" s="1">
        <v>4216</v>
      </c>
      <c r="S270" s="6">
        <v>12332</v>
      </c>
    </row>
    <row r="271" spans="1:19">
      <c r="A271" s="1">
        <v>1933</v>
      </c>
      <c r="B271" s="1">
        <v>9</v>
      </c>
      <c r="C271" s="1">
        <v>27</v>
      </c>
      <c r="D271" s="4">
        <f t="shared" si="12"/>
        <v>0</v>
      </c>
      <c r="E271" s="1">
        <v>0</v>
      </c>
      <c r="F271" s="1">
        <v>0</v>
      </c>
      <c r="K271" s="2">
        <f t="shared" si="13"/>
        <v>0</v>
      </c>
      <c r="L271" s="2">
        <f t="shared" si="14"/>
        <v>0</v>
      </c>
      <c r="M271" s="1" t="s">
        <v>30</v>
      </c>
      <c r="N271" s="1" t="s">
        <v>31</v>
      </c>
      <c r="O271" s="1">
        <v>1933</v>
      </c>
      <c r="P271" s="1">
        <v>264</v>
      </c>
      <c r="Q271" s="1">
        <v>4216</v>
      </c>
      <c r="S271" s="6">
        <v>12332</v>
      </c>
    </row>
    <row r="272" spans="1:19">
      <c r="A272" s="1">
        <v>1933</v>
      </c>
      <c r="B272" s="1">
        <v>9</v>
      </c>
      <c r="C272" s="1">
        <v>28</v>
      </c>
      <c r="D272" s="4">
        <f t="shared" si="12"/>
        <v>16</v>
      </c>
      <c r="E272" s="1">
        <v>1</v>
      </c>
      <c r="F272" s="1">
        <v>6</v>
      </c>
      <c r="G272" s="1">
        <v>1</v>
      </c>
      <c r="H272" s="1">
        <v>6</v>
      </c>
      <c r="K272" s="2">
        <f t="shared" si="13"/>
        <v>16</v>
      </c>
      <c r="L272" s="2">
        <f t="shared" si="14"/>
        <v>0</v>
      </c>
      <c r="M272" s="1" t="s">
        <v>30</v>
      </c>
      <c r="N272" s="1" t="s">
        <v>31</v>
      </c>
      <c r="O272" s="1">
        <v>1933</v>
      </c>
      <c r="P272" s="1">
        <v>264</v>
      </c>
      <c r="Q272" s="1">
        <v>4216</v>
      </c>
      <c r="S272" s="6">
        <v>12332</v>
      </c>
    </row>
    <row r="273" spans="1:19">
      <c r="A273" s="1">
        <v>1933</v>
      </c>
      <c r="B273" s="1">
        <v>9</v>
      </c>
      <c r="C273" s="1">
        <v>29</v>
      </c>
      <c r="D273" s="4">
        <f t="shared" si="12"/>
        <v>16</v>
      </c>
      <c r="E273" s="1">
        <v>1</v>
      </c>
      <c r="F273" s="1">
        <v>6</v>
      </c>
      <c r="G273" s="1">
        <v>1</v>
      </c>
      <c r="H273" s="1">
        <v>6</v>
      </c>
      <c r="K273" s="2">
        <f t="shared" si="13"/>
        <v>16</v>
      </c>
      <c r="L273" s="2">
        <f t="shared" si="14"/>
        <v>0</v>
      </c>
      <c r="M273" s="1" t="s">
        <v>30</v>
      </c>
      <c r="N273" s="1" t="s">
        <v>31</v>
      </c>
      <c r="O273" s="1">
        <v>1933</v>
      </c>
      <c r="P273" s="1">
        <v>264</v>
      </c>
      <c r="Q273" s="1">
        <v>4216</v>
      </c>
      <c r="S273" s="6">
        <v>12332</v>
      </c>
    </row>
    <row r="274" spans="1:19">
      <c r="A274" s="1">
        <v>1933</v>
      </c>
      <c r="B274" s="1">
        <v>9</v>
      </c>
      <c r="C274" s="1">
        <v>30</v>
      </c>
      <c r="D274" s="4">
        <f t="shared" si="12"/>
        <v>15</v>
      </c>
      <c r="E274" s="1">
        <v>1</v>
      </c>
      <c r="F274" s="1">
        <v>5</v>
      </c>
      <c r="G274" s="1">
        <v>1</v>
      </c>
      <c r="H274" s="1">
        <v>5</v>
      </c>
      <c r="K274" s="2">
        <f t="shared" si="13"/>
        <v>15</v>
      </c>
      <c r="L274" s="2">
        <f t="shared" si="14"/>
        <v>0</v>
      </c>
      <c r="M274" s="1" t="s">
        <v>30</v>
      </c>
      <c r="N274" s="1" t="s">
        <v>31</v>
      </c>
      <c r="O274" s="1">
        <v>1933</v>
      </c>
      <c r="P274" s="1">
        <v>264</v>
      </c>
      <c r="Q274" s="1">
        <v>4216</v>
      </c>
      <c r="S274" s="6">
        <v>12332</v>
      </c>
    </row>
    <row r="275" spans="1:19">
      <c r="A275" s="1">
        <v>1933</v>
      </c>
      <c r="B275" s="1">
        <v>10</v>
      </c>
      <c r="C275" s="1">
        <v>1</v>
      </c>
      <c r="D275" s="4">
        <f t="shared" si="12"/>
        <v>11</v>
      </c>
      <c r="E275" s="1">
        <v>1</v>
      </c>
      <c r="F275" s="1">
        <v>1</v>
      </c>
      <c r="G275" s="1">
        <v>1</v>
      </c>
      <c r="H275" s="1">
        <v>1</v>
      </c>
      <c r="K275" s="2">
        <f t="shared" si="13"/>
        <v>11</v>
      </c>
      <c r="L275" s="2">
        <f t="shared" si="14"/>
        <v>0</v>
      </c>
      <c r="M275" s="1" t="s">
        <v>94</v>
      </c>
      <c r="N275" s="1" t="s">
        <v>31</v>
      </c>
      <c r="O275" s="1">
        <v>1933</v>
      </c>
      <c r="P275" s="1">
        <v>267</v>
      </c>
      <c r="Q275" s="1">
        <v>3969</v>
      </c>
      <c r="S275" s="6">
        <v>12363</v>
      </c>
    </row>
    <row r="276" spans="1:19">
      <c r="A276" s="1">
        <v>1933</v>
      </c>
      <c r="B276" s="1">
        <v>10</v>
      </c>
      <c r="C276" s="1">
        <v>2</v>
      </c>
      <c r="D276" s="4">
        <f t="shared" si="12"/>
        <v>0</v>
      </c>
      <c r="E276" s="1">
        <v>0</v>
      </c>
      <c r="F276" s="1">
        <v>0</v>
      </c>
      <c r="K276" s="2">
        <f t="shared" si="13"/>
        <v>0</v>
      </c>
      <c r="L276" s="2">
        <f t="shared" si="14"/>
        <v>0</v>
      </c>
      <c r="M276" s="1" t="s">
        <v>94</v>
      </c>
      <c r="N276" s="1" t="s">
        <v>31</v>
      </c>
      <c r="O276" s="1">
        <v>1933</v>
      </c>
      <c r="P276" s="1">
        <v>267</v>
      </c>
      <c r="Q276" s="1">
        <v>3969</v>
      </c>
      <c r="S276" s="6">
        <v>12363</v>
      </c>
    </row>
    <row r="277" spans="1:19">
      <c r="A277" s="1">
        <v>1933</v>
      </c>
      <c r="B277" s="1">
        <v>10</v>
      </c>
      <c r="C277" s="1">
        <v>3</v>
      </c>
      <c r="D277" s="4">
        <f t="shared" si="12"/>
        <v>0</v>
      </c>
      <c r="E277" s="1">
        <v>0</v>
      </c>
      <c r="F277" s="1">
        <v>0</v>
      </c>
      <c r="K277" s="2">
        <f t="shared" si="13"/>
        <v>0</v>
      </c>
      <c r="L277" s="2">
        <f t="shared" si="14"/>
        <v>0</v>
      </c>
      <c r="M277" s="1" t="s">
        <v>30</v>
      </c>
      <c r="N277" s="1" t="s">
        <v>31</v>
      </c>
      <c r="O277" s="1">
        <v>1933</v>
      </c>
      <c r="P277" s="1">
        <v>267</v>
      </c>
      <c r="Q277" s="1">
        <v>3969</v>
      </c>
      <c r="S277" s="6">
        <v>12363</v>
      </c>
    </row>
    <row r="278" spans="1:19">
      <c r="A278" s="1">
        <v>1933</v>
      </c>
      <c r="B278" s="1">
        <v>10</v>
      </c>
      <c r="C278" s="1">
        <v>4</v>
      </c>
      <c r="D278" s="4">
        <f t="shared" si="12"/>
        <v>0</v>
      </c>
      <c r="E278" s="1">
        <v>0</v>
      </c>
      <c r="F278" s="1">
        <v>0</v>
      </c>
      <c r="K278" s="2">
        <f t="shared" si="13"/>
        <v>0</v>
      </c>
      <c r="L278" s="2">
        <f t="shared" si="14"/>
        <v>0</v>
      </c>
      <c r="M278" s="1" t="s">
        <v>30</v>
      </c>
      <c r="N278" s="1" t="s">
        <v>31</v>
      </c>
      <c r="O278" s="1">
        <v>1933</v>
      </c>
      <c r="P278" s="1">
        <v>267</v>
      </c>
      <c r="Q278" s="1">
        <v>3969</v>
      </c>
      <c r="S278" s="6">
        <v>12363</v>
      </c>
    </row>
    <row r="279" spans="1:19">
      <c r="A279" s="1">
        <v>1933</v>
      </c>
      <c r="B279" s="1">
        <v>10</v>
      </c>
      <c r="C279" s="1">
        <v>5</v>
      </c>
      <c r="D279" s="4">
        <f t="shared" si="12"/>
        <v>0</v>
      </c>
      <c r="E279" s="1">
        <v>0</v>
      </c>
      <c r="F279" s="1">
        <v>0</v>
      </c>
      <c r="K279" s="2">
        <f t="shared" si="13"/>
        <v>0</v>
      </c>
      <c r="L279" s="2">
        <f t="shared" si="14"/>
        <v>0</v>
      </c>
      <c r="M279" s="1" t="s">
        <v>30</v>
      </c>
      <c r="N279" s="1" t="s">
        <v>31</v>
      </c>
      <c r="O279" s="1">
        <v>1933</v>
      </c>
      <c r="P279" s="1">
        <v>267</v>
      </c>
      <c r="Q279" s="1">
        <v>3969</v>
      </c>
      <c r="S279" s="6">
        <v>12363</v>
      </c>
    </row>
    <row r="280" spans="1:19">
      <c r="A280" s="1">
        <v>1933</v>
      </c>
      <c r="B280" s="1">
        <v>10</v>
      </c>
      <c r="C280" s="1">
        <v>6</v>
      </c>
      <c r="D280" s="4" t="str">
        <f t="shared" si="12"/>
        <v/>
      </c>
      <c r="K280" s="2" t="str">
        <f t="shared" si="13"/>
        <v/>
      </c>
      <c r="L280" s="2" t="str">
        <f t="shared" si="14"/>
        <v/>
      </c>
      <c r="N280" s="1" t="s">
        <v>31</v>
      </c>
      <c r="O280" s="1">
        <v>1933</v>
      </c>
      <c r="P280" s="1">
        <v>267</v>
      </c>
      <c r="Q280" s="1">
        <v>3969</v>
      </c>
      <c r="S280" s="6">
        <v>12363</v>
      </c>
    </row>
    <row r="281" spans="1:19">
      <c r="A281" s="1">
        <v>1933</v>
      </c>
      <c r="B281" s="1">
        <v>10</v>
      </c>
      <c r="C281" s="1">
        <v>7</v>
      </c>
      <c r="D281" s="4" t="str">
        <f t="shared" si="12"/>
        <v/>
      </c>
      <c r="K281" s="2" t="str">
        <f t="shared" si="13"/>
        <v/>
      </c>
      <c r="L281" s="2" t="str">
        <f t="shared" si="14"/>
        <v/>
      </c>
      <c r="N281" s="1" t="s">
        <v>31</v>
      </c>
      <c r="O281" s="1">
        <v>1933</v>
      </c>
      <c r="P281" s="1">
        <v>267</v>
      </c>
      <c r="Q281" s="1">
        <v>3969</v>
      </c>
      <c r="S281" s="6">
        <v>12363</v>
      </c>
    </row>
    <row r="282" spans="1:19">
      <c r="A282" s="1">
        <v>1933</v>
      </c>
      <c r="B282" s="1">
        <v>10</v>
      </c>
      <c r="C282" s="1">
        <v>8</v>
      </c>
      <c r="D282" s="4">
        <f t="shared" si="12"/>
        <v>0</v>
      </c>
      <c r="E282" s="1">
        <v>0</v>
      </c>
      <c r="F282" s="1">
        <v>0</v>
      </c>
      <c r="K282" s="2">
        <f t="shared" si="13"/>
        <v>0</v>
      </c>
      <c r="L282" s="2">
        <f t="shared" si="14"/>
        <v>0</v>
      </c>
      <c r="M282" s="1" t="s">
        <v>94</v>
      </c>
      <c r="N282" s="1" t="s">
        <v>31</v>
      </c>
      <c r="O282" s="1">
        <v>1933</v>
      </c>
      <c r="P282" s="1">
        <v>267</v>
      </c>
      <c r="Q282" s="1">
        <v>3969</v>
      </c>
      <c r="S282" s="6">
        <v>12363</v>
      </c>
    </row>
    <row r="283" spans="1:19">
      <c r="A283" s="1">
        <v>1933</v>
      </c>
      <c r="B283" s="1">
        <v>10</v>
      </c>
      <c r="C283" s="1">
        <v>9</v>
      </c>
      <c r="D283" s="4">
        <f t="shared" si="12"/>
        <v>0</v>
      </c>
      <c r="E283" s="1">
        <v>0</v>
      </c>
      <c r="F283" s="1">
        <v>0</v>
      </c>
      <c r="K283" s="2">
        <f t="shared" si="13"/>
        <v>0</v>
      </c>
      <c r="L283" s="2">
        <f t="shared" si="14"/>
        <v>0</v>
      </c>
      <c r="M283" s="1" t="s">
        <v>30</v>
      </c>
      <c r="N283" s="1" t="s">
        <v>31</v>
      </c>
      <c r="O283" s="1">
        <v>1933</v>
      </c>
      <c r="P283" s="1">
        <v>267</v>
      </c>
      <c r="Q283" s="1">
        <v>3969</v>
      </c>
      <c r="S283" s="6">
        <v>12363</v>
      </c>
    </row>
    <row r="284" spans="1:19">
      <c r="A284" s="1">
        <v>1933</v>
      </c>
      <c r="B284" s="1">
        <v>10</v>
      </c>
      <c r="C284" s="1">
        <v>10</v>
      </c>
      <c r="D284" s="4">
        <f t="shared" si="12"/>
        <v>0</v>
      </c>
      <c r="E284" s="1">
        <v>0</v>
      </c>
      <c r="F284" s="1">
        <v>0</v>
      </c>
      <c r="K284" s="2">
        <f t="shared" si="13"/>
        <v>0</v>
      </c>
      <c r="L284" s="2">
        <f t="shared" si="14"/>
        <v>0</v>
      </c>
      <c r="M284" s="1" t="s">
        <v>30</v>
      </c>
      <c r="N284" s="1" t="s">
        <v>31</v>
      </c>
      <c r="O284" s="1">
        <v>1933</v>
      </c>
      <c r="P284" s="1">
        <v>267</v>
      </c>
      <c r="Q284" s="1">
        <v>3969</v>
      </c>
      <c r="S284" s="6">
        <v>12363</v>
      </c>
    </row>
    <row r="285" spans="1:19">
      <c r="A285" s="1">
        <v>1933</v>
      </c>
      <c r="B285" s="1">
        <v>10</v>
      </c>
      <c r="C285" s="1">
        <v>11</v>
      </c>
      <c r="D285" s="4">
        <f t="shared" si="12"/>
        <v>0</v>
      </c>
      <c r="E285" s="1">
        <v>0</v>
      </c>
      <c r="F285" s="1">
        <v>0</v>
      </c>
      <c r="K285" s="2">
        <f t="shared" si="13"/>
        <v>0</v>
      </c>
      <c r="L285" s="2">
        <f t="shared" si="14"/>
        <v>0</v>
      </c>
      <c r="M285" s="1" t="s">
        <v>30</v>
      </c>
      <c r="N285" s="1" t="s">
        <v>31</v>
      </c>
      <c r="O285" s="1">
        <v>1933</v>
      </c>
      <c r="P285" s="1">
        <v>267</v>
      </c>
      <c r="Q285" s="1">
        <v>3969</v>
      </c>
      <c r="S285" s="6">
        <v>12363</v>
      </c>
    </row>
    <row r="286" spans="1:19">
      <c r="A286" s="1">
        <v>1933</v>
      </c>
      <c r="B286" s="1">
        <v>10</v>
      </c>
      <c r="C286" s="1">
        <v>12</v>
      </c>
      <c r="D286" s="4">
        <f t="shared" si="12"/>
        <v>0</v>
      </c>
      <c r="E286" s="1">
        <v>0</v>
      </c>
      <c r="F286" s="1">
        <v>0</v>
      </c>
      <c r="K286" s="2">
        <f t="shared" si="13"/>
        <v>0</v>
      </c>
      <c r="L286" s="2">
        <f t="shared" si="14"/>
        <v>0</v>
      </c>
      <c r="M286" s="1" t="s">
        <v>30</v>
      </c>
      <c r="N286" s="1" t="s">
        <v>31</v>
      </c>
      <c r="O286" s="1">
        <v>1933</v>
      </c>
      <c r="P286" s="1">
        <v>267</v>
      </c>
      <c r="Q286" s="1">
        <v>3969</v>
      </c>
      <c r="S286" s="6">
        <v>12363</v>
      </c>
    </row>
    <row r="287" spans="1:19">
      <c r="A287" s="1">
        <v>1933</v>
      </c>
      <c r="B287" s="1">
        <v>10</v>
      </c>
      <c r="C287" s="1">
        <v>13</v>
      </c>
      <c r="D287" s="4" t="str">
        <f t="shared" si="12"/>
        <v/>
      </c>
      <c r="K287" s="2" t="str">
        <f t="shared" si="13"/>
        <v/>
      </c>
      <c r="L287" s="2" t="str">
        <f t="shared" si="14"/>
        <v/>
      </c>
      <c r="N287" s="1" t="s">
        <v>31</v>
      </c>
      <c r="O287" s="1">
        <v>1933</v>
      </c>
      <c r="P287" s="1">
        <v>267</v>
      </c>
      <c r="Q287" s="1">
        <v>3969</v>
      </c>
      <c r="S287" s="6">
        <v>12363</v>
      </c>
    </row>
    <row r="288" spans="1:19">
      <c r="A288" s="1">
        <v>1933</v>
      </c>
      <c r="B288" s="1">
        <v>10</v>
      </c>
      <c r="C288" s="1">
        <v>14</v>
      </c>
      <c r="D288" s="4">
        <f t="shared" si="12"/>
        <v>0</v>
      </c>
      <c r="E288" s="1">
        <v>0</v>
      </c>
      <c r="F288" s="1">
        <v>0</v>
      </c>
      <c r="K288" s="2">
        <f t="shared" si="13"/>
        <v>0</v>
      </c>
      <c r="L288" s="2">
        <f t="shared" si="14"/>
        <v>0</v>
      </c>
      <c r="M288" s="1" t="s">
        <v>30</v>
      </c>
      <c r="N288" s="1" t="s">
        <v>31</v>
      </c>
      <c r="O288" s="1">
        <v>1933</v>
      </c>
      <c r="P288" s="1">
        <v>267</v>
      </c>
      <c r="Q288" s="1">
        <v>3969</v>
      </c>
      <c r="S288" s="6">
        <v>12363</v>
      </c>
    </row>
    <row r="289" spans="1:19">
      <c r="A289" s="1">
        <v>1933</v>
      </c>
      <c r="B289" s="1">
        <v>10</v>
      </c>
      <c r="C289" s="1">
        <v>15</v>
      </c>
      <c r="D289" s="4" t="str">
        <f t="shared" si="12"/>
        <v/>
      </c>
      <c r="K289" s="2" t="str">
        <f t="shared" si="13"/>
        <v/>
      </c>
      <c r="L289" s="2" t="str">
        <f t="shared" si="14"/>
        <v/>
      </c>
      <c r="N289" s="1" t="s">
        <v>31</v>
      </c>
      <c r="O289" s="1">
        <v>1933</v>
      </c>
      <c r="P289" s="1">
        <v>267</v>
      </c>
      <c r="Q289" s="1">
        <v>3969</v>
      </c>
      <c r="S289" s="6">
        <v>12363</v>
      </c>
    </row>
    <row r="290" spans="1:19">
      <c r="A290" s="1">
        <v>1933</v>
      </c>
      <c r="B290" s="1">
        <v>10</v>
      </c>
      <c r="C290" s="1">
        <v>16</v>
      </c>
      <c r="D290" s="4">
        <f t="shared" si="12"/>
        <v>0</v>
      </c>
      <c r="E290" s="1">
        <v>0</v>
      </c>
      <c r="F290" s="1">
        <v>0</v>
      </c>
      <c r="K290" s="2">
        <f t="shared" si="13"/>
        <v>0</v>
      </c>
      <c r="L290" s="2">
        <f t="shared" si="14"/>
        <v>0</v>
      </c>
      <c r="M290" s="1" t="s">
        <v>94</v>
      </c>
      <c r="N290" s="1" t="s">
        <v>31</v>
      </c>
      <c r="O290" s="1">
        <v>1933</v>
      </c>
      <c r="P290" s="1">
        <v>267</v>
      </c>
      <c r="Q290" s="1">
        <v>3969</v>
      </c>
      <c r="S290" s="6">
        <v>12363</v>
      </c>
    </row>
    <row r="291" spans="1:19">
      <c r="A291" s="1">
        <v>1933</v>
      </c>
      <c r="B291" s="1">
        <v>10</v>
      </c>
      <c r="C291" s="1">
        <v>17</v>
      </c>
      <c r="D291" s="4">
        <f t="shared" si="12"/>
        <v>0</v>
      </c>
      <c r="E291" s="1">
        <v>0</v>
      </c>
      <c r="F291" s="1">
        <v>0</v>
      </c>
      <c r="K291" s="2">
        <f t="shared" si="13"/>
        <v>0</v>
      </c>
      <c r="L291" s="2">
        <f t="shared" si="14"/>
        <v>0</v>
      </c>
      <c r="M291" s="1" t="s">
        <v>30</v>
      </c>
      <c r="N291" s="1" t="s">
        <v>31</v>
      </c>
      <c r="O291" s="1">
        <v>1933</v>
      </c>
      <c r="P291" s="1">
        <v>267</v>
      </c>
      <c r="Q291" s="1">
        <v>3969</v>
      </c>
      <c r="S291" s="6">
        <v>12363</v>
      </c>
    </row>
    <row r="292" spans="1:19">
      <c r="A292" s="1">
        <v>1933</v>
      </c>
      <c r="B292" s="1">
        <v>10</v>
      </c>
      <c r="C292" s="1">
        <v>18</v>
      </c>
      <c r="D292" s="4">
        <f t="shared" si="12"/>
        <v>0</v>
      </c>
      <c r="E292" s="1">
        <v>0</v>
      </c>
      <c r="F292" s="1">
        <v>0</v>
      </c>
      <c r="K292" s="2">
        <f t="shared" si="13"/>
        <v>0</v>
      </c>
      <c r="L292" s="2">
        <f t="shared" si="14"/>
        <v>0</v>
      </c>
      <c r="M292" s="1" t="s">
        <v>30</v>
      </c>
      <c r="N292" s="1" t="s">
        <v>31</v>
      </c>
      <c r="O292" s="1">
        <v>1933</v>
      </c>
      <c r="P292" s="1">
        <v>267</v>
      </c>
      <c r="Q292" s="1">
        <v>3969</v>
      </c>
      <c r="S292" s="6">
        <v>12363</v>
      </c>
    </row>
    <row r="293" spans="1:19">
      <c r="A293" s="1">
        <v>1933</v>
      </c>
      <c r="B293" s="1">
        <v>10</v>
      </c>
      <c r="C293" s="1">
        <v>19</v>
      </c>
      <c r="D293" s="4" t="str">
        <f t="shared" si="12"/>
        <v/>
      </c>
      <c r="K293" s="2" t="str">
        <f t="shared" si="13"/>
        <v/>
      </c>
      <c r="L293" s="2" t="str">
        <f t="shared" si="14"/>
        <v/>
      </c>
      <c r="N293" s="1" t="s">
        <v>31</v>
      </c>
      <c r="O293" s="1">
        <v>1933</v>
      </c>
      <c r="P293" s="1">
        <v>267</v>
      </c>
      <c r="Q293" s="1">
        <v>3969</v>
      </c>
      <c r="S293" s="6">
        <v>12363</v>
      </c>
    </row>
    <row r="294" spans="1:19">
      <c r="A294" s="1">
        <v>1933</v>
      </c>
      <c r="B294" s="1">
        <v>10</v>
      </c>
      <c r="C294" s="1">
        <v>20</v>
      </c>
      <c r="D294" s="4">
        <f t="shared" si="12"/>
        <v>0</v>
      </c>
      <c r="E294" s="1">
        <v>0</v>
      </c>
      <c r="F294" s="1">
        <v>0</v>
      </c>
      <c r="K294" s="2">
        <f t="shared" si="13"/>
        <v>0</v>
      </c>
      <c r="L294" s="2">
        <f t="shared" si="14"/>
        <v>0</v>
      </c>
      <c r="M294" s="1" t="s">
        <v>30</v>
      </c>
      <c r="N294" s="1" t="s">
        <v>31</v>
      </c>
      <c r="O294" s="1">
        <v>1933</v>
      </c>
      <c r="P294" s="1">
        <v>267</v>
      </c>
      <c r="Q294" s="1">
        <v>3969</v>
      </c>
      <c r="S294" s="6">
        <v>12363</v>
      </c>
    </row>
    <row r="295" spans="1:19">
      <c r="A295" s="1">
        <v>1933</v>
      </c>
      <c r="B295" s="1">
        <v>10</v>
      </c>
      <c r="C295" s="1">
        <v>21</v>
      </c>
      <c r="D295" s="4">
        <f t="shared" si="12"/>
        <v>0</v>
      </c>
      <c r="E295" s="1">
        <v>0</v>
      </c>
      <c r="F295" s="1">
        <v>0</v>
      </c>
      <c r="K295" s="2">
        <f t="shared" si="13"/>
        <v>0</v>
      </c>
      <c r="L295" s="2">
        <f t="shared" si="14"/>
        <v>0</v>
      </c>
      <c r="M295" s="1" t="s">
        <v>30</v>
      </c>
      <c r="N295" s="1" t="s">
        <v>31</v>
      </c>
      <c r="O295" s="1">
        <v>1933</v>
      </c>
      <c r="P295" s="1">
        <v>267</v>
      </c>
      <c r="Q295" s="1">
        <v>3969</v>
      </c>
      <c r="S295" s="6">
        <v>12363</v>
      </c>
    </row>
    <row r="296" spans="1:19">
      <c r="A296" s="1">
        <v>1933</v>
      </c>
      <c r="B296" s="1">
        <v>10</v>
      </c>
      <c r="C296" s="1">
        <v>22</v>
      </c>
      <c r="D296" s="4">
        <f t="shared" si="12"/>
        <v>0</v>
      </c>
      <c r="E296" s="1">
        <v>0</v>
      </c>
      <c r="F296" s="1">
        <v>0</v>
      </c>
      <c r="K296" s="2">
        <f t="shared" si="13"/>
        <v>0</v>
      </c>
      <c r="L296" s="2">
        <f t="shared" si="14"/>
        <v>0</v>
      </c>
      <c r="M296" s="1" t="s">
        <v>30</v>
      </c>
      <c r="N296" s="1" t="s">
        <v>31</v>
      </c>
      <c r="O296" s="1">
        <v>1933</v>
      </c>
      <c r="P296" s="1">
        <v>267</v>
      </c>
      <c r="Q296" s="1">
        <v>3969</v>
      </c>
      <c r="S296" s="6">
        <v>12363</v>
      </c>
    </row>
    <row r="297" spans="1:19">
      <c r="A297" s="1">
        <v>1933</v>
      </c>
      <c r="B297" s="1">
        <v>10</v>
      </c>
      <c r="C297" s="1">
        <v>23</v>
      </c>
      <c r="D297" s="4" t="str">
        <f t="shared" si="12"/>
        <v/>
      </c>
      <c r="K297" s="2" t="str">
        <f t="shared" si="13"/>
        <v/>
      </c>
      <c r="L297" s="2" t="str">
        <f t="shared" si="14"/>
        <v/>
      </c>
      <c r="M297" s="1" t="s">
        <v>30</v>
      </c>
      <c r="N297" s="1" t="s">
        <v>31</v>
      </c>
      <c r="O297" s="1">
        <v>1933</v>
      </c>
      <c r="P297" s="1">
        <v>267</v>
      </c>
      <c r="Q297" s="1">
        <v>3969</v>
      </c>
      <c r="S297" s="6">
        <v>12363</v>
      </c>
    </row>
    <row r="298" spans="1:19">
      <c r="A298" s="1">
        <v>1933</v>
      </c>
      <c r="B298" s="1">
        <v>10</v>
      </c>
      <c r="C298" s="1">
        <v>24</v>
      </c>
      <c r="D298" s="4">
        <f t="shared" si="12"/>
        <v>0</v>
      </c>
      <c r="E298" s="1">
        <v>0</v>
      </c>
      <c r="F298" s="1">
        <v>0</v>
      </c>
      <c r="K298" s="2">
        <f t="shared" si="13"/>
        <v>0</v>
      </c>
      <c r="L298" s="2">
        <f t="shared" si="14"/>
        <v>0</v>
      </c>
      <c r="M298" s="1" t="s">
        <v>30</v>
      </c>
      <c r="N298" s="1" t="s">
        <v>31</v>
      </c>
      <c r="O298" s="1">
        <v>1933</v>
      </c>
      <c r="P298" s="1">
        <v>267</v>
      </c>
      <c r="Q298" s="1">
        <v>3969</v>
      </c>
      <c r="S298" s="6">
        <v>12363</v>
      </c>
    </row>
    <row r="299" spans="1:19">
      <c r="A299" s="1">
        <v>1933</v>
      </c>
      <c r="B299" s="1">
        <v>10</v>
      </c>
      <c r="C299" s="1">
        <v>25</v>
      </c>
      <c r="D299" s="4">
        <f t="shared" si="12"/>
        <v>0</v>
      </c>
      <c r="E299" s="1">
        <v>0</v>
      </c>
      <c r="F299" s="1">
        <v>0</v>
      </c>
      <c r="K299" s="2">
        <f t="shared" si="13"/>
        <v>0</v>
      </c>
      <c r="L299" s="2">
        <f t="shared" si="14"/>
        <v>0</v>
      </c>
      <c r="M299" s="1" t="s">
        <v>30</v>
      </c>
      <c r="N299" s="1" t="s">
        <v>31</v>
      </c>
      <c r="O299" s="1">
        <v>1933</v>
      </c>
      <c r="P299" s="1">
        <v>267</v>
      </c>
      <c r="Q299" s="1">
        <v>3969</v>
      </c>
      <c r="S299" s="6">
        <v>12363</v>
      </c>
    </row>
    <row r="300" spans="1:19">
      <c r="A300" s="1">
        <v>1933</v>
      </c>
      <c r="B300" s="1">
        <v>10</v>
      </c>
      <c r="C300" s="1">
        <v>26</v>
      </c>
      <c r="D300" s="4">
        <f t="shared" si="12"/>
        <v>13</v>
      </c>
      <c r="E300" s="1">
        <v>1</v>
      </c>
      <c r="F300" s="1">
        <v>3</v>
      </c>
      <c r="G300" s="1">
        <v>1</v>
      </c>
      <c r="H300" s="1">
        <v>3</v>
      </c>
      <c r="K300" s="2">
        <f t="shared" si="13"/>
        <v>13</v>
      </c>
      <c r="L300" s="2">
        <f t="shared" si="14"/>
        <v>0</v>
      </c>
      <c r="M300" s="1" t="s">
        <v>30</v>
      </c>
      <c r="N300" s="1" t="s">
        <v>31</v>
      </c>
      <c r="O300" s="1">
        <v>1933</v>
      </c>
      <c r="P300" s="1">
        <v>267</v>
      </c>
      <c r="Q300" s="1">
        <v>3969</v>
      </c>
      <c r="S300" s="6">
        <v>12363</v>
      </c>
    </row>
    <row r="301" spans="1:19">
      <c r="A301" s="1">
        <v>1933</v>
      </c>
      <c r="B301" s="1">
        <v>10</v>
      </c>
      <c r="C301" s="1">
        <v>27</v>
      </c>
      <c r="D301" s="4">
        <f t="shared" si="12"/>
        <v>21</v>
      </c>
      <c r="E301" s="1">
        <v>1</v>
      </c>
      <c r="F301" s="1">
        <v>11</v>
      </c>
      <c r="G301" s="1">
        <v>1</v>
      </c>
      <c r="H301" s="1">
        <v>11</v>
      </c>
      <c r="K301" s="2">
        <f t="shared" si="13"/>
        <v>21</v>
      </c>
      <c r="L301" s="2">
        <f t="shared" si="14"/>
        <v>0</v>
      </c>
      <c r="M301" s="1" t="s">
        <v>30</v>
      </c>
      <c r="N301" s="1" t="s">
        <v>31</v>
      </c>
      <c r="O301" s="1">
        <v>1933</v>
      </c>
      <c r="P301" s="1">
        <v>267</v>
      </c>
      <c r="Q301" s="1">
        <v>3969</v>
      </c>
      <c r="S301" s="6">
        <v>12363</v>
      </c>
    </row>
    <row r="302" spans="1:19">
      <c r="A302" s="1">
        <v>1933</v>
      </c>
      <c r="B302" s="1">
        <v>10</v>
      </c>
      <c r="C302" s="1">
        <v>28</v>
      </c>
      <c r="D302" s="4">
        <f t="shared" si="12"/>
        <v>16</v>
      </c>
      <c r="E302" s="1">
        <v>1</v>
      </c>
      <c r="F302" s="1">
        <v>6</v>
      </c>
      <c r="G302" s="1">
        <v>1</v>
      </c>
      <c r="H302" s="1">
        <v>6</v>
      </c>
      <c r="K302" s="2">
        <f t="shared" si="13"/>
        <v>16</v>
      </c>
      <c r="L302" s="2">
        <f t="shared" si="14"/>
        <v>0</v>
      </c>
      <c r="M302" s="1" t="s">
        <v>30</v>
      </c>
      <c r="N302" s="1" t="s">
        <v>31</v>
      </c>
      <c r="O302" s="1">
        <v>1933</v>
      </c>
      <c r="P302" s="1">
        <v>267</v>
      </c>
      <c r="Q302" s="1">
        <v>3969</v>
      </c>
      <c r="S302" s="6">
        <v>12363</v>
      </c>
    </row>
    <row r="303" spans="1:19">
      <c r="A303" s="1">
        <v>1933</v>
      </c>
      <c r="B303" s="1">
        <v>10</v>
      </c>
      <c r="C303" s="1">
        <v>29</v>
      </c>
      <c r="D303" s="4">
        <f t="shared" si="12"/>
        <v>33</v>
      </c>
      <c r="E303" s="1">
        <v>2</v>
      </c>
      <c r="F303" s="1">
        <v>13</v>
      </c>
      <c r="G303" s="1">
        <v>1</v>
      </c>
      <c r="H303" s="1">
        <v>10</v>
      </c>
      <c r="I303" s="1">
        <v>1</v>
      </c>
      <c r="J303" s="1">
        <v>3</v>
      </c>
      <c r="K303" s="2">
        <f t="shared" si="13"/>
        <v>20</v>
      </c>
      <c r="L303" s="2">
        <f t="shared" si="14"/>
        <v>13</v>
      </c>
      <c r="M303" s="1" t="s">
        <v>30</v>
      </c>
      <c r="N303" s="1" t="s">
        <v>31</v>
      </c>
      <c r="O303" s="1">
        <v>1933</v>
      </c>
      <c r="P303" s="1">
        <v>267</v>
      </c>
      <c r="Q303" s="1">
        <v>3969</v>
      </c>
      <c r="S303" s="6">
        <v>12363</v>
      </c>
    </row>
    <row r="304" spans="1:19">
      <c r="A304" s="1">
        <v>1933</v>
      </c>
      <c r="B304" s="1">
        <v>10</v>
      </c>
      <c r="C304" s="1">
        <v>30</v>
      </c>
      <c r="D304" s="4">
        <f t="shared" si="12"/>
        <v>16</v>
      </c>
      <c r="E304" s="1">
        <v>1</v>
      </c>
      <c r="F304" s="1">
        <v>6</v>
      </c>
      <c r="G304" s="1">
        <v>1</v>
      </c>
      <c r="H304" s="1">
        <v>6</v>
      </c>
      <c r="K304" s="2">
        <f t="shared" si="13"/>
        <v>16</v>
      </c>
      <c r="L304" s="2">
        <f t="shared" si="14"/>
        <v>0</v>
      </c>
      <c r="M304" s="1" t="s">
        <v>30</v>
      </c>
      <c r="N304" s="1" t="s">
        <v>31</v>
      </c>
      <c r="O304" s="1">
        <v>1933</v>
      </c>
      <c r="P304" s="1">
        <v>267</v>
      </c>
      <c r="Q304" s="1">
        <v>3969</v>
      </c>
      <c r="S304" s="6">
        <v>12363</v>
      </c>
    </row>
    <row r="305" spans="1:19">
      <c r="A305" s="1">
        <v>1933</v>
      </c>
      <c r="B305" s="1">
        <v>10</v>
      </c>
      <c r="C305" s="1">
        <v>31</v>
      </c>
      <c r="D305" s="4">
        <f t="shared" si="12"/>
        <v>15</v>
      </c>
      <c r="E305" s="1">
        <v>1</v>
      </c>
      <c r="F305" s="1">
        <v>5</v>
      </c>
      <c r="G305" s="1">
        <v>1</v>
      </c>
      <c r="H305" s="1">
        <v>5</v>
      </c>
      <c r="K305" s="2">
        <f t="shared" si="13"/>
        <v>15</v>
      </c>
      <c r="L305" s="2">
        <f t="shared" si="14"/>
        <v>0</v>
      </c>
      <c r="M305" s="1" t="s">
        <v>30</v>
      </c>
      <c r="N305" s="1" t="s">
        <v>31</v>
      </c>
      <c r="O305" s="1">
        <v>1933</v>
      </c>
      <c r="P305" s="1">
        <v>267</v>
      </c>
      <c r="Q305" s="1">
        <v>3969</v>
      </c>
      <c r="S305" s="6">
        <v>12363</v>
      </c>
    </row>
    <row r="306" spans="1:19">
      <c r="A306" s="1">
        <v>1933</v>
      </c>
      <c r="B306" s="1">
        <v>11</v>
      </c>
      <c r="C306" s="1">
        <v>1</v>
      </c>
      <c r="D306" s="4">
        <f t="shared" si="12"/>
        <v>14</v>
      </c>
      <c r="E306" s="1">
        <v>1</v>
      </c>
      <c r="F306" s="1">
        <v>4</v>
      </c>
      <c r="G306" s="1">
        <v>1</v>
      </c>
      <c r="H306" s="1">
        <v>4</v>
      </c>
      <c r="K306" s="2">
        <f t="shared" si="13"/>
        <v>14</v>
      </c>
      <c r="L306" s="2">
        <f t="shared" si="14"/>
        <v>0</v>
      </c>
      <c r="M306" s="1" t="s">
        <v>30</v>
      </c>
      <c r="N306" s="1" t="s">
        <v>31</v>
      </c>
      <c r="O306" s="1">
        <v>1933</v>
      </c>
      <c r="P306" s="1">
        <v>269</v>
      </c>
      <c r="Q306" s="1">
        <v>4218</v>
      </c>
      <c r="S306" s="6">
        <v>12393</v>
      </c>
    </row>
    <row r="307" spans="1:19">
      <c r="A307" s="1">
        <v>1933</v>
      </c>
      <c r="B307" s="1">
        <v>11</v>
      </c>
      <c r="C307" s="1">
        <v>2</v>
      </c>
      <c r="D307" s="4">
        <f t="shared" si="12"/>
        <v>0</v>
      </c>
      <c r="E307" s="1">
        <v>0</v>
      </c>
      <c r="F307" s="1">
        <v>0</v>
      </c>
      <c r="K307" s="2">
        <f t="shared" si="13"/>
        <v>0</v>
      </c>
      <c r="L307" s="2">
        <f t="shared" si="14"/>
        <v>0</v>
      </c>
      <c r="M307" s="1" t="s">
        <v>30</v>
      </c>
      <c r="N307" s="1" t="s">
        <v>31</v>
      </c>
      <c r="O307" s="1">
        <v>1933</v>
      </c>
      <c r="P307" s="1">
        <v>269</v>
      </c>
      <c r="Q307" s="1">
        <v>4218</v>
      </c>
      <c r="S307" s="6">
        <v>12393</v>
      </c>
    </row>
    <row r="308" spans="1:19">
      <c r="A308" s="1">
        <v>1933</v>
      </c>
      <c r="B308" s="1">
        <v>11</v>
      </c>
      <c r="C308" s="1">
        <v>3</v>
      </c>
      <c r="D308" s="4">
        <f t="shared" si="12"/>
        <v>0</v>
      </c>
      <c r="E308" s="1">
        <v>0</v>
      </c>
      <c r="F308" s="1">
        <v>0</v>
      </c>
      <c r="K308" s="2">
        <f t="shared" si="13"/>
        <v>0</v>
      </c>
      <c r="L308" s="2">
        <f t="shared" si="14"/>
        <v>0</v>
      </c>
      <c r="M308" s="1" t="s">
        <v>30</v>
      </c>
      <c r="N308" s="1" t="s">
        <v>31</v>
      </c>
      <c r="O308" s="1">
        <v>1933</v>
      </c>
      <c r="P308" s="1">
        <v>269</v>
      </c>
      <c r="Q308" s="1">
        <v>4218</v>
      </c>
      <c r="S308" s="6">
        <v>12393</v>
      </c>
    </row>
    <row r="309" spans="1:19">
      <c r="A309" s="1">
        <v>1933</v>
      </c>
      <c r="B309" s="1">
        <v>11</v>
      </c>
      <c r="C309" s="1">
        <v>4</v>
      </c>
      <c r="D309" s="4">
        <f t="shared" si="12"/>
        <v>0</v>
      </c>
      <c r="E309" s="1">
        <v>0</v>
      </c>
      <c r="F309" s="1">
        <v>0</v>
      </c>
      <c r="K309" s="2">
        <f t="shared" si="13"/>
        <v>0</v>
      </c>
      <c r="L309" s="2">
        <f t="shared" si="14"/>
        <v>0</v>
      </c>
      <c r="M309" s="1" t="s">
        <v>30</v>
      </c>
      <c r="N309" s="1" t="s">
        <v>31</v>
      </c>
      <c r="O309" s="1">
        <v>1933</v>
      </c>
      <c r="P309" s="1">
        <v>269</v>
      </c>
      <c r="Q309" s="1">
        <v>4218</v>
      </c>
      <c r="S309" s="6">
        <v>12393</v>
      </c>
    </row>
    <row r="310" spans="1:19">
      <c r="A310" s="1">
        <v>1933</v>
      </c>
      <c r="B310" s="1">
        <v>11</v>
      </c>
      <c r="C310" s="1">
        <v>5</v>
      </c>
      <c r="D310" s="4">
        <f t="shared" si="12"/>
        <v>0</v>
      </c>
      <c r="E310" s="1">
        <v>0</v>
      </c>
      <c r="F310" s="1">
        <v>0</v>
      </c>
      <c r="K310" s="2">
        <f t="shared" si="13"/>
        <v>0</v>
      </c>
      <c r="L310" s="2">
        <f t="shared" si="14"/>
        <v>0</v>
      </c>
      <c r="M310" s="1" t="s">
        <v>30</v>
      </c>
      <c r="N310" s="1" t="s">
        <v>31</v>
      </c>
      <c r="O310" s="1">
        <v>1933</v>
      </c>
      <c r="P310" s="1">
        <v>269</v>
      </c>
      <c r="Q310" s="1">
        <v>4218</v>
      </c>
      <c r="S310" s="6">
        <v>12393</v>
      </c>
    </row>
    <row r="311" spans="1:19">
      <c r="A311" s="1">
        <v>1933</v>
      </c>
      <c r="B311" s="1">
        <v>11</v>
      </c>
      <c r="C311" s="1">
        <v>6</v>
      </c>
      <c r="D311" s="4" t="str">
        <f t="shared" si="12"/>
        <v/>
      </c>
      <c r="K311" s="2" t="str">
        <f t="shared" si="13"/>
        <v/>
      </c>
      <c r="L311" s="2" t="str">
        <f t="shared" si="14"/>
        <v/>
      </c>
      <c r="N311" s="1" t="s">
        <v>31</v>
      </c>
      <c r="O311" s="1">
        <v>1933</v>
      </c>
      <c r="P311" s="1">
        <v>269</v>
      </c>
      <c r="Q311" s="1">
        <v>4218</v>
      </c>
      <c r="S311" s="6">
        <v>12393</v>
      </c>
    </row>
    <row r="312" spans="1:19">
      <c r="A312" s="1">
        <v>1933</v>
      </c>
      <c r="B312" s="1">
        <v>11</v>
      </c>
      <c r="C312" s="1">
        <v>7</v>
      </c>
      <c r="D312" s="4">
        <f t="shared" si="12"/>
        <v>0</v>
      </c>
      <c r="E312" s="1">
        <v>0</v>
      </c>
      <c r="F312" s="1">
        <v>0</v>
      </c>
      <c r="K312" s="2">
        <f t="shared" si="13"/>
        <v>0</v>
      </c>
      <c r="L312" s="2">
        <f t="shared" si="14"/>
        <v>0</v>
      </c>
      <c r="M312" s="1" t="s">
        <v>30</v>
      </c>
      <c r="N312" s="1" t="s">
        <v>31</v>
      </c>
      <c r="O312" s="1">
        <v>1933</v>
      </c>
      <c r="P312" s="1">
        <v>269</v>
      </c>
      <c r="Q312" s="1">
        <v>4218</v>
      </c>
      <c r="S312" s="6">
        <v>12393</v>
      </c>
    </row>
    <row r="313" spans="1:19">
      <c r="A313" s="1">
        <v>1933</v>
      </c>
      <c r="B313" s="1">
        <v>11</v>
      </c>
      <c r="C313" s="1">
        <v>8</v>
      </c>
      <c r="D313" s="4">
        <f t="shared" si="12"/>
        <v>0</v>
      </c>
      <c r="E313" s="1">
        <v>0</v>
      </c>
      <c r="F313" s="1">
        <v>0</v>
      </c>
      <c r="K313" s="2">
        <f t="shared" si="13"/>
        <v>0</v>
      </c>
      <c r="L313" s="2">
        <f t="shared" si="14"/>
        <v>0</v>
      </c>
      <c r="M313" s="1" t="s">
        <v>30</v>
      </c>
      <c r="N313" s="1" t="s">
        <v>31</v>
      </c>
      <c r="O313" s="1">
        <v>1933</v>
      </c>
      <c r="P313" s="1">
        <v>269</v>
      </c>
      <c r="Q313" s="1">
        <v>4218</v>
      </c>
      <c r="S313" s="6">
        <v>12393</v>
      </c>
    </row>
    <row r="314" spans="1:19">
      <c r="A314" s="1">
        <v>1933</v>
      </c>
      <c r="B314" s="1">
        <v>11</v>
      </c>
      <c r="C314" s="1">
        <v>9</v>
      </c>
      <c r="D314" s="4">
        <f t="shared" si="12"/>
        <v>0</v>
      </c>
      <c r="E314" s="1">
        <v>0</v>
      </c>
      <c r="F314" s="1">
        <v>0</v>
      </c>
      <c r="K314" s="2">
        <f t="shared" si="13"/>
        <v>0</v>
      </c>
      <c r="L314" s="2">
        <f t="shared" si="14"/>
        <v>0</v>
      </c>
      <c r="M314" s="1" t="s">
        <v>30</v>
      </c>
      <c r="N314" s="1" t="s">
        <v>31</v>
      </c>
      <c r="O314" s="1">
        <v>1933</v>
      </c>
      <c r="P314" s="1">
        <v>269</v>
      </c>
      <c r="Q314" s="1">
        <v>4218</v>
      </c>
      <c r="S314" s="6">
        <v>12393</v>
      </c>
    </row>
    <row r="315" spans="1:19">
      <c r="A315" s="1">
        <v>1933</v>
      </c>
      <c r="B315" s="1">
        <v>11</v>
      </c>
      <c r="C315" s="1">
        <v>10</v>
      </c>
      <c r="D315" s="4">
        <f t="shared" si="12"/>
        <v>0</v>
      </c>
      <c r="E315" s="1">
        <v>0</v>
      </c>
      <c r="F315" s="1">
        <v>0</v>
      </c>
      <c r="K315" s="2">
        <f t="shared" si="13"/>
        <v>0</v>
      </c>
      <c r="L315" s="2">
        <f t="shared" si="14"/>
        <v>0</v>
      </c>
      <c r="M315" s="1" t="s">
        <v>30</v>
      </c>
      <c r="N315" s="1" t="s">
        <v>31</v>
      </c>
      <c r="O315" s="1">
        <v>1933</v>
      </c>
      <c r="P315" s="1">
        <v>269</v>
      </c>
      <c r="Q315" s="1">
        <v>4218</v>
      </c>
      <c r="S315" s="6">
        <v>12393</v>
      </c>
    </row>
    <row r="316" spans="1:19">
      <c r="A316" s="1">
        <v>1933</v>
      </c>
      <c r="B316" s="1">
        <v>11</v>
      </c>
      <c r="C316" s="1">
        <v>11</v>
      </c>
      <c r="D316" s="4" t="str">
        <f t="shared" si="12"/>
        <v/>
      </c>
      <c r="K316" s="2" t="str">
        <f t="shared" si="13"/>
        <v/>
      </c>
      <c r="L316" s="2" t="str">
        <f t="shared" si="14"/>
        <v/>
      </c>
      <c r="N316" s="1" t="s">
        <v>31</v>
      </c>
      <c r="O316" s="1">
        <v>1933</v>
      </c>
      <c r="P316" s="1">
        <v>269</v>
      </c>
      <c r="Q316" s="1">
        <v>4218</v>
      </c>
      <c r="S316" s="6">
        <v>12393</v>
      </c>
    </row>
    <row r="317" spans="1:19">
      <c r="A317" s="1">
        <v>1933</v>
      </c>
      <c r="B317" s="1">
        <v>11</v>
      </c>
      <c r="C317" s="1">
        <v>12</v>
      </c>
      <c r="D317" s="4">
        <f t="shared" si="12"/>
        <v>0</v>
      </c>
      <c r="E317" s="1">
        <v>0</v>
      </c>
      <c r="F317" s="1">
        <v>0</v>
      </c>
      <c r="K317" s="2">
        <f t="shared" si="13"/>
        <v>0</v>
      </c>
      <c r="L317" s="2">
        <f t="shared" si="14"/>
        <v>0</v>
      </c>
      <c r="M317" s="1" t="s">
        <v>30</v>
      </c>
      <c r="N317" s="1" t="s">
        <v>31</v>
      </c>
      <c r="O317" s="1">
        <v>1933</v>
      </c>
      <c r="P317" s="1">
        <v>269</v>
      </c>
      <c r="Q317" s="1">
        <v>4218</v>
      </c>
      <c r="S317" s="6">
        <v>12393</v>
      </c>
    </row>
    <row r="318" spans="1:19">
      <c r="A318" s="1">
        <v>1933</v>
      </c>
      <c r="B318" s="1">
        <v>11</v>
      </c>
      <c r="C318" s="1">
        <v>13</v>
      </c>
      <c r="D318" s="4">
        <f t="shared" si="12"/>
        <v>0</v>
      </c>
      <c r="E318" s="1">
        <v>0</v>
      </c>
      <c r="F318" s="1">
        <v>0</v>
      </c>
      <c r="K318" s="2">
        <f t="shared" si="13"/>
        <v>0</v>
      </c>
      <c r="L318" s="2">
        <f t="shared" si="14"/>
        <v>0</v>
      </c>
      <c r="M318" s="1" t="s">
        <v>30</v>
      </c>
      <c r="N318" s="1" t="s">
        <v>31</v>
      </c>
      <c r="O318" s="1">
        <v>1933</v>
      </c>
      <c r="P318" s="1">
        <v>269</v>
      </c>
      <c r="Q318" s="1">
        <v>4218</v>
      </c>
      <c r="S318" s="6">
        <v>12393</v>
      </c>
    </row>
    <row r="319" spans="1:19">
      <c r="A319" s="1">
        <v>1933</v>
      </c>
      <c r="B319" s="1">
        <v>11</v>
      </c>
      <c r="C319" s="1">
        <v>14</v>
      </c>
      <c r="D319" s="4">
        <f t="shared" si="12"/>
        <v>0</v>
      </c>
      <c r="E319" s="1">
        <v>0</v>
      </c>
      <c r="F319" s="1">
        <v>0</v>
      </c>
      <c r="K319" s="2">
        <f t="shared" si="13"/>
        <v>0</v>
      </c>
      <c r="L319" s="2">
        <f t="shared" si="14"/>
        <v>0</v>
      </c>
      <c r="M319" s="1" t="s">
        <v>30</v>
      </c>
      <c r="N319" s="1" t="s">
        <v>31</v>
      </c>
      <c r="O319" s="1">
        <v>1933</v>
      </c>
      <c r="P319" s="1">
        <v>269</v>
      </c>
      <c r="Q319" s="1">
        <v>4218</v>
      </c>
      <c r="S319" s="6">
        <v>12393</v>
      </c>
    </row>
    <row r="320" spans="1:19">
      <c r="A320" s="1">
        <v>1933</v>
      </c>
      <c r="B320" s="1">
        <v>11</v>
      </c>
      <c r="C320" s="1">
        <v>15</v>
      </c>
      <c r="D320" s="4" t="str">
        <f t="shared" si="12"/>
        <v/>
      </c>
      <c r="K320" s="2" t="str">
        <f t="shared" si="13"/>
        <v/>
      </c>
      <c r="L320" s="2" t="str">
        <f t="shared" si="14"/>
        <v/>
      </c>
      <c r="N320" s="1" t="s">
        <v>31</v>
      </c>
      <c r="O320" s="1">
        <v>1933</v>
      </c>
      <c r="P320" s="1">
        <v>269</v>
      </c>
      <c r="Q320" s="1">
        <v>4218</v>
      </c>
      <c r="S320" s="6">
        <v>12393</v>
      </c>
    </row>
    <row r="321" spans="1:19">
      <c r="A321" s="1">
        <v>1933</v>
      </c>
      <c r="B321" s="1">
        <v>11</v>
      </c>
      <c r="C321" s="1">
        <v>16</v>
      </c>
      <c r="D321" s="4">
        <f t="shared" si="12"/>
        <v>0</v>
      </c>
      <c r="E321" s="1">
        <v>0</v>
      </c>
      <c r="F321" s="1">
        <v>0</v>
      </c>
      <c r="K321" s="2">
        <f t="shared" si="13"/>
        <v>0</v>
      </c>
      <c r="L321" s="2">
        <f t="shared" si="14"/>
        <v>0</v>
      </c>
      <c r="M321" s="1" t="s">
        <v>30</v>
      </c>
      <c r="N321" s="1" t="s">
        <v>31</v>
      </c>
      <c r="O321" s="1">
        <v>1933</v>
      </c>
      <c r="P321" s="1">
        <v>269</v>
      </c>
      <c r="Q321" s="1">
        <v>4218</v>
      </c>
      <c r="S321" s="6">
        <v>12393</v>
      </c>
    </row>
    <row r="322" spans="1:19">
      <c r="A322" s="1">
        <v>1933</v>
      </c>
      <c r="B322" s="1">
        <v>11</v>
      </c>
      <c r="C322" s="1">
        <v>17</v>
      </c>
      <c r="D322" s="4">
        <f t="shared" si="12"/>
        <v>0</v>
      </c>
      <c r="E322" s="1">
        <v>0</v>
      </c>
      <c r="F322" s="1">
        <v>0</v>
      </c>
      <c r="K322" s="2">
        <f t="shared" si="13"/>
        <v>0</v>
      </c>
      <c r="L322" s="2">
        <f t="shared" si="14"/>
        <v>0</v>
      </c>
      <c r="M322" s="1" t="s">
        <v>30</v>
      </c>
      <c r="N322" s="1" t="s">
        <v>31</v>
      </c>
      <c r="O322" s="1">
        <v>1933</v>
      </c>
      <c r="P322" s="1">
        <v>269</v>
      </c>
      <c r="Q322" s="1">
        <v>4218</v>
      </c>
      <c r="S322" s="6">
        <v>12393</v>
      </c>
    </row>
    <row r="323" spans="1:19">
      <c r="A323" s="1">
        <v>1933</v>
      </c>
      <c r="B323" s="1">
        <v>11</v>
      </c>
      <c r="C323" s="1">
        <v>18</v>
      </c>
      <c r="D323" s="4">
        <f t="shared" ref="D323:D386" si="15">IF(E323="","",E323*10+F323)</f>
        <v>0</v>
      </c>
      <c r="E323" s="1">
        <v>0</v>
      </c>
      <c r="F323" s="1">
        <v>0</v>
      </c>
      <c r="K323" s="2">
        <f t="shared" ref="K323:K386" si="16">IF(D323="","",G323*10+H323)</f>
        <v>0</v>
      </c>
      <c r="L323" s="2">
        <f t="shared" ref="L323:L386" si="17">IF(D323="","",I323*10+J323)</f>
        <v>0</v>
      </c>
      <c r="M323" s="1" t="s">
        <v>30</v>
      </c>
      <c r="N323" s="1" t="s">
        <v>31</v>
      </c>
      <c r="O323" s="1">
        <v>1933</v>
      </c>
      <c r="P323" s="1">
        <v>269</v>
      </c>
      <c r="Q323" s="1">
        <v>4218</v>
      </c>
      <c r="S323" s="6">
        <v>12393</v>
      </c>
    </row>
    <row r="324" spans="1:19">
      <c r="A324" s="1">
        <v>1933</v>
      </c>
      <c r="B324" s="1">
        <v>11</v>
      </c>
      <c r="C324" s="1">
        <v>19</v>
      </c>
      <c r="D324" s="4">
        <f t="shared" si="15"/>
        <v>0</v>
      </c>
      <c r="E324" s="1">
        <v>0</v>
      </c>
      <c r="F324" s="1">
        <v>0</v>
      </c>
      <c r="K324" s="2">
        <f t="shared" si="16"/>
        <v>0</v>
      </c>
      <c r="L324" s="2">
        <f t="shared" si="17"/>
        <v>0</v>
      </c>
      <c r="M324" s="1" t="s">
        <v>94</v>
      </c>
      <c r="N324" s="1" t="s">
        <v>31</v>
      </c>
      <c r="O324" s="1">
        <v>1933</v>
      </c>
      <c r="P324" s="1">
        <v>269</v>
      </c>
      <c r="Q324" s="1">
        <v>4218</v>
      </c>
      <c r="S324" s="6">
        <v>12393</v>
      </c>
    </row>
    <row r="325" spans="1:19">
      <c r="A325" s="1">
        <v>1933</v>
      </c>
      <c r="B325" s="1">
        <v>11</v>
      </c>
      <c r="C325" s="1">
        <v>20</v>
      </c>
      <c r="D325" s="4">
        <f t="shared" si="15"/>
        <v>0</v>
      </c>
      <c r="E325" s="1">
        <v>0</v>
      </c>
      <c r="F325" s="1">
        <v>0</v>
      </c>
      <c r="K325" s="2">
        <f t="shared" si="16"/>
        <v>0</v>
      </c>
      <c r="L325" s="2">
        <f t="shared" si="17"/>
        <v>0</v>
      </c>
      <c r="M325" s="1" t="s">
        <v>94</v>
      </c>
      <c r="N325" s="1" t="s">
        <v>31</v>
      </c>
      <c r="O325" s="1">
        <v>1933</v>
      </c>
      <c r="P325" s="1">
        <v>269</v>
      </c>
      <c r="Q325" s="1">
        <v>4218</v>
      </c>
      <c r="S325" s="6">
        <v>12393</v>
      </c>
    </row>
    <row r="326" spans="1:19">
      <c r="A326" s="1">
        <v>1933</v>
      </c>
      <c r="B326" s="1">
        <v>11</v>
      </c>
      <c r="C326" s="1">
        <v>21</v>
      </c>
      <c r="D326" s="4">
        <f t="shared" si="15"/>
        <v>0</v>
      </c>
      <c r="E326" s="1">
        <v>0</v>
      </c>
      <c r="F326" s="1">
        <v>0</v>
      </c>
      <c r="K326" s="2">
        <f t="shared" si="16"/>
        <v>0</v>
      </c>
      <c r="L326" s="2">
        <f t="shared" si="17"/>
        <v>0</v>
      </c>
      <c r="M326" s="1" t="s">
        <v>30</v>
      </c>
      <c r="N326" s="1" t="s">
        <v>31</v>
      </c>
      <c r="O326" s="1">
        <v>1933</v>
      </c>
      <c r="P326" s="1">
        <v>269</v>
      </c>
      <c r="Q326" s="1">
        <v>4218</v>
      </c>
      <c r="S326" s="6">
        <v>12393</v>
      </c>
    </row>
    <row r="327" spans="1:19">
      <c r="A327" s="1">
        <v>1933</v>
      </c>
      <c r="B327" s="1">
        <v>11</v>
      </c>
      <c r="C327" s="1">
        <v>22</v>
      </c>
      <c r="D327" s="4">
        <f t="shared" si="15"/>
        <v>0</v>
      </c>
      <c r="E327" s="1">
        <v>0</v>
      </c>
      <c r="F327" s="1">
        <v>0</v>
      </c>
      <c r="K327" s="2">
        <f t="shared" si="16"/>
        <v>0</v>
      </c>
      <c r="L327" s="2">
        <f t="shared" si="17"/>
        <v>0</v>
      </c>
      <c r="M327" s="1" t="s">
        <v>30</v>
      </c>
      <c r="N327" s="1" t="s">
        <v>31</v>
      </c>
      <c r="O327" s="1">
        <v>1933</v>
      </c>
      <c r="P327" s="1">
        <v>269</v>
      </c>
      <c r="Q327" s="1">
        <v>4218</v>
      </c>
      <c r="S327" s="6">
        <v>12393</v>
      </c>
    </row>
    <row r="328" spans="1:19">
      <c r="A328" s="1">
        <v>1933</v>
      </c>
      <c r="B328" s="1">
        <v>11</v>
      </c>
      <c r="C328" s="1">
        <v>23</v>
      </c>
      <c r="D328" s="4">
        <f t="shared" si="15"/>
        <v>0</v>
      </c>
      <c r="E328" s="1">
        <v>0</v>
      </c>
      <c r="F328" s="1">
        <v>0</v>
      </c>
      <c r="K328" s="2">
        <f t="shared" si="16"/>
        <v>0</v>
      </c>
      <c r="L328" s="2">
        <f t="shared" si="17"/>
        <v>0</v>
      </c>
      <c r="M328" s="1" t="s">
        <v>94</v>
      </c>
      <c r="N328" s="1" t="s">
        <v>31</v>
      </c>
      <c r="O328" s="1">
        <v>1933</v>
      </c>
      <c r="P328" s="1">
        <v>269</v>
      </c>
      <c r="Q328" s="1">
        <v>4218</v>
      </c>
      <c r="S328" s="6">
        <v>12393</v>
      </c>
    </row>
    <row r="329" spans="1:19">
      <c r="A329" s="1">
        <v>1933</v>
      </c>
      <c r="B329" s="1">
        <v>11</v>
      </c>
      <c r="C329" s="1">
        <v>24</v>
      </c>
      <c r="D329" s="4">
        <f t="shared" si="15"/>
        <v>0</v>
      </c>
      <c r="E329" s="1">
        <v>0</v>
      </c>
      <c r="F329" s="1">
        <v>0</v>
      </c>
      <c r="K329" s="2">
        <f t="shared" si="16"/>
        <v>0</v>
      </c>
      <c r="L329" s="2">
        <f t="shared" si="17"/>
        <v>0</v>
      </c>
      <c r="M329" s="1" t="s">
        <v>30</v>
      </c>
      <c r="N329" s="1" t="s">
        <v>31</v>
      </c>
      <c r="O329" s="1">
        <v>1933</v>
      </c>
      <c r="P329" s="1">
        <v>269</v>
      </c>
      <c r="Q329" s="1">
        <v>4218</v>
      </c>
      <c r="S329" s="6">
        <v>12393</v>
      </c>
    </row>
    <row r="330" spans="1:19">
      <c r="A330" s="1">
        <v>1933</v>
      </c>
      <c r="B330" s="1">
        <v>11</v>
      </c>
      <c r="C330" s="1">
        <v>25</v>
      </c>
      <c r="D330" s="4">
        <f t="shared" si="15"/>
        <v>0</v>
      </c>
      <c r="E330" s="1">
        <v>0</v>
      </c>
      <c r="F330" s="1">
        <v>0</v>
      </c>
      <c r="K330" s="2">
        <f t="shared" si="16"/>
        <v>0</v>
      </c>
      <c r="L330" s="2">
        <f t="shared" si="17"/>
        <v>0</v>
      </c>
      <c r="M330" s="1" t="s">
        <v>30</v>
      </c>
      <c r="N330" s="1" t="s">
        <v>31</v>
      </c>
      <c r="O330" s="1">
        <v>1933</v>
      </c>
      <c r="P330" s="1">
        <v>269</v>
      </c>
      <c r="Q330" s="1">
        <v>4218</v>
      </c>
      <c r="S330" s="6">
        <v>12393</v>
      </c>
    </row>
    <row r="331" spans="1:19">
      <c r="A331" s="1">
        <v>1933</v>
      </c>
      <c r="B331" s="1">
        <v>11</v>
      </c>
      <c r="C331" s="1">
        <v>26</v>
      </c>
      <c r="D331" s="4">
        <f t="shared" si="15"/>
        <v>0</v>
      </c>
      <c r="E331" s="1">
        <v>0</v>
      </c>
      <c r="F331" s="1">
        <v>0</v>
      </c>
      <c r="K331" s="2">
        <f t="shared" si="16"/>
        <v>0</v>
      </c>
      <c r="L331" s="2">
        <f t="shared" si="17"/>
        <v>0</v>
      </c>
      <c r="M331" s="1" t="s">
        <v>30</v>
      </c>
      <c r="N331" s="1" t="s">
        <v>31</v>
      </c>
      <c r="O331" s="1">
        <v>1933</v>
      </c>
      <c r="P331" s="1">
        <v>269</v>
      </c>
      <c r="Q331" s="1">
        <v>4218</v>
      </c>
      <c r="S331" s="6">
        <v>12393</v>
      </c>
    </row>
    <row r="332" spans="1:19">
      <c r="A332" s="1">
        <v>1933</v>
      </c>
      <c r="B332" s="1">
        <v>11</v>
      </c>
      <c r="C332" s="1">
        <v>27</v>
      </c>
      <c r="D332" s="4">
        <f t="shared" si="15"/>
        <v>0</v>
      </c>
      <c r="E332" s="1">
        <v>0</v>
      </c>
      <c r="F332" s="1">
        <v>0</v>
      </c>
      <c r="K332" s="2">
        <f t="shared" si="16"/>
        <v>0</v>
      </c>
      <c r="L332" s="2">
        <f t="shared" si="17"/>
        <v>0</v>
      </c>
      <c r="M332" s="1" t="s">
        <v>30</v>
      </c>
      <c r="N332" s="1" t="s">
        <v>31</v>
      </c>
      <c r="O332" s="1">
        <v>1933</v>
      </c>
      <c r="P332" s="1">
        <v>269</v>
      </c>
      <c r="Q332" s="1">
        <v>4218</v>
      </c>
      <c r="S332" s="6">
        <v>12393</v>
      </c>
    </row>
    <row r="333" spans="1:19">
      <c r="A333" s="1">
        <v>1933</v>
      </c>
      <c r="B333" s="1">
        <v>11</v>
      </c>
      <c r="C333" s="1">
        <v>28</v>
      </c>
      <c r="D333" s="4" t="str">
        <f t="shared" si="15"/>
        <v/>
      </c>
      <c r="K333" s="2" t="str">
        <f t="shared" si="16"/>
        <v/>
      </c>
      <c r="L333" s="2" t="str">
        <f t="shared" si="17"/>
        <v/>
      </c>
      <c r="N333" s="1" t="s">
        <v>31</v>
      </c>
      <c r="O333" s="1">
        <v>1933</v>
      </c>
      <c r="P333" s="1">
        <v>269</v>
      </c>
      <c r="Q333" s="1">
        <v>4218</v>
      </c>
      <c r="S333" s="6">
        <v>12393</v>
      </c>
    </row>
    <row r="334" spans="1:19">
      <c r="A334" s="1">
        <v>1933</v>
      </c>
      <c r="B334" s="1">
        <v>11</v>
      </c>
      <c r="C334" s="1">
        <v>29</v>
      </c>
      <c r="D334" s="4">
        <f t="shared" si="15"/>
        <v>0</v>
      </c>
      <c r="E334" s="1">
        <v>0</v>
      </c>
      <c r="F334" s="1">
        <v>0</v>
      </c>
      <c r="K334" s="2">
        <f t="shared" si="16"/>
        <v>0</v>
      </c>
      <c r="L334" s="2">
        <f t="shared" si="17"/>
        <v>0</v>
      </c>
      <c r="M334" s="1" t="s">
        <v>94</v>
      </c>
      <c r="N334" s="1" t="s">
        <v>31</v>
      </c>
      <c r="O334" s="1">
        <v>1933</v>
      </c>
      <c r="P334" s="1">
        <v>269</v>
      </c>
      <c r="Q334" s="1">
        <v>4218</v>
      </c>
      <c r="S334" s="6">
        <v>12393</v>
      </c>
    </row>
    <row r="335" spans="1:19">
      <c r="A335" s="1">
        <v>1933</v>
      </c>
      <c r="B335" s="1">
        <v>11</v>
      </c>
      <c r="C335" s="1">
        <v>30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1933</v>
      </c>
      <c r="P335" s="1">
        <v>269</v>
      </c>
      <c r="Q335" s="1">
        <v>4218</v>
      </c>
      <c r="S335" s="6">
        <v>12393</v>
      </c>
    </row>
    <row r="336" spans="1:19">
      <c r="A336" s="1">
        <v>1933</v>
      </c>
      <c r="B336" s="1">
        <v>12</v>
      </c>
      <c r="C336" s="1">
        <v>1</v>
      </c>
      <c r="D336" s="4" t="str">
        <f t="shared" si="15"/>
        <v/>
      </c>
      <c r="K336" s="2" t="str">
        <f t="shared" si="16"/>
        <v/>
      </c>
      <c r="L336" s="2" t="str">
        <f t="shared" si="17"/>
        <v/>
      </c>
      <c r="N336" s="1" t="s">
        <v>31</v>
      </c>
      <c r="O336" s="1">
        <v>1934</v>
      </c>
      <c r="P336" s="1">
        <v>272</v>
      </c>
      <c r="Q336" s="1">
        <v>4219</v>
      </c>
      <c r="S336" s="6">
        <v>12424</v>
      </c>
    </row>
    <row r="337" spans="1:19">
      <c r="A337" s="1">
        <v>1933</v>
      </c>
      <c r="B337" s="1">
        <v>12</v>
      </c>
      <c r="C337" s="1">
        <v>2</v>
      </c>
      <c r="D337" s="4">
        <f t="shared" si="15"/>
        <v>0</v>
      </c>
      <c r="E337" s="1">
        <v>0</v>
      </c>
      <c r="F337" s="1">
        <v>0</v>
      </c>
      <c r="K337" s="2">
        <f t="shared" si="16"/>
        <v>0</v>
      </c>
      <c r="L337" s="2">
        <f t="shared" si="17"/>
        <v>0</v>
      </c>
      <c r="M337" s="1" t="s">
        <v>30</v>
      </c>
      <c r="N337" s="1" t="s">
        <v>31</v>
      </c>
      <c r="O337" s="1">
        <v>1934</v>
      </c>
      <c r="P337" s="1">
        <v>272</v>
      </c>
      <c r="Q337" s="1">
        <v>4219</v>
      </c>
      <c r="S337" s="6">
        <v>12424</v>
      </c>
    </row>
    <row r="338" spans="1:19">
      <c r="A338" s="1">
        <v>1933</v>
      </c>
      <c r="B338" s="1">
        <v>12</v>
      </c>
      <c r="C338" s="1">
        <v>3</v>
      </c>
      <c r="D338" s="4">
        <f t="shared" si="15"/>
        <v>0</v>
      </c>
      <c r="E338" s="1">
        <v>0</v>
      </c>
      <c r="F338" s="1">
        <v>0</v>
      </c>
      <c r="K338" s="2">
        <f t="shared" si="16"/>
        <v>0</v>
      </c>
      <c r="L338" s="2">
        <f t="shared" si="17"/>
        <v>0</v>
      </c>
      <c r="M338" s="1" t="s">
        <v>30</v>
      </c>
      <c r="N338" s="1" t="s">
        <v>31</v>
      </c>
      <c r="O338" s="1">
        <v>1934</v>
      </c>
      <c r="P338" s="1">
        <v>272</v>
      </c>
      <c r="Q338" s="1">
        <v>4219</v>
      </c>
      <c r="S338" s="6">
        <v>12424</v>
      </c>
    </row>
    <row r="339" spans="1:19">
      <c r="A339" s="1">
        <v>1933</v>
      </c>
      <c r="B339" s="1">
        <v>12</v>
      </c>
      <c r="C339" s="1">
        <v>4</v>
      </c>
      <c r="D339" s="4">
        <f t="shared" si="15"/>
        <v>0</v>
      </c>
      <c r="E339" s="1">
        <v>0</v>
      </c>
      <c r="F339" s="1">
        <v>0</v>
      </c>
      <c r="K339" s="2">
        <f t="shared" si="16"/>
        <v>0</v>
      </c>
      <c r="L339" s="2">
        <f t="shared" si="17"/>
        <v>0</v>
      </c>
      <c r="M339" s="1" t="s">
        <v>30</v>
      </c>
      <c r="N339" s="1" t="s">
        <v>31</v>
      </c>
      <c r="O339" s="1">
        <v>1934</v>
      </c>
      <c r="P339" s="1">
        <v>272</v>
      </c>
      <c r="Q339" s="1">
        <v>4219</v>
      </c>
      <c r="S339" s="6">
        <v>12424</v>
      </c>
    </row>
    <row r="340" spans="1:19">
      <c r="A340" s="1">
        <v>1933</v>
      </c>
      <c r="B340" s="1">
        <v>12</v>
      </c>
      <c r="C340" s="1">
        <v>5</v>
      </c>
      <c r="D340" s="4">
        <f t="shared" si="15"/>
        <v>0</v>
      </c>
      <c r="E340" s="1">
        <v>0</v>
      </c>
      <c r="F340" s="1">
        <v>0</v>
      </c>
      <c r="K340" s="2">
        <f t="shared" si="16"/>
        <v>0</v>
      </c>
      <c r="L340" s="2">
        <f t="shared" si="17"/>
        <v>0</v>
      </c>
      <c r="M340" s="1" t="s">
        <v>30</v>
      </c>
      <c r="N340" s="1" t="s">
        <v>31</v>
      </c>
      <c r="O340" s="1">
        <v>1934</v>
      </c>
      <c r="P340" s="1">
        <v>272</v>
      </c>
      <c r="Q340" s="1">
        <v>4219</v>
      </c>
      <c r="S340" s="6">
        <v>12424</v>
      </c>
    </row>
    <row r="341" spans="1:19">
      <c r="A341" s="1">
        <v>1933</v>
      </c>
      <c r="B341" s="1">
        <v>12</v>
      </c>
      <c r="C341" s="1">
        <v>6</v>
      </c>
      <c r="D341" s="4">
        <f t="shared" si="15"/>
        <v>0</v>
      </c>
      <c r="E341" s="1">
        <v>0</v>
      </c>
      <c r="F341" s="1">
        <v>0</v>
      </c>
      <c r="K341" s="2">
        <f t="shared" si="16"/>
        <v>0</v>
      </c>
      <c r="L341" s="2">
        <f t="shared" si="17"/>
        <v>0</v>
      </c>
      <c r="M341" s="1" t="s">
        <v>30</v>
      </c>
      <c r="N341" s="1" t="s">
        <v>31</v>
      </c>
      <c r="O341" s="1">
        <v>1934</v>
      </c>
      <c r="P341" s="1">
        <v>272</v>
      </c>
      <c r="Q341" s="1">
        <v>4219</v>
      </c>
      <c r="S341" s="6">
        <v>12424</v>
      </c>
    </row>
    <row r="342" spans="1:19">
      <c r="A342" s="1">
        <v>1933</v>
      </c>
      <c r="B342" s="1">
        <v>12</v>
      </c>
      <c r="C342" s="1">
        <v>7</v>
      </c>
      <c r="D342" s="4">
        <f t="shared" si="15"/>
        <v>0</v>
      </c>
      <c r="E342" s="1">
        <v>0</v>
      </c>
      <c r="F342" s="1">
        <v>0</v>
      </c>
      <c r="K342" s="2">
        <f t="shared" si="16"/>
        <v>0</v>
      </c>
      <c r="L342" s="2">
        <f t="shared" si="17"/>
        <v>0</v>
      </c>
      <c r="M342" s="1" t="s">
        <v>30</v>
      </c>
      <c r="N342" s="1" t="s">
        <v>31</v>
      </c>
      <c r="O342" s="1">
        <v>1934</v>
      </c>
      <c r="P342" s="1">
        <v>272</v>
      </c>
      <c r="Q342" s="1">
        <v>4219</v>
      </c>
      <c r="S342" s="6">
        <v>12424</v>
      </c>
    </row>
    <row r="343" spans="1:19">
      <c r="A343" s="1">
        <v>1933</v>
      </c>
      <c r="B343" s="1">
        <v>12</v>
      </c>
      <c r="C343" s="1">
        <v>8</v>
      </c>
      <c r="D343" s="4">
        <f t="shared" si="15"/>
        <v>0</v>
      </c>
      <c r="E343" s="1">
        <v>0</v>
      </c>
      <c r="F343" s="1">
        <v>0</v>
      </c>
      <c r="K343" s="2">
        <f t="shared" si="16"/>
        <v>0</v>
      </c>
      <c r="L343" s="2">
        <f t="shared" si="17"/>
        <v>0</v>
      </c>
      <c r="M343" s="1" t="s">
        <v>30</v>
      </c>
      <c r="N343" s="1" t="s">
        <v>31</v>
      </c>
      <c r="O343" s="1">
        <v>1934</v>
      </c>
      <c r="P343" s="1">
        <v>272</v>
      </c>
      <c r="Q343" s="1">
        <v>4219</v>
      </c>
      <c r="S343" s="6">
        <v>12424</v>
      </c>
    </row>
    <row r="344" spans="1:19">
      <c r="A344" s="1">
        <v>1933</v>
      </c>
      <c r="B344" s="1">
        <v>12</v>
      </c>
      <c r="C344" s="1">
        <v>9</v>
      </c>
      <c r="D344" s="4" t="str">
        <f t="shared" si="15"/>
        <v/>
      </c>
      <c r="K344" s="2" t="str">
        <f t="shared" si="16"/>
        <v/>
      </c>
      <c r="L344" s="2" t="str">
        <f t="shared" si="17"/>
        <v/>
      </c>
      <c r="N344" s="1" t="s">
        <v>31</v>
      </c>
      <c r="O344" s="1">
        <v>1934</v>
      </c>
      <c r="P344" s="1">
        <v>272</v>
      </c>
      <c r="Q344" s="1">
        <v>4219</v>
      </c>
      <c r="S344" s="6">
        <v>12424</v>
      </c>
    </row>
    <row r="345" spans="1:19">
      <c r="A345" s="1">
        <v>1933</v>
      </c>
      <c r="B345" s="1">
        <v>12</v>
      </c>
      <c r="C345" s="1">
        <v>10</v>
      </c>
      <c r="D345" s="4">
        <f t="shared" si="15"/>
        <v>0</v>
      </c>
      <c r="E345" s="1">
        <v>0</v>
      </c>
      <c r="F345" s="1">
        <v>0</v>
      </c>
      <c r="K345" s="2">
        <f t="shared" si="16"/>
        <v>0</v>
      </c>
      <c r="L345" s="2">
        <f t="shared" si="17"/>
        <v>0</v>
      </c>
      <c r="M345" s="1" t="s">
        <v>30</v>
      </c>
      <c r="N345" s="1" t="s">
        <v>31</v>
      </c>
      <c r="O345" s="1">
        <v>1934</v>
      </c>
      <c r="P345" s="1">
        <v>272</v>
      </c>
      <c r="Q345" s="1">
        <v>4219</v>
      </c>
      <c r="S345" s="6">
        <v>12424</v>
      </c>
    </row>
    <row r="346" spans="1:19">
      <c r="A346" s="1">
        <v>1933</v>
      </c>
      <c r="B346" s="1">
        <v>12</v>
      </c>
      <c r="C346" s="1">
        <v>11</v>
      </c>
      <c r="D346" s="4">
        <f t="shared" si="15"/>
        <v>0</v>
      </c>
      <c r="E346" s="1">
        <v>0</v>
      </c>
      <c r="F346" s="1">
        <v>0</v>
      </c>
      <c r="K346" s="2">
        <f t="shared" si="16"/>
        <v>0</v>
      </c>
      <c r="L346" s="2">
        <f t="shared" si="17"/>
        <v>0</v>
      </c>
      <c r="M346" s="1" t="s">
        <v>30</v>
      </c>
      <c r="N346" s="1" t="s">
        <v>31</v>
      </c>
      <c r="O346" s="1">
        <v>1934</v>
      </c>
      <c r="P346" s="1">
        <v>272</v>
      </c>
      <c r="Q346" s="1">
        <v>4219</v>
      </c>
      <c r="S346" s="6">
        <v>12424</v>
      </c>
    </row>
    <row r="347" spans="1:19">
      <c r="A347" s="1">
        <v>1933</v>
      </c>
      <c r="B347" s="1">
        <v>12</v>
      </c>
      <c r="C347" s="1">
        <v>12</v>
      </c>
      <c r="D347" s="4">
        <f t="shared" si="15"/>
        <v>12</v>
      </c>
      <c r="E347" s="1">
        <v>1</v>
      </c>
      <c r="F347" s="1">
        <v>2</v>
      </c>
      <c r="G347" s="1">
        <v>1</v>
      </c>
      <c r="H347" s="1">
        <v>2</v>
      </c>
      <c r="K347" s="2">
        <f t="shared" si="16"/>
        <v>12</v>
      </c>
      <c r="L347" s="2">
        <f t="shared" si="17"/>
        <v>0</v>
      </c>
      <c r="M347" s="1" t="s">
        <v>30</v>
      </c>
      <c r="N347" s="1" t="s">
        <v>31</v>
      </c>
      <c r="O347" s="1">
        <v>1934</v>
      </c>
      <c r="P347" s="1">
        <v>272</v>
      </c>
      <c r="Q347" s="1">
        <v>4219</v>
      </c>
      <c r="S347" s="6">
        <v>12424</v>
      </c>
    </row>
    <row r="348" spans="1:19">
      <c r="A348" s="1">
        <v>1933</v>
      </c>
      <c r="B348" s="1">
        <v>12</v>
      </c>
      <c r="C348" s="1">
        <v>13</v>
      </c>
      <c r="D348" s="4">
        <f t="shared" si="15"/>
        <v>0</v>
      </c>
      <c r="E348" s="1">
        <v>0</v>
      </c>
      <c r="F348" s="1">
        <v>0</v>
      </c>
      <c r="K348" s="2">
        <f t="shared" si="16"/>
        <v>0</v>
      </c>
      <c r="L348" s="2">
        <f t="shared" si="17"/>
        <v>0</v>
      </c>
      <c r="M348" s="1" t="s">
        <v>30</v>
      </c>
      <c r="N348" s="1" t="s">
        <v>31</v>
      </c>
      <c r="O348" s="1">
        <v>1934</v>
      </c>
      <c r="P348" s="1">
        <v>272</v>
      </c>
      <c r="Q348" s="1">
        <v>4219</v>
      </c>
      <c r="S348" s="6">
        <v>12424</v>
      </c>
    </row>
    <row r="349" spans="1:19">
      <c r="A349" s="1">
        <v>1933</v>
      </c>
      <c r="B349" s="1">
        <v>12</v>
      </c>
      <c r="C349" s="1">
        <v>14</v>
      </c>
      <c r="D349" s="4">
        <f t="shared" si="15"/>
        <v>0</v>
      </c>
      <c r="E349" s="1">
        <v>0</v>
      </c>
      <c r="F349" s="1">
        <v>0</v>
      </c>
      <c r="K349" s="2">
        <f t="shared" si="16"/>
        <v>0</v>
      </c>
      <c r="L349" s="2">
        <f t="shared" si="17"/>
        <v>0</v>
      </c>
      <c r="M349" s="1" t="s">
        <v>30</v>
      </c>
      <c r="N349" s="1" t="s">
        <v>31</v>
      </c>
      <c r="O349" s="1">
        <v>1934</v>
      </c>
      <c r="P349" s="1">
        <v>272</v>
      </c>
      <c r="Q349" s="1">
        <v>4219</v>
      </c>
      <c r="S349" s="6">
        <v>12424</v>
      </c>
    </row>
    <row r="350" spans="1:19">
      <c r="A350" s="1">
        <v>1933</v>
      </c>
      <c r="B350" s="1">
        <v>12</v>
      </c>
      <c r="C350" s="1">
        <v>15</v>
      </c>
      <c r="D350" s="4">
        <f t="shared" si="15"/>
        <v>0</v>
      </c>
      <c r="E350" s="1">
        <v>0</v>
      </c>
      <c r="F350" s="1">
        <v>0</v>
      </c>
      <c r="K350" s="2">
        <f t="shared" si="16"/>
        <v>0</v>
      </c>
      <c r="L350" s="2">
        <f t="shared" si="17"/>
        <v>0</v>
      </c>
      <c r="M350" s="1" t="s">
        <v>30</v>
      </c>
      <c r="N350" s="1" t="s">
        <v>31</v>
      </c>
      <c r="O350" s="1">
        <v>1934</v>
      </c>
      <c r="P350" s="1">
        <v>272</v>
      </c>
      <c r="Q350" s="1">
        <v>4219</v>
      </c>
      <c r="S350" s="6">
        <v>12424</v>
      </c>
    </row>
    <row r="351" spans="1:19">
      <c r="A351" s="1">
        <v>1933</v>
      </c>
      <c r="B351" s="1">
        <v>12</v>
      </c>
      <c r="C351" s="1">
        <v>16</v>
      </c>
      <c r="D351" s="4">
        <f t="shared" si="15"/>
        <v>0</v>
      </c>
      <c r="E351" s="1">
        <v>0</v>
      </c>
      <c r="F351" s="1">
        <v>0</v>
      </c>
      <c r="K351" s="2">
        <f t="shared" si="16"/>
        <v>0</v>
      </c>
      <c r="L351" s="2">
        <f t="shared" si="17"/>
        <v>0</v>
      </c>
      <c r="M351" s="1" t="s">
        <v>30</v>
      </c>
      <c r="N351" s="1" t="s">
        <v>31</v>
      </c>
      <c r="O351" s="1">
        <v>1934</v>
      </c>
      <c r="P351" s="1">
        <v>272</v>
      </c>
      <c r="Q351" s="1">
        <v>4219</v>
      </c>
      <c r="S351" s="6">
        <v>12424</v>
      </c>
    </row>
    <row r="352" spans="1:19">
      <c r="A352" s="1">
        <v>1933</v>
      </c>
      <c r="B352" s="1">
        <v>12</v>
      </c>
      <c r="C352" s="1">
        <v>17</v>
      </c>
      <c r="D352" s="4">
        <f t="shared" si="15"/>
        <v>0</v>
      </c>
      <c r="E352" s="1">
        <v>0</v>
      </c>
      <c r="F352" s="1">
        <v>0</v>
      </c>
      <c r="K352" s="2">
        <f t="shared" si="16"/>
        <v>0</v>
      </c>
      <c r="L352" s="2">
        <f t="shared" si="17"/>
        <v>0</v>
      </c>
      <c r="M352" s="1" t="s">
        <v>30</v>
      </c>
      <c r="N352" s="1" t="s">
        <v>31</v>
      </c>
      <c r="O352" s="1">
        <v>1934</v>
      </c>
      <c r="P352" s="1">
        <v>272</v>
      </c>
      <c r="Q352" s="1">
        <v>4219</v>
      </c>
      <c r="S352" s="6">
        <v>12424</v>
      </c>
    </row>
    <row r="353" spans="1:19">
      <c r="A353" s="1">
        <v>1933</v>
      </c>
      <c r="B353" s="1">
        <v>12</v>
      </c>
      <c r="C353" s="1">
        <v>18</v>
      </c>
      <c r="D353" s="4">
        <f t="shared" si="15"/>
        <v>0</v>
      </c>
      <c r="E353" s="1">
        <v>0</v>
      </c>
      <c r="F353" s="1">
        <v>0</v>
      </c>
      <c r="K353" s="2">
        <f t="shared" si="16"/>
        <v>0</v>
      </c>
      <c r="L353" s="2">
        <f t="shared" si="17"/>
        <v>0</v>
      </c>
      <c r="M353" s="1" t="s">
        <v>30</v>
      </c>
      <c r="N353" s="1" t="s">
        <v>31</v>
      </c>
      <c r="O353" s="1">
        <v>1934</v>
      </c>
      <c r="P353" s="1">
        <v>272</v>
      </c>
      <c r="Q353" s="1">
        <v>4219</v>
      </c>
      <c r="S353" s="6">
        <v>12424</v>
      </c>
    </row>
    <row r="354" spans="1:19">
      <c r="A354" s="1">
        <v>1933</v>
      </c>
      <c r="B354" s="1">
        <v>12</v>
      </c>
      <c r="C354" s="1">
        <v>19</v>
      </c>
      <c r="D354" s="4">
        <f t="shared" si="15"/>
        <v>0</v>
      </c>
      <c r="E354" s="1">
        <v>0</v>
      </c>
      <c r="F354" s="1">
        <v>0</v>
      </c>
      <c r="K354" s="2">
        <f t="shared" si="16"/>
        <v>0</v>
      </c>
      <c r="L354" s="2">
        <f t="shared" si="17"/>
        <v>0</v>
      </c>
      <c r="M354" s="1" t="s">
        <v>30</v>
      </c>
      <c r="N354" s="1" t="s">
        <v>31</v>
      </c>
      <c r="O354" s="1">
        <v>1934</v>
      </c>
      <c r="P354" s="1">
        <v>272</v>
      </c>
      <c r="Q354" s="1">
        <v>4219</v>
      </c>
      <c r="S354" s="6">
        <v>12424</v>
      </c>
    </row>
    <row r="355" spans="1:19">
      <c r="A355" s="1">
        <v>1933</v>
      </c>
      <c r="B355" s="1">
        <v>12</v>
      </c>
      <c r="C355" s="1">
        <v>20</v>
      </c>
      <c r="D355" s="4">
        <f t="shared" si="15"/>
        <v>0</v>
      </c>
      <c r="E355" s="1">
        <v>0</v>
      </c>
      <c r="F355" s="1">
        <v>0</v>
      </c>
      <c r="K355" s="2">
        <f t="shared" si="16"/>
        <v>0</v>
      </c>
      <c r="L355" s="2">
        <f t="shared" si="17"/>
        <v>0</v>
      </c>
      <c r="M355" s="1" t="s">
        <v>30</v>
      </c>
      <c r="N355" s="1" t="s">
        <v>31</v>
      </c>
      <c r="O355" s="1">
        <v>1934</v>
      </c>
      <c r="P355" s="1">
        <v>272</v>
      </c>
      <c r="Q355" s="1">
        <v>4219</v>
      </c>
      <c r="S355" s="6">
        <v>12424</v>
      </c>
    </row>
    <row r="356" spans="1:19">
      <c r="A356" s="1">
        <v>1933</v>
      </c>
      <c r="B356" s="1">
        <v>12</v>
      </c>
      <c r="C356" s="1">
        <v>21</v>
      </c>
      <c r="D356" s="4">
        <f t="shared" si="15"/>
        <v>0</v>
      </c>
      <c r="E356" s="1">
        <v>0</v>
      </c>
      <c r="F356" s="1">
        <v>0</v>
      </c>
      <c r="K356" s="2">
        <f t="shared" si="16"/>
        <v>0</v>
      </c>
      <c r="L356" s="2">
        <f t="shared" si="17"/>
        <v>0</v>
      </c>
      <c r="M356" s="1" t="s">
        <v>30</v>
      </c>
      <c r="N356" s="1" t="s">
        <v>31</v>
      </c>
      <c r="O356" s="1">
        <v>1934</v>
      </c>
      <c r="P356" s="1">
        <v>272</v>
      </c>
      <c r="Q356" s="1">
        <v>4219</v>
      </c>
      <c r="S356" s="6">
        <v>12424</v>
      </c>
    </row>
    <row r="357" spans="1:19">
      <c r="A357" s="1">
        <v>1933</v>
      </c>
      <c r="B357" s="1">
        <v>12</v>
      </c>
      <c r="C357" s="1">
        <v>22</v>
      </c>
      <c r="D357" s="4">
        <f t="shared" si="15"/>
        <v>0</v>
      </c>
      <c r="E357" s="1">
        <v>0</v>
      </c>
      <c r="F357" s="1">
        <v>0</v>
      </c>
      <c r="K357" s="2">
        <f t="shared" si="16"/>
        <v>0</v>
      </c>
      <c r="L357" s="2">
        <f t="shared" si="17"/>
        <v>0</v>
      </c>
      <c r="M357" s="1" t="s">
        <v>30</v>
      </c>
      <c r="N357" s="1" t="s">
        <v>31</v>
      </c>
      <c r="O357" s="1">
        <v>1934</v>
      </c>
      <c r="P357" s="1">
        <v>272</v>
      </c>
      <c r="Q357" s="1">
        <v>4219</v>
      </c>
      <c r="S357" s="6">
        <v>12424</v>
      </c>
    </row>
    <row r="358" spans="1:19">
      <c r="A358" s="1">
        <v>1933</v>
      </c>
      <c r="B358" s="1">
        <v>12</v>
      </c>
      <c r="C358" s="1">
        <v>23</v>
      </c>
      <c r="D358" s="4">
        <f t="shared" si="15"/>
        <v>0</v>
      </c>
      <c r="E358" s="1">
        <v>0</v>
      </c>
      <c r="F358" s="1">
        <v>0</v>
      </c>
      <c r="K358" s="2">
        <f t="shared" si="16"/>
        <v>0</v>
      </c>
      <c r="L358" s="2">
        <f t="shared" si="17"/>
        <v>0</v>
      </c>
      <c r="M358" s="1" t="s">
        <v>30</v>
      </c>
      <c r="N358" s="1" t="s">
        <v>31</v>
      </c>
      <c r="O358" s="1">
        <v>1934</v>
      </c>
      <c r="P358" s="1">
        <v>272</v>
      </c>
      <c r="Q358" s="1">
        <v>4219</v>
      </c>
      <c r="S358" s="6">
        <v>12424</v>
      </c>
    </row>
    <row r="359" spans="1:19">
      <c r="A359" s="1">
        <v>1933</v>
      </c>
      <c r="B359" s="1">
        <v>12</v>
      </c>
      <c r="C359" s="1">
        <v>24</v>
      </c>
      <c r="D359" s="4">
        <f t="shared" si="15"/>
        <v>0</v>
      </c>
      <c r="E359" s="1">
        <v>0</v>
      </c>
      <c r="F359" s="1">
        <v>0</v>
      </c>
      <c r="K359" s="2">
        <f t="shared" si="16"/>
        <v>0</v>
      </c>
      <c r="L359" s="2">
        <f t="shared" si="17"/>
        <v>0</v>
      </c>
      <c r="M359" s="1" t="s">
        <v>30</v>
      </c>
      <c r="N359" s="1" t="s">
        <v>31</v>
      </c>
      <c r="O359" s="1">
        <v>1934</v>
      </c>
      <c r="P359" s="1">
        <v>272</v>
      </c>
      <c r="Q359" s="1">
        <v>4219</v>
      </c>
      <c r="S359" s="6">
        <v>12424</v>
      </c>
    </row>
    <row r="360" spans="1:19">
      <c r="A360" s="1">
        <v>1933</v>
      </c>
      <c r="B360" s="1">
        <v>12</v>
      </c>
      <c r="C360" s="1">
        <v>25</v>
      </c>
      <c r="D360" s="4">
        <f t="shared" si="15"/>
        <v>0</v>
      </c>
      <c r="E360" s="1">
        <v>0</v>
      </c>
      <c r="F360" s="1">
        <v>0</v>
      </c>
      <c r="K360" s="2">
        <f t="shared" si="16"/>
        <v>0</v>
      </c>
      <c r="L360" s="2">
        <f t="shared" si="17"/>
        <v>0</v>
      </c>
      <c r="M360" s="1" t="s">
        <v>30</v>
      </c>
      <c r="N360" s="1" t="s">
        <v>31</v>
      </c>
      <c r="O360" s="1">
        <v>1934</v>
      </c>
      <c r="P360" s="1">
        <v>272</v>
      </c>
      <c r="Q360" s="1">
        <v>4219</v>
      </c>
      <c r="S360" s="6">
        <v>12424</v>
      </c>
    </row>
    <row r="361" spans="1:19">
      <c r="A361" s="1">
        <v>1933</v>
      </c>
      <c r="B361" s="1">
        <v>12</v>
      </c>
      <c r="C361" s="1">
        <v>26</v>
      </c>
      <c r="D361" s="4">
        <f t="shared" si="15"/>
        <v>0</v>
      </c>
      <c r="E361" s="1">
        <v>0</v>
      </c>
      <c r="F361" s="1">
        <v>0</v>
      </c>
      <c r="K361" s="2">
        <f t="shared" si="16"/>
        <v>0</v>
      </c>
      <c r="L361" s="2">
        <f t="shared" si="17"/>
        <v>0</v>
      </c>
      <c r="M361" s="1" t="s">
        <v>30</v>
      </c>
      <c r="N361" s="1" t="s">
        <v>31</v>
      </c>
      <c r="O361" s="1">
        <v>1934</v>
      </c>
      <c r="P361" s="1">
        <v>272</v>
      </c>
      <c r="Q361" s="1">
        <v>4219</v>
      </c>
      <c r="S361" s="6">
        <v>12424</v>
      </c>
    </row>
    <row r="362" spans="1:19">
      <c r="A362" s="1">
        <v>1933</v>
      </c>
      <c r="B362" s="1">
        <v>12</v>
      </c>
      <c r="C362" s="1">
        <v>27</v>
      </c>
      <c r="D362" s="4">
        <f t="shared" si="15"/>
        <v>0</v>
      </c>
      <c r="E362" s="1">
        <v>0</v>
      </c>
      <c r="F362" s="1">
        <v>0</v>
      </c>
      <c r="K362" s="2">
        <f t="shared" si="16"/>
        <v>0</v>
      </c>
      <c r="L362" s="2">
        <f t="shared" si="17"/>
        <v>0</v>
      </c>
      <c r="M362" s="1" t="s">
        <v>30</v>
      </c>
      <c r="N362" s="1" t="s">
        <v>31</v>
      </c>
      <c r="O362" s="1">
        <v>1934</v>
      </c>
      <c r="P362" s="1">
        <v>272</v>
      </c>
      <c r="Q362" s="1">
        <v>4219</v>
      </c>
      <c r="S362" s="6">
        <v>12424</v>
      </c>
    </row>
    <row r="363" spans="1:19">
      <c r="A363" s="1">
        <v>1933</v>
      </c>
      <c r="B363" s="1">
        <v>12</v>
      </c>
      <c r="C363" s="1">
        <v>28</v>
      </c>
      <c r="D363" s="4">
        <f t="shared" si="15"/>
        <v>0</v>
      </c>
      <c r="E363" s="1">
        <v>0</v>
      </c>
      <c r="F363" s="1">
        <v>0</v>
      </c>
      <c r="K363" s="2">
        <f t="shared" si="16"/>
        <v>0</v>
      </c>
      <c r="L363" s="2">
        <f t="shared" si="17"/>
        <v>0</v>
      </c>
      <c r="M363" s="1" t="s">
        <v>30</v>
      </c>
      <c r="N363" s="1" t="s">
        <v>31</v>
      </c>
      <c r="O363" s="1">
        <v>1934</v>
      </c>
      <c r="P363" s="1">
        <v>272</v>
      </c>
      <c r="Q363" s="1">
        <v>4219</v>
      </c>
      <c r="S363" s="6">
        <v>12424</v>
      </c>
    </row>
    <row r="364" spans="1:19">
      <c r="A364" s="1">
        <v>1933</v>
      </c>
      <c r="B364" s="1">
        <v>12</v>
      </c>
      <c r="C364" s="1">
        <v>29</v>
      </c>
      <c r="D364" s="4">
        <f t="shared" si="15"/>
        <v>0</v>
      </c>
      <c r="E364" s="1">
        <v>0</v>
      </c>
      <c r="F364" s="1">
        <v>0</v>
      </c>
      <c r="K364" s="2">
        <f t="shared" si="16"/>
        <v>0</v>
      </c>
      <c r="L364" s="2">
        <f t="shared" si="17"/>
        <v>0</v>
      </c>
      <c r="M364" s="1" t="s">
        <v>30</v>
      </c>
      <c r="N364" s="1" t="s">
        <v>31</v>
      </c>
      <c r="O364" s="1">
        <v>1934</v>
      </c>
      <c r="P364" s="1">
        <v>272</v>
      </c>
      <c r="Q364" s="1">
        <v>4219</v>
      </c>
      <c r="S364" s="6">
        <v>12424</v>
      </c>
    </row>
    <row r="365" spans="1:19">
      <c r="A365" s="1">
        <v>1933</v>
      </c>
      <c r="B365" s="1">
        <v>12</v>
      </c>
      <c r="C365" s="1">
        <v>30</v>
      </c>
      <c r="D365" s="4" t="str">
        <f t="shared" si="15"/>
        <v/>
      </c>
      <c r="K365" s="2" t="str">
        <f t="shared" si="16"/>
        <v/>
      </c>
      <c r="L365" s="2" t="str">
        <f t="shared" si="17"/>
        <v/>
      </c>
      <c r="N365" s="1" t="s">
        <v>31</v>
      </c>
      <c r="O365" s="1">
        <v>1934</v>
      </c>
      <c r="P365" s="1">
        <v>272</v>
      </c>
      <c r="Q365" s="1">
        <v>4219</v>
      </c>
      <c r="S365" s="6">
        <v>12424</v>
      </c>
    </row>
    <row r="366" spans="1:19">
      <c r="A366" s="1">
        <v>1933</v>
      </c>
      <c r="B366" s="1">
        <v>12</v>
      </c>
      <c r="C366" s="1">
        <v>31</v>
      </c>
      <c r="D366" s="4">
        <f t="shared" si="15"/>
        <v>0</v>
      </c>
      <c r="E366" s="1">
        <v>0</v>
      </c>
      <c r="F366" s="1">
        <v>0</v>
      </c>
      <c r="K366" s="2">
        <f t="shared" si="16"/>
        <v>0</v>
      </c>
      <c r="L366" s="2">
        <f t="shared" si="17"/>
        <v>0</v>
      </c>
      <c r="M366" s="1" t="s">
        <v>30</v>
      </c>
      <c r="N366" s="1" t="s">
        <v>31</v>
      </c>
      <c r="O366" s="1">
        <v>1934</v>
      </c>
      <c r="P366" s="1">
        <v>272</v>
      </c>
      <c r="Q366" s="1">
        <v>4219</v>
      </c>
      <c r="S366" s="6">
        <v>12424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08" si="19">IF(D387="","",G387*10+H387)</f>
        <v/>
      </c>
      <c r="L387" s="2" t="str">
        <f t="shared" ref="L387:L408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  <c r="K404" s="2" t="str">
        <f t="shared" si="19"/>
        <v/>
      </c>
      <c r="L404" s="2" t="str">
        <f t="shared" si="20"/>
        <v/>
      </c>
    </row>
    <row r="405" spans="4:12">
      <c r="D405" s="4" t="str">
        <f t="shared" si="18"/>
        <v/>
      </c>
      <c r="K405" s="2" t="str">
        <f t="shared" si="19"/>
        <v/>
      </c>
      <c r="L405" s="2" t="str">
        <f t="shared" si="20"/>
        <v/>
      </c>
    </row>
    <row r="406" spans="4:12">
      <c r="D406" s="4" t="str">
        <f t="shared" si="18"/>
        <v/>
      </c>
      <c r="K406" s="2" t="str">
        <f t="shared" si="19"/>
        <v/>
      </c>
      <c r="L406" s="2" t="str">
        <f t="shared" si="20"/>
        <v/>
      </c>
    </row>
    <row r="407" spans="4:12">
      <c r="D407" s="4" t="str">
        <f t="shared" si="18"/>
        <v/>
      </c>
      <c r="K407" s="2" t="str">
        <f t="shared" si="19"/>
        <v/>
      </c>
      <c r="L407" s="2" t="str">
        <f t="shared" si="20"/>
        <v/>
      </c>
    </row>
    <row r="408" spans="4:12">
      <c r="D408" s="4" t="str">
        <f t="shared" si="18"/>
        <v/>
      </c>
      <c r="K408" s="2" t="str">
        <f t="shared" si="19"/>
        <v/>
      </c>
      <c r="L408" s="2" t="str">
        <f t="shared" si="20"/>
        <v/>
      </c>
    </row>
    <row r="409" spans="4:12">
      <c r="D409" s="4" t="str">
        <f t="shared" si="18"/>
        <v/>
      </c>
    </row>
    <row r="410" spans="4:12">
      <c r="D410" s="4" t="str">
        <f t="shared" si="18"/>
        <v/>
      </c>
    </row>
    <row r="411" spans="4:12">
      <c r="D411" s="4" t="str">
        <f t="shared" si="18"/>
        <v/>
      </c>
    </row>
    <row r="412" spans="4:12">
      <c r="D412" s="4" t="str">
        <f t="shared" si="18"/>
        <v/>
      </c>
    </row>
    <row r="413" spans="4:12">
      <c r="D413" s="4" t="str">
        <f t="shared" si="18"/>
        <v/>
      </c>
    </row>
    <row r="414" spans="4:12">
      <c r="D414" s="4" t="str">
        <f t="shared" si="18"/>
        <v/>
      </c>
    </row>
    <row r="415" spans="4:12">
      <c r="D415" s="4" t="str">
        <f t="shared" si="18"/>
        <v/>
      </c>
    </row>
    <row r="416" spans="4:12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523"/>
  <sheetViews>
    <sheetView workbookViewId="0">
      <selection activeCell="F1" sqref="F1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1934</v>
      </c>
      <c r="B2" s="3">
        <v>1</v>
      </c>
      <c r="C2" s="3">
        <v>1</v>
      </c>
      <c r="D2" s="4">
        <f>IF(E2="","",E2*10+F2)</f>
        <v>0</v>
      </c>
      <c r="E2" s="3">
        <v>0</v>
      </c>
      <c r="F2" s="3">
        <v>0</v>
      </c>
      <c r="G2" s="3"/>
      <c r="K2" s="2">
        <f>IF(D2="","",G2*10+H2)</f>
        <v>0</v>
      </c>
      <c r="L2" s="2">
        <f>IF(D2="","",I2*10+J2)</f>
        <v>0</v>
      </c>
      <c r="M2" s="5" t="s">
        <v>30</v>
      </c>
      <c r="N2" s="3" t="s">
        <v>31</v>
      </c>
      <c r="O2" s="1">
        <v>1934</v>
      </c>
      <c r="P2" s="1">
        <v>274</v>
      </c>
      <c r="Q2" s="1">
        <v>4220</v>
      </c>
      <c r="S2" s="1" t="s">
        <v>130</v>
      </c>
    </row>
    <row r="3" spans="1:19">
      <c r="A3" s="3">
        <v>1934</v>
      </c>
      <c r="B3" s="3">
        <v>1</v>
      </c>
      <c r="C3" s="3">
        <v>2</v>
      </c>
      <c r="D3" s="4">
        <f t="shared" ref="D3:D66" si="0">IF(E3="","",E3*10+F3)</f>
        <v>0</v>
      </c>
      <c r="E3" s="3">
        <v>0</v>
      </c>
      <c r="F3" s="3">
        <v>0</v>
      </c>
      <c r="G3" s="3"/>
      <c r="K3" s="2">
        <f t="shared" ref="K3:K66" si="1">IF(D3="","",G3*10+H3)</f>
        <v>0</v>
      </c>
      <c r="L3" s="2">
        <f t="shared" ref="L3:L66" si="2">IF(D3="","",I3*10+J3)</f>
        <v>0</v>
      </c>
      <c r="M3" s="5" t="s">
        <v>30</v>
      </c>
      <c r="N3" s="3" t="s">
        <v>31</v>
      </c>
      <c r="O3" s="1">
        <v>1934</v>
      </c>
      <c r="P3" s="1">
        <v>274</v>
      </c>
      <c r="Q3" s="1">
        <v>4220</v>
      </c>
      <c r="S3" s="1" t="s">
        <v>130</v>
      </c>
    </row>
    <row r="4" spans="1:19">
      <c r="A4" s="3">
        <v>1934</v>
      </c>
      <c r="B4" s="3">
        <v>1</v>
      </c>
      <c r="C4" s="3">
        <v>3</v>
      </c>
      <c r="D4" s="4">
        <f t="shared" si="0"/>
        <v>0</v>
      </c>
      <c r="E4" s="3">
        <v>0</v>
      </c>
      <c r="F4" s="3">
        <v>0</v>
      </c>
      <c r="G4" s="3"/>
      <c r="K4" s="2">
        <f t="shared" si="1"/>
        <v>0</v>
      </c>
      <c r="L4" s="2">
        <f t="shared" si="2"/>
        <v>0</v>
      </c>
      <c r="M4" s="5" t="s">
        <v>30</v>
      </c>
      <c r="N4" s="3" t="s">
        <v>31</v>
      </c>
      <c r="O4" s="1">
        <v>1934</v>
      </c>
      <c r="P4" s="1">
        <v>274</v>
      </c>
      <c r="Q4" s="1">
        <v>4220</v>
      </c>
      <c r="S4" s="1" t="s">
        <v>130</v>
      </c>
    </row>
    <row r="5" spans="1:19">
      <c r="A5" s="3">
        <v>1934</v>
      </c>
      <c r="B5" s="3">
        <v>1</v>
      </c>
      <c r="C5" s="3">
        <v>4</v>
      </c>
      <c r="D5" s="4">
        <f t="shared" si="0"/>
        <v>0</v>
      </c>
      <c r="E5" s="3">
        <v>0</v>
      </c>
      <c r="F5" s="3">
        <v>0</v>
      </c>
      <c r="G5" s="3"/>
      <c r="K5" s="2">
        <f t="shared" si="1"/>
        <v>0</v>
      </c>
      <c r="L5" s="2">
        <f t="shared" si="2"/>
        <v>0</v>
      </c>
      <c r="M5" s="5" t="s">
        <v>30</v>
      </c>
      <c r="N5" s="3" t="s">
        <v>31</v>
      </c>
      <c r="O5" s="1">
        <v>1934</v>
      </c>
      <c r="P5" s="1">
        <v>274</v>
      </c>
      <c r="Q5" s="1">
        <v>4220</v>
      </c>
      <c r="S5" s="1" t="s">
        <v>130</v>
      </c>
    </row>
    <row r="6" spans="1:19">
      <c r="A6" s="3">
        <v>1934</v>
      </c>
      <c r="B6" s="3">
        <v>1</v>
      </c>
      <c r="C6" s="3">
        <v>5</v>
      </c>
      <c r="D6" s="4">
        <f t="shared" si="0"/>
        <v>0</v>
      </c>
      <c r="E6" s="3">
        <v>0</v>
      </c>
      <c r="F6" s="3">
        <v>0</v>
      </c>
      <c r="G6" s="3"/>
      <c r="K6" s="2">
        <f t="shared" si="1"/>
        <v>0</v>
      </c>
      <c r="L6" s="2">
        <f t="shared" si="2"/>
        <v>0</v>
      </c>
      <c r="M6" s="5" t="s">
        <v>30</v>
      </c>
      <c r="N6" s="3" t="s">
        <v>31</v>
      </c>
      <c r="O6" s="1">
        <v>1934</v>
      </c>
      <c r="P6" s="1">
        <v>274</v>
      </c>
      <c r="Q6" s="1">
        <v>4220</v>
      </c>
      <c r="S6" s="1" t="s">
        <v>130</v>
      </c>
    </row>
    <row r="7" spans="1:19">
      <c r="A7" s="3">
        <v>1934</v>
      </c>
      <c r="B7" s="3">
        <v>1</v>
      </c>
      <c r="C7" s="3">
        <v>6</v>
      </c>
      <c r="D7" s="4">
        <f t="shared" si="0"/>
        <v>0</v>
      </c>
      <c r="E7" s="3">
        <v>0</v>
      </c>
      <c r="F7" s="3">
        <v>0</v>
      </c>
      <c r="G7" s="3"/>
      <c r="K7" s="2">
        <f t="shared" si="1"/>
        <v>0</v>
      </c>
      <c r="L7" s="2">
        <f t="shared" si="2"/>
        <v>0</v>
      </c>
      <c r="M7" s="5" t="s">
        <v>94</v>
      </c>
      <c r="N7" s="3" t="s">
        <v>31</v>
      </c>
      <c r="O7" s="1">
        <v>1934</v>
      </c>
      <c r="P7" s="1">
        <v>274</v>
      </c>
      <c r="Q7" s="1">
        <v>4220</v>
      </c>
      <c r="S7" s="1" t="s">
        <v>130</v>
      </c>
    </row>
    <row r="8" spans="1:19">
      <c r="A8" s="3">
        <v>1934</v>
      </c>
      <c r="B8" s="3">
        <v>1</v>
      </c>
      <c r="C8" s="3">
        <v>7</v>
      </c>
      <c r="D8" s="4">
        <f t="shared" si="0"/>
        <v>0</v>
      </c>
      <c r="E8" s="3">
        <v>0</v>
      </c>
      <c r="F8" s="3">
        <v>0</v>
      </c>
      <c r="G8" s="3"/>
      <c r="K8" s="2">
        <f t="shared" si="1"/>
        <v>0</v>
      </c>
      <c r="L8" s="2">
        <f t="shared" si="2"/>
        <v>0</v>
      </c>
      <c r="M8" s="5" t="s">
        <v>30</v>
      </c>
      <c r="N8" s="3" t="s">
        <v>31</v>
      </c>
      <c r="O8" s="1">
        <v>1934</v>
      </c>
      <c r="P8" s="1">
        <v>274</v>
      </c>
      <c r="Q8" s="1">
        <v>4220</v>
      </c>
      <c r="S8" s="1" t="s">
        <v>130</v>
      </c>
    </row>
    <row r="9" spans="1:19">
      <c r="A9" s="3">
        <v>1934</v>
      </c>
      <c r="B9" s="3">
        <v>1</v>
      </c>
      <c r="C9" s="3">
        <v>8</v>
      </c>
      <c r="D9" s="4">
        <f t="shared" si="0"/>
        <v>0</v>
      </c>
      <c r="E9" s="3">
        <v>0</v>
      </c>
      <c r="F9" s="3">
        <v>0</v>
      </c>
      <c r="G9" s="3"/>
      <c r="K9" s="2">
        <f t="shared" si="1"/>
        <v>0</v>
      </c>
      <c r="L9" s="2">
        <f t="shared" si="2"/>
        <v>0</v>
      </c>
      <c r="M9" s="5" t="s">
        <v>30</v>
      </c>
      <c r="N9" s="3" t="s">
        <v>31</v>
      </c>
      <c r="O9" s="1">
        <v>1934</v>
      </c>
      <c r="P9" s="1">
        <v>274</v>
      </c>
      <c r="Q9" s="1">
        <v>4220</v>
      </c>
      <c r="S9" s="1" t="s">
        <v>130</v>
      </c>
    </row>
    <row r="10" spans="1:19">
      <c r="A10" s="3">
        <v>1934</v>
      </c>
      <c r="B10" s="3">
        <v>1</v>
      </c>
      <c r="C10" s="3">
        <v>9</v>
      </c>
      <c r="D10" s="4">
        <f t="shared" si="0"/>
        <v>0</v>
      </c>
      <c r="E10" s="3">
        <v>0</v>
      </c>
      <c r="F10" s="3">
        <v>0</v>
      </c>
      <c r="G10" s="3"/>
      <c r="K10" s="2">
        <f t="shared" si="1"/>
        <v>0</v>
      </c>
      <c r="L10" s="2">
        <f t="shared" si="2"/>
        <v>0</v>
      </c>
      <c r="M10" s="5" t="s">
        <v>30</v>
      </c>
      <c r="N10" s="3" t="s">
        <v>31</v>
      </c>
      <c r="O10" s="1">
        <v>1934</v>
      </c>
      <c r="P10" s="1">
        <v>274</v>
      </c>
      <c r="Q10" s="1">
        <v>4220</v>
      </c>
      <c r="S10" s="1" t="s">
        <v>130</v>
      </c>
    </row>
    <row r="11" spans="1:19">
      <c r="A11" s="3">
        <v>1934</v>
      </c>
      <c r="B11" s="3">
        <v>1</v>
      </c>
      <c r="C11" s="3">
        <v>10</v>
      </c>
      <c r="D11" s="4">
        <f t="shared" si="0"/>
        <v>0</v>
      </c>
      <c r="E11" s="3">
        <v>0</v>
      </c>
      <c r="F11" s="3">
        <v>0</v>
      </c>
      <c r="G11" s="3"/>
      <c r="K11" s="2">
        <f t="shared" si="1"/>
        <v>0</v>
      </c>
      <c r="L11" s="2">
        <f t="shared" si="2"/>
        <v>0</v>
      </c>
      <c r="M11" s="5" t="s">
        <v>30</v>
      </c>
      <c r="N11" s="3" t="s">
        <v>31</v>
      </c>
      <c r="O11" s="1">
        <v>1934</v>
      </c>
      <c r="P11" s="1">
        <v>274</v>
      </c>
      <c r="Q11" s="1">
        <v>4220</v>
      </c>
      <c r="S11" s="1" t="s">
        <v>130</v>
      </c>
    </row>
    <row r="12" spans="1:19">
      <c r="A12" s="3">
        <v>1934</v>
      </c>
      <c r="B12" s="3">
        <v>1</v>
      </c>
      <c r="C12" s="3">
        <v>11</v>
      </c>
      <c r="D12" s="4">
        <f t="shared" si="0"/>
        <v>0</v>
      </c>
      <c r="E12" s="3">
        <v>0</v>
      </c>
      <c r="F12" s="3">
        <v>0</v>
      </c>
      <c r="G12" s="3"/>
      <c r="K12" s="2">
        <f t="shared" si="1"/>
        <v>0</v>
      </c>
      <c r="L12" s="2">
        <f t="shared" si="2"/>
        <v>0</v>
      </c>
      <c r="M12" s="5" t="s">
        <v>30</v>
      </c>
      <c r="N12" s="3" t="s">
        <v>31</v>
      </c>
      <c r="O12" s="1">
        <v>1934</v>
      </c>
      <c r="P12" s="1">
        <v>274</v>
      </c>
      <c r="Q12" s="1">
        <v>4220</v>
      </c>
      <c r="S12" s="1" t="s">
        <v>130</v>
      </c>
    </row>
    <row r="13" spans="1:19">
      <c r="A13" s="3">
        <v>1934</v>
      </c>
      <c r="B13" s="3">
        <v>1</v>
      </c>
      <c r="C13" s="3">
        <v>12</v>
      </c>
      <c r="D13" s="4">
        <f t="shared" si="0"/>
        <v>0</v>
      </c>
      <c r="E13" s="3">
        <v>0</v>
      </c>
      <c r="F13" s="3">
        <v>0</v>
      </c>
      <c r="G13" s="3"/>
      <c r="K13" s="2">
        <f t="shared" si="1"/>
        <v>0</v>
      </c>
      <c r="L13" s="2">
        <f t="shared" si="2"/>
        <v>0</v>
      </c>
      <c r="M13" s="5" t="s">
        <v>30</v>
      </c>
      <c r="N13" s="3" t="s">
        <v>31</v>
      </c>
      <c r="O13" s="1">
        <v>1934</v>
      </c>
      <c r="P13" s="1">
        <v>274</v>
      </c>
      <c r="Q13" s="1">
        <v>4220</v>
      </c>
      <c r="S13" s="1" t="s">
        <v>130</v>
      </c>
    </row>
    <row r="14" spans="1:19">
      <c r="A14" s="3">
        <v>1934</v>
      </c>
      <c r="B14" s="3">
        <v>1</v>
      </c>
      <c r="C14" s="3">
        <v>13</v>
      </c>
      <c r="D14" s="4">
        <f t="shared" si="0"/>
        <v>14</v>
      </c>
      <c r="E14" s="3">
        <v>1</v>
      </c>
      <c r="F14" s="3">
        <v>4</v>
      </c>
      <c r="G14" s="3">
        <v>1</v>
      </c>
      <c r="H14" s="1">
        <v>4</v>
      </c>
      <c r="K14" s="2">
        <f t="shared" si="1"/>
        <v>14</v>
      </c>
      <c r="L14" s="2">
        <f t="shared" si="2"/>
        <v>0</v>
      </c>
      <c r="M14" s="5" t="s">
        <v>30</v>
      </c>
      <c r="N14" s="3" t="s">
        <v>31</v>
      </c>
      <c r="O14" s="1">
        <v>1934</v>
      </c>
      <c r="P14" s="1">
        <v>274</v>
      </c>
      <c r="Q14" s="1">
        <v>4220</v>
      </c>
      <c r="S14" s="1" t="s">
        <v>130</v>
      </c>
    </row>
    <row r="15" spans="1:19">
      <c r="A15" s="3">
        <v>1934</v>
      </c>
      <c r="B15" s="3">
        <v>1</v>
      </c>
      <c r="C15" s="3">
        <v>14</v>
      </c>
      <c r="D15" s="4" t="str">
        <f t="shared" si="0"/>
        <v/>
      </c>
      <c r="E15" s="3"/>
      <c r="F15" s="3"/>
      <c r="G15" s="3"/>
      <c r="K15" s="2" t="str">
        <f t="shared" si="1"/>
        <v/>
      </c>
      <c r="L15" s="2" t="str">
        <f t="shared" si="2"/>
        <v/>
      </c>
      <c r="M15" s="5"/>
      <c r="N15" s="3" t="s">
        <v>31</v>
      </c>
      <c r="O15" s="1">
        <v>1934</v>
      </c>
      <c r="P15" s="1">
        <v>274</v>
      </c>
      <c r="Q15" s="1">
        <v>4220</v>
      </c>
      <c r="S15" s="1" t="s">
        <v>130</v>
      </c>
    </row>
    <row r="16" spans="1:19">
      <c r="A16" s="3">
        <v>1934</v>
      </c>
      <c r="B16" s="3">
        <v>1</v>
      </c>
      <c r="C16" s="3">
        <v>15</v>
      </c>
      <c r="D16" s="4">
        <f t="shared" si="0"/>
        <v>17</v>
      </c>
      <c r="E16" s="3">
        <v>1</v>
      </c>
      <c r="F16" s="3">
        <v>7</v>
      </c>
      <c r="G16" s="3">
        <v>1</v>
      </c>
      <c r="H16" s="1">
        <v>7</v>
      </c>
      <c r="K16" s="2">
        <f t="shared" si="1"/>
        <v>17</v>
      </c>
      <c r="L16" s="2">
        <f t="shared" si="2"/>
        <v>0</v>
      </c>
      <c r="M16" s="5" t="s">
        <v>30</v>
      </c>
      <c r="N16" s="3" t="s">
        <v>31</v>
      </c>
      <c r="O16" s="1">
        <v>1934</v>
      </c>
      <c r="P16" s="1">
        <v>274</v>
      </c>
      <c r="Q16" s="1">
        <v>4220</v>
      </c>
      <c r="S16" s="1" t="s">
        <v>130</v>
      </c>
    </row>
    <row r="17" spans="1:19">
      <c r="A17" s="3">
        <v>1934</v>
      </c>
      <c r="B17" s="3">
        <v>1</v>
      </c>
      <c r="C17" s="3">
        <v>16</v>
      </c>
      <c r="D17" s="4">
        <f t="shared" si="0"/>
        <v>16</v>
      </c>
      <c r="E17" s="3">
        <v>1</v>
      </c>
      <c r="F17" s="3">
        <v>6</v>
      </c>
      <c r="G17" s="3">
        <v>1</v>
      </c>
      <c r="H17" s="1">
        <v>6</v>
      </c>
      <c r="K17" s="2">
        <f t="shared" si="1"/>
        <v>16</v>
      </c>
      <c r="L17" s="2">
        <f t="shared" si="2"/>
        <v>0</v>
      </c>
      <c r="M17" s="5" t="s">
        <v>30</v>
      </c>
      <c r="N17" s="3" t="s">
        <v>31</v>
      </c>
      <c r="O17" s="1">
        <v>1934</v>
      </c>
      <c r="P17" s="1">
        <v>274</v>
      </c>
      <c r="Q17" s="1">
        <v>4220</v>
      </c>
      <c r="S17" s="1" t="s">
        <v>130</v>
      </c>
    </row>
    <row r="18" spans="1:19">
      <c r="A18" s="3">
        <v>1934</v>
      </c>
      <c r="B18" s="3">
        <v>1</v>
      </c>
      <c r="C18" s="3">
        <v>17</v>
      </c>
      <c r="D18" s="4">
        <f t="shared" si="0"/>
        <v>13</v>
      </c>
      <c r="E18" s="3">
        <v>1</v>
      </c>
      <c r="F18" s="3">
        <v>3</v>
      </c>
      <c r="G18" s="3">
        <v>1</v>
      </c>
      <c r="H18" s="1">
        <v>3</v>
      </c>
      <c r="K18" s="2">
        <f t="shared" si="1"/>
        <v>13</v>
      </c>
      <c r="L18" s="2">
        <f t="shared" si="2"/>
        <v>0</v>
      </c>
      <c r="M18" s="5" t="s">
        <v>30</v>
      </c>
      <c r="N18" s="3" t="s">
        <v>31</v>
      </c>
      <c r="O18" s="1">
        <v>1934</v>
      </c>
      <c r="P18" s="1">
        <v>274</v>
      </c>
      <c r="Q18" s="1">
        <v>4220</v>
      </c>
      <c r="S18" s="1" t="s">
        <v>130</v>
      </c>
    </row>
    <row r="19" spans="1:19">
      <c r="A19" s="3">
        <v>1934</v>
      </c>
      <c r="B19" s="3">
        <v>1</v>
      </c>
      <c r="C19" s="3">
        <v>18</v>
      </c>
      <c r="D19" s="4">
        <f t="shared" si="0"/>
        <v>12</v>
      </c>
      <c r="E19" s="3">
        <v>1</v>
      </c>
      <c r="F19" s="3">
        <v>2</v>
      </c>
      <c r="G19" s="3">
        <v>1</v>
      </c>
      <c r="H19" s="1">
        <v>2</v>
      </c>
      <c r="K19" s="2">
        <f t="shared" si="1"/>
        <v>12</v>
      </c>
      <c r="L19" s="2">
        <f t="shared" si="2"/>
        <v>0</v>
      </c>
      <c r="M19" s="5" t="s">
        <v>30</v>
      </c>
      <c r="N19" s="3" t="s">
        <v>31</v>
      </c>
      <c r="O19" s="1">
        <v>1934</v>
      </c>
      <c r="P19" s="1">
        <v>274</v>
      </c>
      <c r="Q19" s="1">
        <v>4220</v>
      </c>
      <c r="S19" s="1" t="s">
        <v>130</v>
      </c>
    </row>
    <row r="20" spans="1:19">
      <c r="A20" s="3">
        <v>1934</v>
      </c>
      <c r="B20" s="3">
        <v>1</v>
      </c>
      <c r="C20" s="3">
        <v>19</v>
      </c>
      <c r="D20" s="4" t="str">
        <f t="shared" si="0"/>
        <v/>
      </c>
      <c r="E20" s="3"/>
      <c r="F20" s="3"/>
      <c r="G20" s="3"/>
      <c r="K20" s="2" t="str">
        <f t="shared" si="1"/>
        <v/>
      </c>
      <c r="L20" s="2" t="str">
        <f t="shared" si="2"/>
        <v/>
      </c>
      <c r="M20" s="5"/>
      <c r="N20" s="3" t="s">
        <v>31</v>
      </c>
      <c r="O20" s="1">
        <v>1934</v>
      </c>
      <c r="P20" s="1">
        <v>274</v>
      </c>
      <c r="Q20" s="1">
        <v>4220</v>
      </c>
      <c r="S20" s="1" t="s">
        <v>130</v>
      </c>
    </row>
    <row r="21" spans="1:19">
      <c r="A21" s="3">
        <v>1934</v>
      </c>
      <c r="B21" s="3">
        <v>1</v>
      </c>
      <c r="C21" s="3">
        <v>20</v>
      </c>
      <c r="D21" s="4">
        <f t="shared" si="0"/>
        <v>0</v>
      </c>
      <c r="E21" s="3">
        <v>0</v>
      </c>
      <c r="F21" s="3">
        <v>0</v>
      </c>
      <c r="G21" s="3"/>
      <c r="K21" s="2">
        <f t="shared" si="1"/>
        <v>0</v>
      </c>
      <c r="L21" s="2">
        <f t="shared" si="2"/>
        <v>0</v>
      </c>
      <c r="M21" s="5" t="s">
        <v>30</v>
      </c>
      <c r="N21" s="3" t="s">
        <v>31</v>
      </c>
      <c r="O21" s="1">
        <v>1934</v>
      </c>
      <c r="P21" s="1">
        <v>274</v>
      </c>
      <c r="Q21" s="1">
        <v>4220</v>
      </c>
      <c r="S21" s="1" t="s">
        <v>130</v>
      </c>
    </row>
    <row r="22" spans="1:19">
      <c r="A22" s="3">
        <v>1934</v>
      </c>
      <c r="B22" s="3">
        <v>1</v>
      </c>
      <c r="C22" s="3">
        <v>21</v>
      </c>
      <c r="D22" s="4">
        <f t="shared" si="0"/>
        <v>0</v>
      </c>
      <c r="E22" s="3">
        <v>0</v>
      </c>
      <c r="F22" s="3">
        <v>0</v>
      </c>
      <c r="G22" s="3"/>
      <c r="K22" s="2">
        <f t="shared" si="1"/>
        <v>0</v>
      </c>
      <c r="L22" s="2">
        <f t="shared" si="2"/>
        <v>0</v>
      </c>
      <c r="M22" s="5" t="s">
        <v>94</v>
      </c>
      <c r="N22" s="3" t="s">
        <v>31</v>
      </c>
      <c r="O22" s="1">
        <v>1934</v>
      </c>
      <c r="P22" s="1">
        <v>274</v>
      </c>
      <c r="Q22" s="1">
        <v>4220</v>
      </c>
      <c r="S22" s="1" t="s">
        <v>130</v>
      </c>
    </row>
    <row r="23" spans="1:19">
      <c r="A23" s="3">
        <v>1934</v>
      </c>
      <c r="B23" s="3">
        <v>1</v>
      </c>
      <c r="C23" s="3">
        <v>22</v>
      </c>
      <c r="D23" s="4">
        <f t="shared" si="0"/>
        <v>0</v>
      </c>
      <c r="E23" s="3">
        <v>0</v>
      </c>
      <c r="F23" s="3">
        <v>0</v>
      </c>
      <c r="G23" s="3"/>
      <c r="K23" s="2">
        <f t="shared" si="1"/>
        <v>0</v>
      </c>
      <c r="L23" s="2">
        <f t="shared" si="2"/>
        <v>0</v>
      </c>
      <c r="M23" s="5" t="s">
        <v>94</v>
      </c>
      <c r="N23" s="3" t="s">
        <v>31</v>
      </c>
      <c r="O23" s="1">
        <v>1934</v>
      </c>
      <c r="P23" s="1">
        <v>274</v>
      </c>
      <c r="Q23" s="1">
        <v>4220</v>
      </c>
      <c r="S23" s="1" t="s">
        <v>130</v>
      </c>
    </row>
    <row r="24" spans="1:19">
      <c r="A24" s="3">
        <v>1934</v>
      </c>
      <c r="B24" s="3">
        <v>1</v>
      </c>
      <c r="C24" s="3">
        <v>23</v>
      </c>
      <c r="D24" s="4">
        <f t="shared" si="0"/>
        <v>0</v>
      </c>
      <c r="E24" s="3">
        <v>0</v>
      </c>
      <c r="F24" s="3">
        <v>0</v>
      </c>
      <c r="G24" s="3"/>
      <c r="K24" s="2">
        <f t="shared" si="1"/>
        <v>0</v>
      </c>
      <c r="L24" s="2">
        <f t="shared" si="2"/>
        <v>0</v>
      </c>
      <c r="M24" s="5" t="s">
        <v>30</v>
      </c>
      <c r="N24" s="3" t="s">
        <v>31</v>
      </c>
      <c r="O24" s="1">
        <v>1934</v>
      </c>
      <c r="P24" s="1">
        <v>274</v>
      </c>
      <c r="Q24" s="1">
        <v>4220</v>
      </c>
      <c r="S24" s="1" t="s">
        <v>130</v>
      </c>
    </row>
    <row r="25" spans="1:19">
      <c r="A25" s="3">
        <v>1934</v>
      </c>
      <c r="B25" s="3">
        <v>1</v>
      </c>
      <c r="C25" s="3">
        <v>24</v>
      </c>
      <c r="D25" s="4">
        <f t="shared" si="0"/>
        <v>0</v>
      </c>
      <c r="E25" s="3">
        <v>0</v>
      </c>
      <c r="F25" s="3">
        <v>0</v>
      </c>
      <c r="G25" s="3"/>
      <c r="K25" s="2">
        <f t="shared" si="1"/>
        <v>0</v>
      </c>
      <c r="L25" s="2">
        <f t="shared" si="2"/>
        <v>0</v>
      </c>
      <c r="M25" s="5" t="s">
        <v>30</v>
      </c>
      <c r="N25" s="3" t="s">
        <v>31</v>
      </c>
      <c r="O25" s="1">
        <v>1934</v>
      </c>
      <c r="P25" s="1">
        <v>274</v>
      </c>
      <c r="Q25" s="1">
        <v>4220</v>
      </c>
      <c r="S25" s="1" t="s">
        <v>130</v>
      </c>
    </row>
    <row r="26" spans="1:19">
      <c r="A26" s="3">
        <v>1934</v>
      </c>
      <c r="B26" s="3">
        <v>1</v>
      </c>
      <c r="C26" s="3">
        <v>25</v>
      </c>
      <c r="D26" s="4">
        <f t="shared" si="0"/>
        <v>0</v>
      </c>
      <c r="E26" s="3">
        <v>0</v>
      </c>
      <c r="F26" s="3">
        <v>0</v>
      </c>
      <c r="G26" s="3"/>
      <c r="K26" s="2">
        <f t="shared" si="1"/>
        <v>0</v>
      </c>
      <c r="L26" s="2">
        <f t="shared" si="2"/>
        <v>0</v>
      </c>
      <c r="M26" s="5" t="s">
        <v>30</v>
      </c>
      <c r="N26" s="3" t="s">
        <v>31</v>
      </c>
      <c r="O26" s="1">
        <v>1934</v>
      </c>
      <c r="P26" s="1">
        <v>274</v>
      </c>
      <c r="Q26" s="1">
        <v>4220</v>
      </c>
      <c r="S26" s="1" t="s">
        <v>130</v>
      </c>
    </row>
    <row r="27" spans="1:19">
      <c r="A27" s="3">
        <v>1934</v>
      </c>
      <c r="B27" s="3">
        <v>1</v>
      </c>
      <c r="C27" s="3">
        <v>26</v>
      </c>
      <c r="D27" s="4">
        <f t="shared" si="0"/>
        <v>0</v>
      </c>
      <c r="E27" s="3">
        <v>0</v>
      </c>
      <c r="F27" s="3">
        <v>0</v>
      </c>
      <c r="G27" s="3"/>
      <c r="K27" s="2">
        <f t="shared" si="1"/>
        <v>0</v>
      </c>
      <c r="L27" s="2">
        <f t="shared" si="2"/>
        <v>0</v>
      </c>
      <c r="M27" s="5" t="s">
        <v>94</v>
      </c>
      <c r="N27" s="3" t="s">
        <v>31</v>
      </c>
      <c r="O27" s="1">
        <v>1934</v>
      </c>
      <c r="P27" s="1">
        <v>274</v>
      </c>
      <c r="Q27" s="1">
        <v>4220</v>
      </c>
      <c r="S27" s="1" t="s">
        <v>130</v>
      </c>
    </row>
    <row r="28" spans="1:19">
      <c r="A28" s="3">
        <v>1934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/>
      <c r="K28" s="2">
        <f t="shared" si="1"/>
        <v>0</v>
      </c>
      <c r="L28" s="2">
        <f t="shared" si="2"/>
        <v>0</v>
      </c>
      <c r="M28" s="5" t="s">
        <v>94</v>
      </c>
      <c r="N28" s="3" t="s">
        <v>31</v>
      </c>
      <c r="O28" s="1">
        <v>1934</v>
      </c>
      <c r="P28" s="1">
        <v>274</v>
      </c>
      <c r="Q28" s="1">
        <v>4220</v>
      </c>
      <c r="S28" s="1" t="s">
        <v>130</v>
      </c>
    </row>
    <row r="29" spans="1:19">
      <c r="A29" s="3">
        <v>1934</v>
      </c>
      <c r="B29" s="3">
        <v>1</v>
      </c>
      <c r="C29" s="3">
        <v>28</v>
      </c>
      <c r="D29" s="4">
        <f t="shared" si="0"/>
        <v>0</v>
      </c>
      <c r="E29" s="3">
        <v>0</v>
      </c>
      <c r="F29" s="3">
        <v>0</v>
      </c>
      <c r="G29" s="3"/>
      <c r="K29" s="2">
        <f t="shared" si="1"/>
        <v>0</v>
      </c>
      <c r="L29" s="2">
        <f t="shared" si="2"/>
        <v>0</v>
      </c>
      <c r="M29" s="5" t="s">
        <v>30</v>
      </c>
      <c r="N29" s="3" t="s">
        <v>31</v>
      </c>
      <c r="O29" s="1">
        <v>1934</v>
      </c>
      <c r="P29" s="1">
        <v>274</v>
      </c>
      <c r="Q29" s="1">
        <v>4220</v>
      </c>
      <c r="S29" s="1" t="s">
        <v>130</v>
      </c>
    </row>
    <row r="30" spans="1:19">
      <c r="A30" s="3">
        <v>1934</v>
      </c>
      <c r="B30" s="3">
        <v>1</v>
      </c>
      <c r="C30" s="3">
        <v>29</v>
      </c>
      <c r="D30" s="4">
        <f t="shared" si="0"/>
        <v>11</v>
      </c>
      <c r="E30" s="3">
        <v>1</v>
      </c>
      <c r="F30" s="3">
        <v>1</v>
      </c>
      <c r="G30" s="3">
        <v>1</v>
      </c>
      <c r="H30" s="1">
        <v>1</v>
      </c>
      <c r="K30" s="2">
        <f t="shared" si="1"/>
        <v>11</v>
      </c>
      <c r="L30" s="2">
        <f t="shared" si="2"/>
        <v>0</v>
      </c>
      <c r="M30" s="5" t="s">
        <v>30</v>
      </c>
      <c r="N30" s="3" t="s">
        <v>31</v>
      </c>
      <c r="O30" s="1">
        <v>1934</v>
      </c>
      <c r="P30" s="1">
        <v>274</v>
      </c>
      <c r="Q30" s="1">
        <v>4220</v>
      </c>
      <c r="S30" s="1" t="s">
        <v>130</v>
      </c>
    </row>
    <row r="31" spans="1:19">
      <c r="A31" s="3">
        <v>1934</v>
      </c>
      <c r="B31" s="3">
        <v>1</v>
      </c>
      <c r="C31" s="3">
        <v>30</v>
      </c>
      <c r="D31" s="4">
        <f t="shared" si="0"/>
        <v>11</v>
      </c>
      <c r="E31" s="3">
        <v>1</v>
      </c>
      <c r="F31" s="3">
        <v>1</v>
      </c>
      <c r="G31" s="3">
        <v>1</v>
      </c>
      <c r="H31" s="1">
        <v>1</v>
      </c>
      <c r="K31" s="2">
        <f t="shared" si="1"/>
        <v>11</v>
      </c>
      <c r="L31" s="2">
        <f t="shared" si="2"/>
        <v>0</v>
      </c>
      <c r="M31" s="5" t="s">
        <v>30</v>
      </c>
      <c r="N31" s="3" t="s">
        <v>31</v>
      </c>
      <c r="O31" s="1">
        <v>1934</v>
      </c>
      <c r="P31" s="1">
        <v>274</v>
      </c>
      <c r="Q31" s="1">
        <v>4220</v>
      </c>
      <c r="S31" s="1" t="s">
        <v>130</v>
      </c>
    </row>
    <row r="32" spans="1:19">
      <c r="A32" s="3">
        <v>1934</v>
      </c>
      <c r="B32" s="3">
        <v>1</v>
      </c>
      <c r="C32" s="3">
        <v>31</v>
      </c>
      <c r="D32" s="4">
        <f t="shared" si="0"/>
        <v>13</v>
      </c>
      <c r="E32" s="3">
        <v>1</v>
      </c>
      <c r="F32" s="3">
        <v>3</v>
      </c>
      <c r="G32" s="3">
        <v>1</v>
      </c>
      <c r="H32" s="1">
        <v>3</v>
      </c>
      <c r="K32" s="2">
        <f t="shared" si="1"/>
        <v>13</v>
      </c>
      <c r="L32" s="2">
        <f t="shared" si="2"/>
        <v>0</v>
      </c>
      <c r="M32" s="5" t="s">
        <v>30</v>
      </c>
      <c r="N32" s="3" t="s">
        <v>31</v>
      </c>
      <c r="O32" s="1">
        <v>1934</v>
      </c>
      <c r="P32" s="1">
        <v>274</v>
      </c>
      <c r="Q32" s="1">
        <v>4220</v>
      </c>
      <c r="S32" s="1" t="s">
        <v>130</v>
      </c>
    </row>
    <row r="33" spans="1:19">
      <c r="A33" s="1">
        <v>1934</v>
      </c>
      <c r="B33" s="1">
        <v>2</v>
      </c>
      <c r="C33" s="1">
        <v>1</v>
      </c>
      <c r="D33" s="4">
        <f t="shared" si="0"/>
        <v>14</v>
      </c>
      <c r="E33" s="1">
        <v>1</v>
      </c>
      <c r="F33" s="1">
        <v>4</v>
      </c>
      <c r="G33" s="1">
        <v>1</v>
      </c>
      <c r="H33" s="1">
        <v>4</v>
      </c>
      <c r="K33" s="2">
        <f t="shared" si="1"/>
        <v>14</v>
      </c>
      <c r="L33" s="2">
        <f t="shared" si="2"/>
        <v>0</v>
      </c>
      <c r="M33" s="1" t="s">
        <v>30</v>
      </c>
      <c r="N33" s="1" t="s">
        <v>31</v>
      </c>
      <c r="O33" s="1">
        <v>1934</v>
      </c>
      <c r="P33" s="1">
        <v>275</v>
      </c>
      <c r="Q33" s="1">
        <v>4221</v>
      </c>
      <c r="S33" s="1" t="s">
        <v>131</v>
      </c>
    </row>
    <row r="34" spans="1:19">
      <c r="A34" s="1">
        <v>1934</v>
      </c>
      <c r="B34" s="1">
        <v>2</v>
      </c>
      <c r="C34" s="1">
        <v>2</v>
      </c>
      <c r="D34" s="4" t="str">
        <f t="shared" si="0"/>
        <v/>
      </c>
      <c r="K34" s="2" t="str">
        <f t="shared" si="1"/>
        <v/>
      </c>
      <c r="L34" s="2" t="str">
        <f t="shared" si="2"/>
        <v/>
      </c>
      <c r="N34" s="1" t="s">
        <v>31</v>
      </c>
      <c r="O34" s="1">
        <v>1934</v>
      </c>
      <c r="P34" s="1">
        <v>275</v>
      </c>
      <c r="Q34" s="1">
        <v>4221</v>
      </c>
      <c r="S34" s="1" t="s">
        <v>131</v>
      </c>
    </row>
    <row r="35" spans="1:19">
      <c r="A35" s="1">
        <v>1934</v>
      </c>
      <c r="B35" s="1">
        <v>2</v>
      </c>
      <c r="C35" s="1">
        <v>3</v>
      </c>
      <c r="D35" s="4">
        <f t="shared" si="0"/>
        <v>11</v>
      </c>
      <c r="E35" s="1">
        <v>1</v>
      </c>
      <c r="F35" s="1">
        <v>1</v>
      </c>
      <c r="G35" s="1">
        <v>1</v>
      </c>
      <c r="H35" s="1">
        <v>1</v>
      </c>
      <c r="K35" s="2">
        <f t="shared" si="1"/>
        <v>11</v>
      </c>
      <c r="L35" s="2">
        <f t="shared" si="2"/>
        <v>0</v>
      </c>
      <c r="M35" s="1" t="s">
        <v>30</v>
      </c>
      <c r="N35" s="1" t="s">
        <v>31</v>
      </c>
      <c r="O35" s="1">
        <v>1934</v>
      </c>
      <c r="P35" s="1">
        <v>275</v>
      </c>
      <c r="Q35" s="1">
        <v>4221</v>
      </c>
      <c r="S35" s="1" t="s">
        <v>131</v>
      </c>
    </row>
    <row r="36" spans="1:19">
      <c r="A36" s="1">
        <v>1934</v>
      </c>
      <c r="B36" s="1">
        <v>2</v>
      </c>
      <c r="C36" s="1">
        <v>4</v>
      </c>
      <c r="D36" s="4">
        <f t="shared" si="0"/>
        <v>11</v>
      </c>
      <c r="E36" s="1">
        <v>1</v>
      </c>
      <c r="F36" s="1">
        <v>1</v>
      </c>
      <c r="G36" s="1">
        <v>1</v>
      </c>
      <c r="H36" s="1">
        <v>1</v>
      </c>
      <c r="K36" s="2">
        <f t="shared" si="1"/>
        <v>11</v>
      </c>
      <c r="L36" s="2">
        <f t="shared" si="2"/>
        <v>0</v>
      </c>
      <c r="M36" s="1" t="s">
        <v>30</v>
      </c>
      <c r="N36" s="1" t="s">
        <v>31</v>
      </c>
      <c r="O36" s="1">
        <v>1934</v>
      </c>
      <c r="P36" s="1">
        <v>275</v>
      </c>
      <c r="Q36" s="1">
        <v>4221</v>
      </c>
      <c r="S36" s="1" t="s">
        <v>131</v>
      </c>
    </row>
    <row r="37" spans="1:19">
      <c r="A37" s="1">
        <v>1934</v>
      </c>
      <c r="B37" s="1">
        <v>2</v>
      </c>
      <c r="C37" s="1">
        <v>5</v>
      </c>
      <c r="D37" s="4">
        <f t="shared" si="0"/>
        <v>0</v>
      </c>
      <c r="E37" s="1">
        <v>0</v>
      </c>
      <c r="F37" s="1">
        <v>0</v>
      </c>
      <c r="K37" s="2">
        <f t="shared" si="1"/>
        <v>0</v>
      </c>
      <c r="L37" s="2">
        <f t="shared" si="2"/>
        <v>0</v>
      </c>
      <c r="M37" s="1" t="s">
        <v>30</v>
      </c>
      <c r="N37" s="1" t="s">
        <v>31</v>
      </c>
      <c r="O37" s="1">
        <v>1934</v>
      </c>
      <c r="P37" s="1">
        <v>275</v>
      </c>
      <c r="Q37" s="1">
        <v>4221</v>
      </c>
      <c r="S37" s="1" t="s">
        <v>131</v>
      </c>
    </row>
    <row r="38" spans="1:19">
      <c r="A38" s="1">
        <v>1934</v>
      </c>
      <c r="B38" s="1">
        <v>2</v>
      </c>
      <c r="C38" s="1">
        <v>6</v>
      </c>
      <c r="D38" s="4">
        <f t="shared" si="0"/>
        <v>0</v>
      </c>
      <c r="E38" s="1">
        <v>0</v>
      </c>
      <c r="F38" s="1">
        <v>0</v>
      </c>
      <c r="K38" s="2">
        <f t="shared" si="1"/>
        <v>0</v>
      </c>
      <c r="L38" s="2">
        <f t="shared" si="2"/>
        <v>0</v>
      </c>
      <c r="M38" s="1" t="s">
        <v>30</v>
      </c>
      <c r="N38" s="1" t="s">
        <v>31</v>
      </c>
      <c r="O38" s="1">
        <v>1934</v>
      </c>
      <c r="P38" s="1">
        <v>275</v>
      </c>
      <c r="Q38" s="1">
        <v>4221</v>
      </c>
      <c r="S38" s="1" t="s">
        <v>131</v>
      </c>
    </row>
    <row r="39" spans="1:19">
      <c r="A39" s="1">
        <v>1934</v>
      </c>
      <c r="B39" s="1">
        <v>2</v>
      </c>
      <c r="C39" s="1">
        <v>7</v>
      </c>
      <c r="D39" s="4">
        <f t="shared" si="0"/>
        <v>12</v>
      </c>
      <c r="E39" s="1">
        <v>1</v>
      </c>
      <c r="F39" s="1">
        <v>2</v>
      </c>
      <c r="G39" s="1">
        <v>1</v>
      </c>
      <c r="H39" s="1">
        <v>2</v>
      </c>
      <c r="K39" s="2">
        <f t="shared" si="1"/>
        <v>12</v>
      </c>
      <c r="L39" s="2">
        <f t="shared" si="2"/>
        <v>0</v>
      </c>
      <c r="M39" s="1" t="s">
        <v>30</v>
      </c>
      <c r="N39" s="1" t="s">
        <v>31</v>
      </c>
      <c r="O39" s="1">
        <v>1934</v>
      </c>
      <c r="P39" s="1">
        <v>275</v>
      </c>
      <c r="Q39" s="1">
        <v>4221</v>
      </c>
      <c r="S39" s="1" t="s">
        <v>131</v>
      </c>
    </row>
    <row r="40" spans="1:19">
      <c r="A40" s="1">
        <v>1934</v>
      </c>
      <c r="B40" s="1">
        <v>2</v>
      </c>
      <c r="C40" s="1">
        <v>8</v>
      </c>
      <c r="D40" s="4">
        <f t="shared" si="0"/>
        <v>15</v>
      </c>
      <c r="E40" s="1">
        <v>1</v>
      </c>
      <c r="F40" s="1">
        <v>5</v>
      </c>
      <c r="G40" s="1">
        <v>1</v>
      </c>
      <c r="H40" s="1">
        <v>5</v>
      </c>
      <c r="K40" s="2">
        <f t="shared" si="1"/>
        <v>15</v>
      </c>
      <c r="L40" s="2">
        <f t="shared" si="2"/>
        <v>0</v>
      </c>
      <c r="M40" s="1" t="s">
        <v>30</v>
      </c>
      <c r="N40" s="1" t="s">
        <v>31</v>
      </c>
      <c r="O40" s="1">
        <v>1934</v>
      </c>
      <c r="P40" s="1">
        <v>275</v>
      </c>
      <c r="Q40" s="1">
        <v>4221</v>
      </c>
      <c r="S40" s="1" t="s">
        <v>131</v>
      </c>
    </row>
    <row r="41" spans="1:19">
      <c r="A41" s="1">
        <v>1934</v>
      </c>
      <c r="B41" s="1">
        <v>2</v>
      </c>
      <c r="C41" s="1">
        <v>9</v>
      </c>
      <c r="D41" s="4">
        <f t="shared" si="0"/>
        <v>0</v>
      </c>
      <c r="E41" s="1">
        <v>0</v>
      </c>
      <c r="F41" s="1">
        <v>0</v>
      </c>
      <c r="K41" s="2">
        <f t="shared" si="1"/>
        <v>0</v>
      </c>
      <c r="L41" s="2">
        <f t="shared" si="2"/>
        <v>0</v>
      </c>
      <c r="M41" s="1" t="s">
        <v>30</v>
      </c>
      <c r="N41" s="1" t="s">
        <v>31</v>
      </c>
      <c r="O41" s="1">
        <v>1934</v>
      </c>
      <c r="P41" s="1">
        <v>275</v>
      </c>
      <c r="Q41" s="1">
        <v>4221</v>
      </c>
      <c r="S41" s="1" t="s">
        <v>131</v>
      </c>
    </row>
    <row r="42" spans="1:19">
      <c r="A42" s="1">
        <v>1934</v>
      </c>
      <c r="B42" s="1">
        <v>2</v>
      </c>
      <c r="C42" s="1">
        <v>10</v>
      </c>
      <c r="D42" s="4">
        <f t="shared" si="0"/>
        <v>11</v>
      </c>
      <c r="E42" s="1">
        <v>1</v>
      </c>
      <c r="F42" s="1">
        <v>1</v>
      </c>
      <c r="G42" s="1">
        <v>1</v>
      </c>
      <c r="H42" s="1">
        <v>1</v>
      </c>
      <c r="K42" s="2">
        <f t="shared" si="1"/>
        <v>11</v>
      </c>
      <c r="L42" s="2">
        <f t="shared" si="2"/>
        <v>0</v>
      </c>
      <c r="M42" s="1" t="s">
        <v>30</v>
      </c>
      <c r="N42" s="1" t="s">
        <v>31</v>
      </c>
      <c r="O42" s="1">
        <v>1934</v>
      </c>
      <c r="P42" s="1">
        <v>275</v>
      </c>
      <c r="Q42" s="1">
        <v>4221</v>
      </c>
      <c r="S42" s="1" t="s">
        <v>131</v>
      </c>
    </row>
    <row r="43" spans="1:19">
      <c r="A43" s="1">
        <v>1934</v>
      </c>
      <c r="B43" s="1">
        <v>2</v>
      </c>
      <c r="C43" s="1">
        <v>11</v>
      </c>
      <c r="D43" s="4">
        <f t="shared" si="0"/>
        <v>11</v>
      </c>
      <c r="E43" s="1">
        <v>1</v>
      </c>
      <c r="F43" s="1">
        <v>1</v>
      </c>
      <c r="G43" s="1">
        <v>1</v>
      </c>
      <c r="H43" s="1">
        <v>1</v>
      </c>
      <c r="K43" s="2">
        <f t="shared" si="1"/>
        <v>11</v>
      </c>
      <c r="L43" s="2">
        <f t="shared" si="2"/>
        <v>0</v>
      </c>
      <c r="M43" s="1" t="s">
        <v>30</v>
      </c>
      <c r="N43" s="1" t="s">
        <v>31</v>
      </c>
      <c r="O43" s="1">
        <v>1934</v>
      </c>
      <c r="P43" s="1">
        <v>275</v>
      </c>
      <c r="Q43" s="1">
        <v>4221</v>
      </c>
      <c r="S43" s="1" t="s">
        <v>131</v>
      </c>
    </row>
    <row r="44" spans="1:19">
      <c r="A44" s="1">
        <v>1934</v>
      </c>
      <c r="B44" s="1">
        <v>2</v>
      </c>
      <c r="C44" s="1">
        <v>12</v>
      </c>
      <c r="D44" s="4">
        <f t="shared" si="0"/>
        <v>11</v>
      </c>
      <c r="E44" s="1">
        <v>1</v>
      </c>
      <c r="F44" s="1">
        <v>1</v>
      </c>
      <c r="G44" s="1">
        <v>1</v>
      </c>
      <c r="H44" s="1">
        <v>1</v>
      </c>
      <c r="K44" s="2">
        <f t="shared" si="1"/>
        <v>11</v>
      </c>
      <c r="L44" s="2">
        <f t="shared" si="2"/>
        <v>0</v>
      </c>
      <c r="M44" s="1" t="s">
        <v>30</v>
      </c>
      <c r="N44" s="1" t="s">
        <v>31</v>
      </c>
      <c r="O44" s="1">
        <v>1934</v>
      </c>
      <c r="P44" s="1">
        <v>275</v>
      </c>
      <c r="Q44" s="1">
        <v>4221</v>
      </c>
      <c r="S44" s="1" t="s">
        <v>131</v>
      </c>
    </row>
    <row r="45" spans="1:19">
      <c r="A45" s="1">
        <v>1934</v>
      </c>
      <c r="B45" s="1">
        <v>2</v>
      </c>
      <c r="C45" s="1">
        <v>13</v>
      </c>
      <c r="D45" s="4">
        <f t="shared" si="0"/>
        <v>11</v>
      </c>
      <c r="E45" s="1">
        <v>1</v>
      </c>
      <c r="F45" s="1">
        <v>1</v>
      </c>
      <c r="G45" s="1">
        <v>1</v>
      </c>
      <c r="H45" s="1">
        <v>1</v>
      </c>
      <c r="K45" s="2">
        <f t="shared" si="1"/>
        <v>11</v>
      </c>
      <c r="L45" s="2">
        <f t="shared" si="2"/>
        <v>0</v>
      </c>
      <c r="M45" s="1" t="s">
        <v>30</v>
      </c>
      <c r="N45" s="1" t="s">
        <v>31</v>
      </c>
      <c r="O45" s="1">
        <v>1934</v>
      </c>
      <c r="P45" s="1">
        <v>275</v>
      </c>
      <c r="Q45" s="1">
        <v>4221</v>
      </c>
      <c r="S45" s="1" t="s">
        <v>131</v>
      </c>
    </row>
    <row r="46" spans="1:19">
      <c r="A46" s="1">
        <v>1934</v>
      </c>
      <c r="B46" s="1">
        <v>2</v>
      </c>
      <c r="C46" s="1">
        <v>14</v>
      </c>
      <c r="D46" s="4">
        <f t="shared" si="0"/>
        <v>24</v>
      </c>
      <c r="E46" s="1">
        <v>2</v>
      </c>
      <c r="F46" s="1">
        <v>4</v>
      </c>
      <c r="G46" s="1">
        <v>1</v>
      </c>
      <c r="H46" s="1">
        <v>1</v>
      </c>
      <c r="I46" s="1">
        <v>1</v>
      </c>
      <c r="J46" s="1">
        <v>3</v>
      </c>
      <c r="K46" s="2">
        <f t="shared" si="1"/>
        <v>11</v>
      </c>
      <c r="L46" s="2">
        <f t="shared" si="2"/>
        <v>13</v>
      </c>
      <c r="M46" s="1" t="s">
        <v>30</v>
      </c>
      <c r="N46" s="1" t="s">
        <v>31</v>
      </c>
      <c r="O46" s="1">
        <v>1934</v>
      </c>
      <c r="P46" s="1">
        <v>275</v>
      </c>
      <c r="Q46" s="1">
        <v>4221</v>
      </c>
      <c r="S46" s="1" t="s">
        <v>131</v>
      </c>
    </row>
    <row r="47" spans="1:19">
      <c r="A47" s="1">
        <v>1934</v>
      </c>
      <c r="B47" s="1">
        <v>2</v>
      </c>
      <c r="C47" s="1">
        <v>15</v>
      </c>
      <c r="D47" s="4">
        <f t="shared" si="0"/>
        <v>12</v>
      </c>
      <c r="E47" s="1">
        <v>1</v>
      </c>
      <c r="F47" s="1">
        <v>2</v>
      </c>
      <c r="G47" s="1">
        <v>1</v>
      </c>
      <c r="H47" s="1">
        <v>2</v>
      </c>
      <c r="K47" s="2">
        <f t="shared" si="1"/>
        <v>12</v>
      </c>
      <c r="L47" s="2">
        <f t="shared" si="2"/>
        <v>0</v>
      </c>
      <c r="M47" s="1" t="s">
        <v>30</v>
      </c>
      <c r="N47" s="1" t="s">
        <v>31</v>
      </c>
      <c r="O47" s="1">
        <v>1934</v>
      </c>
      <c r="P47" s="1">
        <v>275</v>
      </c>
      <c r="Q47" s="1">
        <v>4221</v>
      </c>
      <c r="S47" s="1" t="s">
        <v>131</v>
      </c>
    </row>
    <row r="48" spans="1:19">
      <c r="A48" s="1">
        <v>1934</v>
      </c>
      <c r="B48" s="1">
        <v>2</v>
      </c>
      <c r="C48" s="1">
        <v>16</v>
      </c>
      <c r="D48" s="4">
        <f t="shared" si="0"/>
        <v>14</v>
      </c>
      <c r="E48" s="1">
        <v>1</v>
      </c>
      <c r="F48" s="1">
        <v>4</v>
      </c>
      <c r="G48" s="1">
        <v>1</v>
      </c>
      <c r="H48" s="1">
        <v>4</v>
      </c>
      <c r="K48" s="2">
        <f t="shared" si="1"/>
        <v>14</v>
      </c>
      <c r="L48" s="2">
        <f t="shared" si="2"/>
        <v>0</v>
      </c>
      <c r="M48" s="1" t="s">
        <v>30</v>
      </c>
      <c r="N48" s="1" t="s">
        <v>31</v>
      </c>
      <c r="O48" s="1">
        <v>1934</v>
      </c>
      <c r="P48" s="1">
        <v>275</v>
      </c>
      <c r="Q48" s="1">
        <v>4221</v>
      </c>
      <c r="S48" s="1" t="s">
        <v>131</v>
      </c>
    </row>
    <row r="49" spans="1:19">
      <c r="A49" s="1">
        <v>1934</v>
      </c>
      <c r="B49" s="1">
        <v>2</v>
      </c>
      <c r="C49" s="1">
        <v>17</v>
      </c>
      <c r="D49" s="4">
        <f t="shared" si="0"/>
        <v>17</v>
      </c>
      <c r="E49" s="1">
        <v>1</v>
      </c>
      <c r="F49" s="1">
        <v>7</v>
      </c>
      <c r="G49" s="1">
        <v>1</v>
      </c>
      <c r="H49" s="1">
        <v>7</v>
      </c>
      <c r="K49" s="2">
        <f t="shared" si="1"/>
        <v>17</v>
      </c>
      <c r="L49" s="2">
        <f t="shared" si="2"/>
        <v>0</v>
      </c>
      <c r="M49" s="1" t="s">
        <v>30</v>
      </c>
      <c r="N49" s="1" t="s">
        <v>31</v>
      </c>
      <c r="O49" s="1">
        <v>1934</v>
      </c>
      <c r="P49" s="1">
        <v>275</v>
      </c>
      <c r="Q49" s="1">
        <v>4221</v>
      </c>
      <c r="S49" s="1" t="s">
        <v>131</v>
      </c>
    </row>
    <row r="50" spans="1:19">
      <c r="A50" s="1">
        <v>1934</v>
      </c>
      <c r="B50" s="1">
        <v>2</v>
      </c>
      <c r="C50" s="1">
        <v>18</v>
      </c>
      <c r="D50" s="4">
        <f t="shared" si="0"/>
        <v>13</v>
      </c>
      <c r="E50" s="1">
        <v>1</v>
      </c>
      <c r="F50" s="1">
        <v>3</v>
      </c>
      <c r="G50" s="1">
        <v>1</v>
      </c>
      <c r="H50" s="1">
        <v>3</v>
      </c>
      <c r="K50" s="2">
        <f t="shared" si="1"/>
        <v>13</v>
      </c>
      <c r="L50" s="2">
        <f t="shared" si="2"/>
        <v>0</v>
      </c>
      <c r="M50" s="1" t="s">
        <v>30</v>
      </c>
      <c r="N50" s="1" t="s">
        <v>31</v>
      </c>
      <c r="O50" s="1">
        <v>1934</v>
      </c>
      <c r="P50" s="1">
        <v>275</v>
      </c>
      <c r="Q50" s="1">
        <v>4221</v>
      </c>
      <c r="S50" s="1" t="s">
        <v>131</v>
      </c>
    </row>
    <row r="51" spans="1:19">
      <c r="A51" s="1">
        <v>1934</v>
      </c>
      <c r="B51" s="1">
        <v>2</v>
      </c>
      <c r="C51" s="1">
        <v>19</v>
      </c>
      <c r="D51" s="4">
        <f t="shared" si="0"/>
        <v>12</v>
      </c>
      <c r="E51" s="1">
        <v>1</v>
      </c>
      <c r="F51" s="1">
        <v>2</v>
      </c>
      <c r="G51" s="1">
        <v>1</v>
      </c>
      <c r="H51" s="1">
        <v>2</v>
      </c>
      <c r="K51" s="2">
        <f t="shared" si="1"/>
        <v>12</v>
      </c>
      <c r="L51" s="2">
        <f t="shared" si="2"/>
        <v>0</v>
      </c>
      <c r="M51" s="1" t="s">
        <v>30</v>
      </c>
      <c r="N51" s="1" t="s">
        <v>31</v>
      </c>
      <c r="O51" s="1">
        <v>1934</v>
      </c>
      <c r="P51" s="1">
        <v>275</v>
      </c>
      <c r="Q51" s="1">
        <v>4221</v>
      </c>
      <c r="S51" s="1" t="s">
        <v>131</v>
      </c>
    </row>
    <row r="52" spans="1:19">
      <c r="A52" s="1">
        <v>1934</v>
      </c>
      <c r="B52" s="1">
        <v>2</v>
      </c>
      <c r="C52" s="1">
        <v>20</v>
      </c>
      <c r="D52" s="4">
        <f t="shared" si="0"/>
        <v>11</v>
      </c>
      <c r="E52" s="1">
        <v>1</v>
      </c>
      <c r="F52" s="1">
        <v>1</v>
      </c>
      <c r="G52" s="1">
        <v>1</v>
      </c>
      <c r="H52" s="1">
        <v>1</v>
      </c>
      <c r="K52" s="2">
        <f t="shared" si="1"/>
        <v>11</v>
      </c>
      <c r="L52" s="2">
        <f t="shared" si="2"/>
        <v>0</v>
      </c>
      <c r="M52" s="1" t="s">
        <v>30</v>
      </c>
      <c r="N52" s="1" t="s">
        <v>31</v>
      </c>
      <c r="O52" s="1">
        <v>1934</v>
      </c>
      <c r="P52" s="1">
        <v>275</v>
      </c>
      <c r="Q52" s="1">
        <v>4221</v>
      </c>
      <c r="S52" s="1" t="s">
        <v>131</v>
      </c>
    </row>
    <row r="53" spans="1:19">
      <c r="A53" s="1">
        <v>1934</v>
      </c>
      <c r="B53" s="1">
        <v>2</v>
      </c>
      <c r="C53" s="1">
        <v>21</v>
      </c>
      <c r="D53" s="4">
        <f t="shared" si="0"/>
        <v>0</v>
      </c>
      <c r="E53" s="1">
        <v>0</v>
      </c>
      <c r="F53" s="1">
        <v>0</v>
      </c>
      <c r="K53" s="2">
        <f t="shared" si="1"/>
        <v>0</v>
      </c>
      <c r="L53" s="2">
        <f t="shared" si="2"/>
        <v>0</v>
      </c>
      <c r="M53" s="1" t="s">
        <v>30</v>
      </c>
      <c r="N53" s="1" t="s">
        <v>31</v>
      </c>
      <c r="O53" s="1">
        <v>1934</v>
      </c>
      <c r="P53" s="1">
        <v>275</v>
      </c>
      <c r="Q53" s="1">
        <v>4221</v>
      </c>
      <c r="S53" s="1" t="s">
        <v>131</v>
      </c>
    </row>
    <row r="54" spans="1:19">
      <c r="A54" s="1">
        <v>1934</v>
      </c>
      <c r="B54" s="1">
        <v>2</v>
      </c>
      <c r="C54" s="1">
        <v>22</v>
      </c>
      <c r="D54" s="4">
        <f t="shared" si="0"/>
        <v>0</v>
      </c>
      <c r="E54" s="1">
        <v>0</v>
      </c>
      <c r="F54" s="1">
        <v>0</v>
      </c>
      <c r="K54" s="2">
        <f t="shared" si="1"/>
        <v>0</v>
      </c>
      <c r="L54" s="2">
        <f t="shared" si="2"/>
        <v>0</v>
      </c>
      <c r="M54" s="1" t="s">
        <v>30</v>
      </c>
      <c r="N54" s="1" t="s">
        <v>31</v>
      </c>
      <c r="O54" s="1">
        <v>1934</v>
      </c>
      <c r="P54" s="1">
        <v>275</v>
      </c>
      <c r="Q54" s="1">
        <v>4221</v>
      </c>
      <c r="S54" s="1" t="s">
        <v>131</v>
      </c>
    </row>
    <row r="55" spans="1:19">
      <c r="A55" s="1">
        <v>1934</v>
      </c>
      <c r="B55" s="1">
        <v>2</v>
      </c>
      <c r="C55" s="1">
        <v>23</v>
      </c>
      <c r="D55" s="4">
        <f t="shared" si="0"/>
        <v>0</v>
      </c>
      <c r="E55" s="1">
        <v>0</v>
      </c>
      <c r="F55" s="1">
        <v>0</v>
      </c>
      <c r="K55" s="2">
        <f t="shared" si="1"/>
        <v>0</v>
      </c>
      <c r="L55" s="2">
        <f t="shared" si="2"/>
        <v>0</v>
      </c>
      <c r="M55" s="1" t="s">
        <v>30</v>
      </c>
      <c r="N55" s="1" t="s">
        <v>31</v>
      </c>
      <c r="O55" s="1">
        <v>1934</v>
      </c>
      <c r="P55" s="1">
        <v>275</v>
      </c>
      <c r="Q55" s="1">
        <v>4221</v>
      </c>
      <c r="S55" s="1" t="s">
        <v>131</v>
      </c>
    </row>
    <row r="56" spans="1:19">
      <c r="A56" s="1">
        <v>1934</v>
      </c>
      <c r="B56" s="1">
        <v>2</v>
      </c>
      <c r="C56" s="1">
        <v>24</v>
      </c>
      <c r="D56" s="4">
        <f t="shared" si="0"/>
        <v>13</v>
      </c>
      <c r="E56" s="1">
        <v>1</v>
      </c>
      <c r="F56" s="1">
        <v>3</v>
      </c>
      <c r="I56" s="1">
        <v>1</v>
      </c>
      <c r="J56" s="1">
        <v>3</v>
      </c>
      <c r="K56" s="2">
        <f t="shared" si="1"/>
        <v>0</v>
      </c>
      <c r="L56" s="2">
        <f t="shared" si="2"/>
        <v>13</v>
      </c>
      <c r="M56" s="1" t="s">
        <v>30</v>
      </c>
      <c r="N56" s="1" t="s">
        <v>31</v>
      </c>
      <c r="O56" s="1">
        <v>1934</v>
      </c>
      <c r="P56" s="1">
        <v>275</v>
      </c>
      <c r="Q56" s="1">
        <v>4221</v>
      </c>
      <c r="S56" s="1" t="s">
        <v>131</v>
      </c>
    </row>
    <row r="57" spans="1:19">
      <c r="A57" s="1">
        <v>1934</v>
      </c>
      <c r="B57" s="1">
        <v>2</v>
      </c>
      <c r="C57" s="1">
        <v>25</v>
      </c>
      <c r="D57" s="4">
        <f t="shared" si="0"/>
        <v>11</v>
      </c>
      <c r="E57" s="1">
        <v>1</v>
      </c>
      <c r="F57" s="1">
        <v>1</v>
      </c>
      <c r="I57" s="1">
        <v>1</v>
      </c>
      <c r="J57" s="1">
        <v>1</v>
      </c>
      <c r="K57" s="2">
        <f t="shared" si="1"/>
        <v>0</v>
      </c>
      <c r="L57" s="2">
        <f t="shared" si="2"/>
        <v>11</v>
      </c>
      <c r="M57" s="1" t="s">
        <v>30</v>
      </c>
      <c r="N57" s="1" t="s">
        <v>31</v>
      </c>
      <c r="O57" s="1">
        <v>1934</v>
      </c>
      <c r="P57" s="1">
        <v>275</v>
      </c>
      <c r="Q57" s="1">
        <v>4221</v>
      </c>
      <c r="S57" s="1" t="s">
        <v>131</v>
      </c>
    </row>
    <row r="58" spans="1:19">
      <c r="A58" s="1">
        <v>1934</v>
      </c>
      <c r="B58" s="1">
        <v>2</v>
      </c>
      <c r="C58" s="1">
        <v>26</v>
      </c>
      <c r="D58" s="4">
        <f t="shared" si="0"/>
        <v>22</v>
      </c>
      <c r="E58" s="1">
        <v>2</v>
      </c>
      <c r="F58" s="1">
        <v>2</v>
      </c>
      <c r="G58" s="1">
        <v>1</v>
      </c>
      <c r="H58" s="1">
        <v>1</v>
      </c>
      <c r="I58" s="1">
        <v>1</v>
      </c>
      <c r="J58" s="1">
        <v>1</v>
      </c>
      <c r="K58" s="2">
        <f t="shared" si="1"/>
        <v>11</v>
      </c>
      <c r="L58" s="2">
        <f t="shared" si="2"/>
        <v>11</v>
      </c>
      <c r="M58" s="1" t="s">
        <v>30</v>
      </c>
      <c r="N58" s="1" t="s">
        <v>31</v>
      </c>
      <c r="O58" s="1">
        <v>1934</v>
      </c>
      <c r="P58" s="1">
        <v>275</v>
      </c>
      <c r="Q58" s="1">
        <v>4221</v>
      </c>
      <c r="S58" s="1" t="s">
        <v>131</v>
      </c>
    </row>
    <row r="59" spans="1:19">
      <c r="A59" s="1">
        <v>1934</v>
      </c>
      <c r="B59" s="1">
        <v>2</v>
      </c>
      <c r="C59" s="1">
        <v>27</v>
      </c>
      <c r="D59" s="4">
        <f t="shared" si="0"/>
        <v>0</v>
      </c>
      <c r="E59" s="1">
        <v>0</v>
      </c>
      <c r="F59" s="1">
        <v>0</v>
      </c>
      <c r="K59" s="2">
        <f t="shared" si="1"/>
        <v>0</v>
      </c>
      <c r="L59" s="2">
        <f t="shared" si="2"/>
        <v>0</v>
      </c>
      <c r="M59" s="1" t="s">
        <v>30</v>
      </c>
      <c r="N59" s="1" t="s">
        <v>31</v>
      </c>
      <c r="O59" s="1">
        <v>1934</v>
      </c>
      <c r="P59" s="1">
        <v>275</v>
      </c>
      <c r="Q59" s="1">
        <v>4221</v>
      </c>
      <c r="S59" s="1" t="s">
        <v>131</v>
      </c>
    </row>
    <row r="60" spans="1:19">
      <c r="A60" s="1">
        <v>1934</v>
      </c>
      <c r="B60" s="1">
        <v>2</v>
      </c>
      <c r="C60" s="1">
        <v>28</v>
      </c>
      <c r="D60" s="4">
        <f t="shared" si="0"/>
        <v>0</v>
      </c>
      <c r="E60" s="1">
        <v>0</v>
      </c>
      <c r="F60" s="1">
        <v>0</v>
      </c>
      <c r="K60" s="2">
        <f t="shared" si="1"/>
        <v>0</v>
      </c>
      <c r="L60" s="2">
        <f t="shared" si="2"/>
        <v>0</v>
      </c>
      <c r="M60" s="1" t="s">
        <v>30</v>
      </c>
      <c r="N60" s="1" t="s">
        <v>31</v>
      </c>
      <c r="O60" s="1">
        <v>1934</v>
      </c>
      <c r="P60" s="1">
        <v>275</v>
      </c>
      <c r="Q60" s="1">
        <v>4221</v>
      </c>
      <c r="S60" s="1" t="s">
        <v>131</v>
      </c>
    </row>
    <row r="61" spans="1:19">
      <c r="A61" s="1">
        <v>1934</v>
      </c>
      <c r="B61" s="1">
        <v>3</v>
      </c>
      <c r="C61" s="1">
        <v>1</v>
      </c>
      <c r="D61" s="4">
        <f t="shared" si="0"/>
        <v>0</v>
      </c>
      <c r="E61" s="1">
        <v>0</v>
      </c>
      <c r="F61" s="1">
        <v>0</v>
      </c>
      <c r="K61" s="2">
        <f t="shared" si="1"/>
        <v>0</v>
      </c>
      <c r="L61" s="2">
        <f t="shared" si="2"/>
        <v>0</v>
      </c>
      <c r="M61" s="1" t="s">
        <v>30</v>
      </c>
      <c r="N61" s="1" t="s">
        <v>31</v>
      </c>
      <c r="O61" s="1">
        <v>1934</v>
      </c>
      <c r="P61" s="1">
        <v>277</v>
      </c>
      <c r="Q61" s="1">
        <v>4222</v>
      </c>
      <c r="S61" s="1" t="s">
        <v>132</v>
      </c>
    </row>
    <row r="62" spans="1:19">
      <c r="A62" s="1">
        <v>1934</v>
      </c>
      <c r="B62" s="1">
        <v>3</v>
      </c>
      <c r="C62" s="1">
        <v>2</v>
      </c>
      <c r="D62" s="4">
        <f t="shared" si="0"/>
        <v>0</v>
      </c>
      <c r="E62" s="1">
        <v>0</v>
      </c>
      <c r="F62" s="1">
        <v>0</v>
      </c>
      <c r="K62" s="2">
        <f t="shared" si="1"/>
        <v>0</v>
      </c>
      <c r="L62" s="2">
        <f t="shared" si="2"/>
        <v>0</v>
      </c>
      <c r="M62" s="1" t="s">
        <v>30</v>
      </c>
      <c r="N62" s="1" t="s">
        <v>31</v>
      </c>
      <c r="O62" s="1">
        <v>1934</v>
      </c>
      <c r="P62" s="1">
        <v>277</v>
      </c>
      <c r="Q62" s="1">
        <v>4222</v>
      </c>
      <c r="S62" s="1" t="s">
        <v>132</v>
      </c>
    </row>
    <row r="63" spans="1:19">
      <c r="A63" s="1">
        <v>1934</v>
      </c>
      <c r="B63" s="1">
        <v>3</v>
      </c>
      <c r="C63" s="1">
        <v>3</v>
      </c>
      <c r="D63" s="4">
        <f t="shared" si="0"/>
        <v>0</v>
      </c>
      <c r="E63" s="1">
        <v>0</v>
      </c>
      <c r="F63" s="1">
        <v>0</v>
      </c>
      <c r="K63" s="2">
        <f t="shared" si="1"/>
        <v>0</v>
      </c>
      <c r="L63" s="2">
        <f t="shared" si="2"/>
        <v>0</v>
      </c>
      <c r="M63" s="1" t="s">
        <v>30</v>
      </c>
      <c r="N63" s="1" t="s">
        <v>31</v>
      </c>
      <c r="O63" s="1">
        <v>1934</v>
      </c>
      <c r="P63" s="1">
        <v>277</v>
      </c>
      <c r="Q63" s="1">
        <v>4222</v>
      </c>
      <c r="S63" s="1" t="s">
        <v>132</v>
      </c>
    </row>
    <row r="64" spans="1:19">
      <c r="A64" s="1">
        <v>1934</v>
      </c>
      <c r="B64" s="1">
        <v>3</v>
      </c>
      <c r="C64" s="1">
        <v>4</v>
      </c>
      <c r="D64" s="4" t="str">
        <f t="shared" si="0"/>
        <v/>
      </c>
      <c r="K64" s="2" t="str">
        <f t="shared" si="1"/>
        <v/>
      </c>
      <c r="L64" s="2" t="str">
        <f t="shared" si="2"/>
        <v/>
      </c>
      <c r="N64" s="1" t="s">
        <v>31</v>
      </c>
      <c r="O64" s="1">
        <v>1934</v>
      </c>
      <c r="P64" s="1">
        <v>277</v>
      </c>
      <c r="Q64" s="1">
        <v>4222</v>
      </c>
      <c r="S64" s="1" t="s">
        <v>132</v>
      </c>
    </row>
    <row r="65" spans="1:19">
      <c r="A65" s="1">
        <v>1934</v>
      </c>
      <c r="B65" s="1">
        <v>3</v>
      </c>
      <c r="C65" s="1">
        <v>5</v>
      </c>
      <c r="D65" s="4">
        <f t="shared" si="0"/>
        <v>0</v>
      </c>
      <c r="E65" s="1">
        <v>0</v>
      </c>
      <c r="F65" s="1">
        <v>0</v>
      </c>
      <c r="K65" s="2">
        <f t="shared" si="1"/>
        <v>0</v>
      </c>
      <c r="L65" s="2">
        <f t="shared" si="2"/>
        <v>0</v>
      </c>
      <c r="M65" s="1" t="s">
        <v>30</v>
      </c>
      <c r="N65" s="1" t="s">
        <v>31</v>
      </c>
      <c r="O65" s="1">
        <v>1934</v>
      </c>
      <c r="P65" s="1">
        <v>277</v>
      </c>
      <c r="Q65" s="1">
        <v>4222</v>
      </c>
      <c r="S65" s="1" t="s">
        <v>132</v>
      </c>
    </row>
    <row r="66" spans="1:19">
      <c r="A66" s="1">
        <v>1934</v>
      </c>
      <c r="B66" s="1">
        <v>3</v>
      </c>
      <c r="C66" s="1">
        <v>6</v>
      </c>
      <c r="D66" s="4">
        <f t="shared" si="0"/>
        <v>0</v>
      </c>
      <c r="E66" s="1">
        <v>0</v>
      </c>
      <c r="F66" s="1">
        <v>0</v>
      </c>
      <c r="K66" s="2">
        <f t="shared" si="1"/>
        <v>0</v>
      </c>
      <c r="L66" s="2">
        <f t="shared" si="2"/>
        <v>0</v>
      </c>
      <c r="M66" s="1" t="s">
        <v>30</v>
      </c>
      <c r="N66" s="1" t="s">
        <v>31</v>
      </c>
      <c r="O66" s="1">
        <v>1934</v>
      </c>
      <c r="P66" s="1">
        <v>277</v>
      </c>
      <c r="Q66" s="1">
        <v>4222</v>
      </c>
      <c r="S66" s="1" t="s">
        <v>132</v>
      </c>
    </row>
    <row r="67" spans="1:19">
      <c r="A67" s="1">
        <v>1934</v>
      </c>
      <c r="B67" s="1">
        <v>3</v>
      </c>
      <c r="C67" s="1">
        <v>7</v>
      </c>
      <c r="D67" s="4">
        <f t="shared" ref="D67:D130" si="3">IF(E67="","",E67*10+F67)</f>
        <v>11</v>
      </c>
      <c r="E67" s="1">
        <v>1</v>
      </c>
      <c r="F67" s="1">
        <v>1</v>
      </c>
      <c r="I67" s="1">
        <v>1</v>
      </c>
      <c r="J67" s="1">
        <v>1</v>
      </c>
      <c r="K67" s="2">
        <f t="shared" ref="K67:K130" si="4">IF(D67="","",G67*10+H67)</f>
        <v>0</v>
      </c>
      <c r="L67" s="2">
        <f t="shared" ref="L67:L130" si="5">IF(D67="","",I67*10+J67)</f>
        <v>11</v>
      </c>
      <c r="M67" s="1" t="s">
        <v>30</v>
      </c>
      <c r="N67" s="1" t="s">
        <v>31</v>
      </c>
      <c r="O67" s="1">
        <v>1934</v>
      </c>
      <c r="P67" s="1">
        <v>277</v>
      </c>
      <c r="Q67" s="1">
        <v>4222</v>
      </c>
      <c r="S67" s="1" t="s">
        <v>132</v>
      </c>
    </row>
    <row r="68" spans="1:19">
      <c r="A68" s="1">
        <v>1934</v>
      </c>
      <c r="B68" s="1">
        <v>3</v>
      </c>
      <c r="C68" s="1">
        <v>8</v>
      </c>
      <c r="D68" s="4">
        <f t="shared" si="3"/>
        <v>15</v>
      </c>
      <c r="E68" s="1">
        <v>1</v>
      </c>
      <c r="F68" s="1">
        <v>5</v>
      </c>
      <c r="I68" s="1">
        <v>1</v>
      </c>
      <c r="J68" s="1">
        <v>5</v>
      </c>
      <c r="K68" s="2">
        <f t="shared" si="4"/>
        <v>0</v>
      </c>
      <c r="L68" s="2">
        <f t="shared" si="5"/>
        <v>15</v>
      </c>
      <c r="M68" s="1" t="s">
        <v>30</v>
      </c>
      <c r="N68" s="1" t="s">
        <v>31</v>
      </c>
      <c r="O68" s="1">
        <v>1934</v>
      </c>
      <c r="P68" s="1">
        <v>277</v>
      </c>
      <c r="Q68" s="1">
        <v>4222</v>
      </c>
      <c r="S68" s="1" t="s">
        <v>132</v>
      </c>
    </row>
    <row r="69" spans="1:19">
      <c r="A69" s="1">
        <v>1934</v>
      </c>
      <c r="B69" s="1">
        <v>3</v>
      </c>
      <c r="C69" s="1">
        <v>9</v>
      </c>
      <c r="D69" s="4">
        <f t="shared" si="3"/>
        <v>15</v>
      </c>
      <c r="E69" s="1">
        <v>1</v>
      </c>
      <c r="F69" s="1">
        <v>5</v>
      </c>
      <c r="I69" s="1">
        <v>1</v>
      </c>
      <c r="J69" s="1">
        <v>5</v>
      </c>
      <c r="K69" s="2">
        <f t="shared" si="4"/>
        <v>0</v>
      </c>
      <c r="L69" s="2">
        <f t="shared" si="5"/>
        <v>15</v>
      </c>
      <c r="M69" s="1" t="s">
        <v>30</v>
      </c>
      <c r="N69" s="1" t="s">
        <v>31</v>
      </c>
      <c r="O69" s="1">
        <v>1934</v>
      </c>
      <c r="P69" s="1">
        <v>277</v>
      </c>
      <c r="Q69" s="1">
        <v>4222</v>
      </c>
      <c r="S69" s="1" t="s">
        <v>132</v>
      </c>
    </row>
    <row r="70" spans="1:19">
      <c r="A70" s="1">
        <v>1934</v>
      </c>
      <c r="B70" s="1">
        <v>3</v>
      </c>
      <c r="C70" s="1">
        <v>10</v>
      </c>
      <c r="D70" s="4">
        <f t="shared" si="3"/>
        <v>13</v>
      </c>
      <c r="E70" s="1">
        <v>1</v>
      </c>
      <c r="F70" s="1">
        <v>3</v>
      </c>
      <c r="I70" s="1">
        <v>1</v>
      </c>
      <c r="J70" s="1">
        <v>3</v>
      </c>
      <c r="K70" s="2">
        <f t="shared" si="4"/>
        <v>0</v>
      </c>
      <c r="L70" s="2">
        <f t="shared" si="5"/>
        <v>13</v>
      </c>
      <c r="M70" s="1" t="s">
        <v>30</v>
      </c>
      <c r="N70" s="1" t="s">
        <v>31</v>
      </c>
      <c r="O70" s="1">
        <v>1934</v>
      </c>
      <c r="P70" s="1">
        <v>277</v>
      </c>
      <c r="Q70" s="1">
        <v>4222</v>
      </c>
      <c r="S70" s="1" t="s">
        <v>132</v>
      </c>
    </row>
    <row r="71" spans="1:19">
      <c r="A71" s="1">
        <v>1934</v>
      </c>
      <c r="B71" s="1">
        <v>3</v>
      </c>
      <c r="C71" s="1">
        <v>11</v>
      </c>
      <c r="D71" s="4">
        <f t="shared" si="3"/>
        <v>16</v>
      </c>
      <c r="E71" s="1">
        <v>1</v>
      </c>
      <c r="F71" s="1">
        <v>6</v>
      </c>
      <c r="I71" s="1">
        <v>1</v>
      </c>
      <c r="J71" s="1">
        <v>6</v>
      </c>
      <c r="K71" s="2">
        <f t="shared" si="4"/>
        <v>0</v>
      </c>
      <c r="L71" s="2">
        <f t="shared" si="5"/>
        <v>16</v>
      </c>
      <c r="M71" s="1" t="s">
        <v>30</v>
      </c>
      <c r="N71" s="1" t="s">
        <v>31</v>
      </c>
      <c r="O71" s="1">
        <v>1934</v>
      </c>
      <c r="P71" s="1">
        <v>277</v>
      </c>
      <c r="Q71" s="1">
        <v>4222</v>
      </c>
      <c r="S71" s="1" t="s">
        <v>132</v>
      </c>
    </row>
    <row r="72" spans="1:19">
      <c r="A72" s="1">
        <v>1934</v>
      </c>
      <c r="B72" s="1">
        <v>3</v>
      </c>
      <c r="C72" s="1">
        <v>12</v>
      </c>
      <c r="D72" s="4" t="str">
        <f t="shared" si="3"/>
        <v/>
      </c>
      <c r="K72" s="2" t="str">
        <f t="shared" si="4"/>
        <v/>
      </c>
      <c r="L72" s="2" t="str">
        <f t="shared" si="5"/>
        <v/>
      </c>
      <c r="N72" s="1" t="s">
        <v>31</v>
      </c>
      <c r="O72" s="1">
        <v>1934</v>
      </c>
      <c r="P72" s="1">
        <v>277</v>
      </c>
      <c r="Q72" s="1">
        <v>4222</v>
      </c>
      <c r="S72" s="1" t="s">
        <v>132</v>
      </c>
    </row>
    <row r="73" spans="1:19">
      <c r="A73" s="1">
        <v>1934</v>
      </c>
      <c r="B73" s="1">
        <v>3</v>
      </c>
      <c r="C73" s="1">
        <v>13</v>
      </c>
      <c r="D73" s="4">
        <f t="shared" si="3"/>
        <v>0</v>
      </c>
      <c r="E73" s="1">
        <v>0</v>
      </c>
      <c r="F73" s="1">
        <v>0</v>
      </c>
      <c r="K73" s="2">
        <f t="shared" si="4"/>
        <v>0</v>
      </c>
      <c r="L73" s="2">
        <f t="shared" si="5"/>
        <v>0</v>
      </c>
      <c r="M73" s="1" t="s">
        <v>30</v>
      </c>
      <c r="N73" s="1" t="s">
        <v>31</v>
      </c>
      <c r="O73" s="1">
        <v>1934</v>
      </c>
      <c r="P73" s="1">
        <v>277</v>
      </c>
      <c r="Q73" s="1">
        <v>4222</v>
      </c>
      <c r="S73" s="1" t="s">
        <v>132</v>
      </c>
    </row>
    <row r="74" spans="1:19">
      <c r="A74" s="1">
        <v>1934</v>
      </c>
      <c r="B74" s="1">
        <v>3</v>
      </c>
      <c r="C74" s="1">
        <v>14</v>
      </c>
      <c r="D74" s="4">
        <f t="shared" si="3"/>
        <v>0</v>
      </c>
      <c r="E74" s="1">
        <v>0</v>
      </c>
      <c r="F74" s="1">
        <v>0</v>
      </c>
      <c r="K74" s="2">
        <f t="shared" si="4"/>
        <v>0</v>
      </c>
      <c r="L74" s="2">
        <f t="shared" si="5"/>
        <v>0</v>
      </c>
      <c r="M74" s="1" t="s">
        <v>30</v>
      </c>
      <c r="N74" s="1" t="s">
        <v>31</v>
      </c>
      <c r="O74" s="1">
        <v>1934</v>
      </c>
      <c r="P74" s="1">
        <v>277</v>
      </c>
      <c r="Q74" s="1">
        <v>4222</v>
      </c>
      <c r="S74" s="1" t="s">
        <v>132</v>
      </c>
    </row>
    <row r="75" spans="1:19">
      <c r="A75" s="1">
        <v>1934</v>
      </c>
      <c r="B75" s="1">
        <v>3</v>
      </c>
      <c r="C75" s="1">
        <v>15</v>
      </c>
      <c r="D75" s="4">
        <f t="shared" si="3"/>
        <v>0</v>
      </c>
      <c r="E75" s="1">
        <v>0</v>
      </c>
      <c r="F75" s="1">
        <v>0</v>
      </c>
      <c r="K75" s="2">
        <f t="shared" si="4"/>
        <v>0</v>
      </c>
      <c r="L75" s="2">
        <f t="shared" si="5"/>
        <v>0</v>
      </c>
      <c r="M75" s="1" t="s">
        <v>30</v>
      </c>
      <c r="N75" s="1" t="s">
        <v>31</v>
      </c>
      <c r="O75" s="1">
        <v>1934</v>
      </c>
      <c r="P75" s="1">
        <v>277</v>
      </c>
      <c r="Q75" s="1">
        <v>4222</v>
      </c>
      <c r="S75" s="1" t="s">
        <v>132</v>
      </c>
    </row>
    <row r="76" spans="1:19">
      <c r="A76" s="1">
        <v>1934</v>
      </c>
      <c r="B76" s="1">
        <v>3</v>
      </c>
      <c r="C76" s="1">
        <v>16</v>
      </c>
      <c r="D76" s="4">
        <f t="shared" si="3"/>
        <v>0</v>
      </c>
      <c r="E76" s="1">
        <v>0</v>
      </c>
      <c r="F76" s="1">
        <v>0</v>
      </c>
      <c r="K76" s="2">
        <f t="shared" si="4"/>
        <v>0</v>
      </c>
      <c r="L76" s="2">
        <f t="shared" si="5"/>
        <v>0</v>
      </c>
      <c r="M76" s="1" t="s">
        <v>30</v>
      </c>
      <c r="N76" s="1" t="s">
        <v>31</v>
      </c>
      <c r="O76" s="1">
        <v>1934</v>
      </c>
      <c r="P76" s="1">
        <v>277</v>
      </c>
      <c r="Q76" s="1">
        <v>4222</v>
      </c>
      <c r="S76" s="1" t="s">
        <v>132</v>
      </c>
    </row>
    <row r="77" spans="1:19">
      <c r="A77" s="1">
        <v>1934</v>
      </c>
      <c r="B77" s="1">
        <v>3</v>
      </c>
      <c r="C77" s="1">
        <v>17</v>
      </c>
      <c r="D77" s="4">
        <f t="shared" si="3"/>
        <v>0</v>
      </c>
      <c r="E77" s="1">
        <v>0</v>
      </c>
      <c r="F77" s="1">
        <v>0</v>
      </c>
      <c r="K77" s="2">
        <f t="shared" si="4"/>
        <v>0</v>
      </c>
      <c r="L77" s="2">
        <f t="shared" si="5"/>
        <v>0</v>
      </c>
      <c r="M77" s="1" t="s">
        <v>30</v>
      </c>
      <c r="N77" s="1" t="s">
        <v>31</v>
      </c>
      <c r="O77" s="1">
        <v>1934</v>
      </c>
      <c r="P77" s="1">
        <v>277</v>
      </c>
      <c r="Q77" s="1">
        <v>4222</v>
      </c>
      <c r="S77" s="1" t="s">
        <v>132</v>
      </c>
    </row>
    <row r="78" spans="1:19">
      <c r="A78" s="1">
        <v>1934</v>
      </c>
      <c r="B78" s="1">
        <v>3</v>
      </c>
      <c r="C78" s="1">
        <v>18</v>
      </c>
      <c r="D78" s="4">
        <f t="shared" si="3"/>
        <v>0</v>
      </c>
      <c r="E78" s="1">
        <v>0</v>
      </c>
      <c r="F78" s="1">
        <v>0</v>
      </c>
      <c r="K78" s="2">
        <f t="shared" si="4"/>
        <v>0</v>
      </c>
      <c r="L78" s="2">
        <f t="shared" si="5"/>
        <v>0</v>
      </c>
      <c r="M78" s="1" t="s">
        <v>30</v>
      </c>
      <c r="N78" s="1" t="s">
        <v>31</v>
      </c>
      <c r="O78" s="1">
        <v>1934</v>
      </c>
      <c r="P78" s="1">
        <v>277</v>
      </c>
      <c r="Q78" s="1">
        <v>4222</v>
      </c>
      <c r="S78" s="1" t="s">
        <v>132</v>
      </c>
    </row>
    <row r="79" spans="1:19">
      <c r="A79" s="1">
        <v>1934</v>
      </c>
      <c r="B79" s="1">
        <v>3</v>
      </c>
      <c r="C79" s="1">
        <v>19</v>
      </c>
      <c r="D79" s="4">
        <f t="shared" si="3"/>
        <v>0</v>
      </c>
      <c r="E79" s="1">
        <v>0</v>
      </c>
      <c r="F79" s="1">
        <v>0</v>
      </c>
      <c r="K79" s="2">
        <f t="shared" si="4"/>
        <v>0</v>
      </c>
      <c r="L79" s="2">
        <f t="shared" si="5"/>
        <v>0</v>
      </c>
      <c r="M79" s="1" t="s">
        <v>30</v>
      </c>
      <c r="N79" s="1" t="s">
        <v>31</v>
      </c>
      <c r="O79" s="1">
        <v>1934</v>
      </c>
      <c r="P79" s="1">
        <v>277</v>
      </c>
      <c r="Q79" s="1">
        <v>4222</v>
      </c>
      <c r="S79" s="1" t="s">
        <v>132</v>
      </c>
    </row>
    <row r="80" spans="1:19">
      <c r="A80" s="1">
        <v>1934</v>
      </c>
      <c r="B80" s="1">
        <v>3</v>
      </c>
      <c r="C80" s="1">
        <v>20</v>
      </c>
      <c r="D80" s="4">
        <f t="shared" si="3"/>
        <v>0</v>
      </c>
      <c r="E80" s="1">
        <v>0</v>
      </c>
      <c r="F80" s="1">
        <v>0</v>
      </c>
      <c r="K80" s="2">
        <f t="shared" si="4"/>
        <v>0</v>
      </c>
      <c r="L80" s="2">
        <f t="shared" si="5"/>
        <v>0</v>
      </c>
      <c r="M80" s="1" t="s">
        <v>30</v>
      </c>
      <c r="N80" s="1" t="s">
        <v>31</v>
      </c>
      <c r="O80" s="1">
        <v>1934</v>
      </c>
      <c r="P80" s="1">
        <v>277</v>
      </c>
      <c r="Q80" s="1">
        <v>4222</v>
      </c>
      <c r="S80" s="1" t="s">
        <v>132</v>
      </c>
    </row>
    <row r="81" spans="1:19">
      <c r="A81" s="1">
        <v>1934</v>
      </c>
      <c r="B81" s="1">
        <v>3</v>
      </c>
      <c r="C81" s="1">
        <v>21</v>
      </c>
      <c r="D81" s="4" t="str">
        <f t="shared" si="3"/>
        <v/>
      </c>
      <c r="K81" s="2" t="str">
        <f t="shared" si="4"/>
        <v/>
      </c>
      <c r="L81" s="2" t="str">
        <f t="shared" si="5"/>
        <v/>
      </c>
      <c r="N81" s="1" t="s">
        <v>31</v>
      </c>
      <c r="O81" s="1">
        <v>1934</v>
      </c>
      <c r="P81" s="1">
        <v>277</v>
      </c>
      <c r="Q81" s="1">
        <v>4222</v>
      </c>
      <c r="S81" s="1" t="s">
        <v>132</v>
      </c>
    </row>
    <row r="82" spans="1:19">
      <c r="A82" s="1">
        <v>1934</v>
      </c>
      <c r="B82" s="1">
        <v>3</v>
      </c>
      <c r="C82" s="1">
        <v>22</v>
      </c>
      <c r="D82" s="4">
        <f t="shared" si="3"/>
        <v>0</v>
      </c>
      <c r="E82" s="1">
        <v>0</v>
      </c>
      <c r="F82" s="1">
        <v>0</v>
      </c>
      <c r="K82" s="2">
        <f t="shared" si="4"/>
        <v>0</v>
      </c>
      <c r="L82" s="2">
        <f t="shared" si="5"/>
        <v>0</v>
      </c>
      <c r="M82" s="1" t="s">
        <v>30</v>
      </c>
      <c r="N82" s="1" t="s">
        <v>31</v>
      </c>
      <c r="O82" s="1">
        <v>1934</v>
      </c>
      <c r="P82" s="1">
        <v>277</v>
      </c>
      <c r="Q82" s="1">
        <v>4222</v>
      </c>
      <c r="S82" s="1" t="s">
        <v>132</v>
      </c>
    </row>
    <row r="83" spans="1:19">
      <c r="A83" s="1">
        <v>1934</v>
      </c>
      <c r="B83" s="1">
        <v>3</v>
      </c>
      <c r="C83" s="1">
        <v>23</v>
      </c>
      <c r="D83" s="4">
        <f t="shared" si="3"/>
        <v>0</v>
      </c>
      <c r="E83" s="1">
        <v>0</v>
      </c>
      <c r="F83" s="1">
        <v>0</v>
      </c>
      <c r="K83" s="2">
        <f t="shared" si="4"/>
        <v>0</v>
      </c>
      <c r="L83" s="2">
        <f t="shared" si="5"/>
        <v>0</v>
      </c>
      <c r="M83" s="1" t="s">
        <v>30</v>
      </c>
      <c r="N83" s="1" t="s">
        <v>31</v>
      </c>
      <c r="O83" s="1">
        <v>1934</v>
      </c>
      <c r="P83" s="1">
        <v>277</v>
      </c>
      <c r="Q83" s="1">
        <v>4222</v>
      </c>
      <c r="S83" s="1" t="s">
        <v>132</v>
      </c>
    </row>
    <row r="84" spans="1:19">
      <c r="A84" s="1">
        <v>1934</v>
      </c>
      <c r="B84" s="1">
        <v>3</v>
      </c>
      <c r="C84" s="1">
        <v>24</v>
      </c>
      <c r="D84" s="4" t="str">
        <f t="shared" si="3"/>
        <v/>
      </c>
      <c r="K84" s="2" t="str">
        <f t="shared" si="4"/>
        <v/>
      </c>
      <c r="L84" s="2" t="str">
        <f t="shared" si="5"/>
        <v/>
      </c>
      <c r="N84" s="1" t="s">
        <v>31</v>
      </c>
      <c r="O84" s="1">
        <v>1934</v>
      </c>
      <c r="P84" s="1">
        <v>277</v>
      </c>
      <c r="Q84" s="1">
        <v>4222</v>
      </c>
      <c r="S84" s="1" t="s">
        <v>132</v>
      </c>
    </row>
    <row r="85" spans="1:19">
      <c r="A85" s="1">
        <v>1934</v>
      </c>
      <c r="B85" s="1">
        <v>3</v>
      </c>
      <c r="C85" s="1">
        <v>25</v>
      </c>
      <c r="D85" s="4">
        <f t="shared" si="3"/>
        <v>0</v>
      </c>
      <c r="E85" s="1">
        <v>0</v>
      </c>
      <c r="F85" s="1">
        <v>0</v>
      </c>
      <c r="K85" s="2">
        <f t="shared" si="4"/>
        <v>0</v>
      </c>
      <c r="L85" s="2">
        <f t="shared" si="5"/>
        <v>0</v>
      </c>
      <c r="M85" s="1" t="s">
        <v>30</v>
      </c>
      <c r="N85" s="1" t="s">
        <v>31</v>
      </c>
      <c r="O85" s="1">
        <v>1934</v>
      </c>
      <c r="P85" s="1">
        <v>277</v>
      </c>
      <c r="Q85" s="1">
        <v>4222</v>
      </c>
      <c r="S85" s="1" t="s">
        <v>132</v>
      </c>
    </row>
    <row r="86" spans="1:19">
      <c r="A86" s="1">
        <v>1934</v>
      </c>
      <c r="B86" s="1">
        <v>3</v>
      </c>
      <c r="C86" s="1">
        <v>26</v>
      </c>
      <c r="D86" s="4">
        <f t="shared" si="3"/>
        <v>11</v>
      </c>
      <c r="E86" s="1">
        <v>1</v>
      </c>
      <c r="F86" s="1">
        <v>1</v>
      </c>
      <c r="I86" s="1">
        <v>1</v>
      </c>
      <c r="J86" s="1">
        <v>1</v>
      </c>
      <c r="K86" s="2">
        <f t="shared" si="4"/>
        <v>0</v>
      </c>
      <c r="L86" s="2">
        <f t="shared" si="5"/>
        <v>11</v>
      </c>
      <c r="M86" s="1" t="s">
        <v>30</v>
      </c>
      <c r="N86" s="1" t="s">
        <v>31</v>
      </c>
      <c r="O86" s="1">
        <v>1934</v>
      </c>
      <c r="P86" s="1">
        <v>277</v>
      </c>
      <c r="Q86" s="1">
        <v>4222</v>
      </c>
      <c r="S86" s="1" t="s">
        <v>132</v>
      </c>
    </row>
    <row r="87" spans="1:19">
      <c r="A87" s="1">
        <v>1934</v>
      </c>
      <c r="B87" s="1">
        <v>3</v>
      </c>
      <c r="C87" s="1">
        <v>27</v>
      </c>
      <c r="D87" s="4">
        <f t="shared" si="3"/>
        <v>11</v>
      </c>
      <c r="E87" s="1">
        <v>1</v>
      </c>
      <c r="F87" s="1">
        <v>1</v>
      </c>
      <c r="I87" s="1">
        <v>1</v>
      </c>
      <c r="J87" s="1">
        <v>1</v>
      </c>
      <c r="K87" s="2">
        <f t="shared" si="4"/>
        <v>0</v>
      </c>
      <c r="L87" s="2">
        <f t="shared" si="5"/>
        <v>11</v>
      </c>
      <c r="M87" s="1" t="s">
        <v>30</v>
      </c>
      <c r="N87" s="1" t="s">
        <v>31</v>
      </c>
      <c r="O87" s="1">
        <v>1934</v>
      </c>
      <c r="P87" s="1">
        <v>277</v>
      </c>
      <c r="Q87" s="1">
        <v>4222</v>
      </c>
      <c r="S87" s="1" t="s">
        <v>132</v>
      </c>
    </row>
    <row r="88" spans="1:19">
      <c r="A88" s="1">
        <v>1934</v>
      </c>
      <c r="B88" s="1">
        <v>3</v>
      </c>
      <c r="C88" s="1">
        <v>28</v>
      </c>
      <c r="D88" s="4" t="str">
        <f t="shared" si="3"/>
        <v/>
      </c>
      <c r="K88" s="2" t="str">
        <f t="shared" si="4"/>
        <v/>
      </c>
      <c r="L88" s="2" t="str">
        <f t="shared" si="5"/>
        <v/>
      </c>
      <c r="N88" s="1" t="s">
        <v>31</v>
      </c>
      <c r="O88" s="1">
        <v>1934</v>
      </c>
      <c r="P88" s="1">
        <v>277</v>
      </c>
      <c r="Q88" s="1">
        <v>4222</v>
      </c>
      <c r="S88" s="1" t="s">
        <v>132</v>
      </c>
    </row>
    <row r="89" spans="1:19">
      <c r="A89" s="1">
        <v>1934</v>
      </c>
      <c r="B89" s="1">
        <v>3</v>
      </c>
      <c r="C89" s="1">
        <v>29</v>
      </c>
      <c r="D89" s="4">
        <f t="shared" si="3"/>
        <v>0</v>
      </c>
      <c r="E89" s="1">
        <v>0</v>
      </c>
      <c r="F89" s="1">
        <v>0</v>
      </c>
      <c r="K89" s="2">
        <f t="shared" si="4"/>
        <v>0</v>
      </c>
      <c r="L89" s="2">
        <f t="shared" si="5"/>
        <v>0</v>
      </c>
      <c r="M89" s="1" t="s">
        <v>30</v>
      </c>
      <c r="N89" s="1" t="s">
        <v>31</v>
      </c>
      <c r="O89" s="1">
        <v>1934</v>
      </c>
      <c r="P89" s="1">
        <v>277</v>
      </c>
      <c r="Q89" s="1">
        <v>4222</v>
      </c>
      <c r="S89" s="1" t="s">
        <v>132</v>
      </c>
    </row>
    <row r="90" spans="1:19">
      <c r="A90" s="1">
        <v>1934</v>
      </c>
      <c r="B90" s="1">
        <v>3</v>
      </c>
      <c r="C90" s="1">
        <v>30</v>
      </c>
      <c r="D90" s="4">
        <f t="shared" si="3"/>
        <v>11</v>
      </c>
      <c r="E90" s="1">
        <v>1</v>
      </c>
      <c r="F90" s="1">
        <v>1</v>
      </c>
      <c r="I90" s="1">
        <v>1</v>
      </c>
      <c r="J90" s="1">
        <v>1</v>
      </c>
      <c r="K90" s="2">
        <f t="shared" si="4"/>
        <v>0</v>
      </c>
      <c r="L90" s="2">
        <f t="shared" si="5"/>
        <v>11</v>
      </c>
      <c r="M90" s="1" t="s">
        <v>30</v>
      </c>
      <c r="N90" s="1" t="s">
        <v>31</v>
      </c>
      <c r="O90" s="1">
        <v>1934</v>
      </c>
      <c r="P90" s="1">
        <v>277</v>
      </c>
      <c r="Q90" s="1">
        <v>4222</v>
      </c>
      <c r="S90" s="1" t="s">
        <v>132</v>
      </c>
    </row>
    <row r="91" spans="1:19">
      <c r="A91" s="1">
        <v>1934</v>
      </c>
      <c r="B91" s="1">
        <v>3</v>
      </c>
      <c r="C91" s="1">
        <v>31</v>
      </c>
      <c r="D91" s="4">
        <f t="shared" si="3"/>
        <v>0</v>
      </c>
      <c r="E91" s="1">
        <v>0</v>
      </c>
      <c r="F91" s="1">
        <v>0</v>
      </c>
      <c r="K91" s="2">
        <f t="shared" si="4"/>
        <v>0</v>
      </c>
      <c r="L91" s="2">
        <f t="shared" si="5"/>
        <v>0</v>
      </c>
      <c r="M91" s="1" t="s">
        <v>30</v>
      </c>
      <c r="N91" s="1" t="s">
        <v>31</v>
      </c>
      <c r="O91" s="1">
        <v>1934</v>
      </c>
      <c r="P91" s="1">
        <v>277</v>
      </c>
      <c r="Q91" s="1">
        <v>4222</v>
      </c>
      <c r="S91" s="1" t="s">
        <v>132</v>
      </c>
    </row>
    <row r="92" spans="1:19">
      <c r="A92" s="1">
        <v>1934</v>
      </c>
      <c r="B92" s="1">
        <v>4</v>
      </c>
      <c r="C92" s="1">
        <v>1</v>
      </c>
      <c r="D92" s="4">
        <f t="shared" si="3"/>
        <v>0</v>
      </c>
      <c r="E92" s="1">
        <v>0</v>
      </c>
      <c r="F92" s="1">
        <v>0</v>
      </c>
      <c r="K92" s="2">
        <f t="shared" si="4"/>
        <v>0</v>
      </c>
      <c r="L92" s="2">
        <f t="shared" si="5"/>
        <v>0</v>
      </c>
      <c r="M92" s="1" t="s">
        <v>30</v>
      </c>
      <c r="N92" s="1" t="s">
        <v>31</v>
      </c>
      <c r="O92" s="1">
        <v>1934</v>
      </c>
      <c r="P92" s="1">
        <v>281</v>
      </c>
      <c r="Q92" s="1">
        <v>4223</v>
      </c>
      <c r="S92" s="1" t="s">
        <v>133</v>
      </c>
    </row>
    <row r="93" spans="1:19">
      <c r="A93" s="1">
        <v>1934</v>
      </c>
      <c r="B93" s="1">
        <v>4</v>
      </c>
      <c r="C93" s="1">
        <v>2</v>
      </c>
      <c r="D93" s="4">
        <f t="shared" si="3"/>
        <v>18</v>
      </c>
      <c r="E93" s="1">
        <v>1</v>
      </c>
      <c r="F93" s="1">
        <v>8</v>
      </c>
      <c r="G93" s="1">
        <v>1</v>
      </c>
      <c r="H93" s="1">
        <v>8</v>
      </c>
      <c r="K93" s="2">
        <f t="shared" si="4"/>
        <v>18</v>
      </c>
      <c r="L93" s="2">
        <f t="shared" si="5"/>
        <v>0</v>
      </c>
      <c r="M93" s="1" t="s">
        <v>30</v>
      </c>
      <c r="N93" s="1" t="s">
        <v>31</v>
      </c>
      <c r="O93" s="1">
        <v>1934</v>
      </c>
      <c r="P93" s="1">
        <v>281</v>
      </c>
      <c r="Q93" s="1">
        <v>4223</v>
      </c>
      <c r="S93" s="1" t="s">
        <v>133</v>
      </c>
    </row>
    <row r="94" spans="1:19">
      <c r="A94" s="1">
        <v>1934</v>
      </c>
      <c r="B94" s="1">
        <v>4</v>
      </c>
      <c r="C94" s="1">
        <v>3</v>
      </c>
      <c r="D94" s="4">
        <f t="shared" si="3"/>
        <v>16</v>
      </c>
      <c r="E94" s="1">
        <v>1</v>
      </c>
      <c r="F94" s="1">
        <v>6</v>
      </c>
      <c r="G94" s="1">
        <v>1</v>
      </c>
      <c r="H94" s="1">
        <v>6</v>
      </c>
      <c r="K94" s="2">
        <f t="shared" si="4"/>
        <v>16</v>
      </c>
      <c r="L94" s="2">
        <f t="shared" si="5"/>
        <v>0</v>
      </c>
      <c r="M94" s="1" t="s">
        <v>30</v>
      </c>
      <c r="N94" s="1" t="s">
        <v>31</v>
      </c>
      <c r="O94" s="1">
        <v>1934</v>
      </c>
      <c r="P94" s="1">
        <v>281</v>
      </c>
      <c r="Q94" s="1">
        <v>4223</v>
      </c>
      <c r="S94" s="1" t="s">
        <v>133</v>
      </c>
    </row>
    <row r="95" spans="1:19">
      <c r="A95" s="1">
        <v>1934</v>
      </c>
      <c r="B95" s="1">
        <v>4</v>
      </c>
      <c r="C95" s="1">
        <v>4</v>
      </c>
      <c r="D95" s="4">
        <f t="shared" si="3"/>
        <v>11</v>
      </c>
      <c r="E95" s="1">
        <v>1</v>
      </c>
      <c r="F95" s="1">
        <v>1</v>
      </c>
      <c r="G95" s="1">
        <v>1</v>
      </c>
      <c r="H95" s="1">
        <v>1</v>
      </c>
      <c r="K95" s="2">
        <f t="shared" si="4"/>
        <v>11</v>
      </c>
      <c r="L95" s="2">
        <f t="shared" si="5"/>
        <v>0</v>
      </c>
      <c r="M95" s="1" t="s">
        <v>30</v>
      </c>
      <c r="N95" s="1" t="s">
        <v>31</v>
      </c>
      <c r="O95" s="1">
        <v>1934</v>
      </c>
      <c r="P95" s="1">
        <v>281</v>
      </c>
      <c r="Q95" s="1">
        <v>4223</v>
      </c>
      <c r="S95" s="1" t="s">
        <v>133</v>
      </c>
    </row>
    <row r="96" spans="1:19">
      <c r="A96" s="1">
        <v>1934</v>
      </c>
      <c r="B96" s="1">
        <v>4</v>
      </c>
      <c r="C96" s="1">
        <v>5</v>
      </c>
      <c r="D96" s="4">
        <f t="shared" si="3"/>
        <v>11</v>
      </c>
      <c r="E96" s="1">
        <v>1</v>
      </c>
      <c r="F96" s="1">
        <v>1</v>
      </c>
      <c r="G96" s="1">
        <v>1</v>
      </c>
      <c r="H96" s="1">
        <v>1</v>
      </c>
      <c r="K96" s="2">
        <f t="shared" si="4"/>
        <v>11</v>
      </c>
      <c r="L96" s="2">
        <f t="shared" si="5"/>
        <v>0</v>
      </c>
      <c r="M96" s="1" t="s">
        <v>30</v>
      </c>
      <c r="N96" s="1" t="s">
        <v>31</v>
      </c>
      <c r="O96" s="1">
        <v>1934</v>
      </c>
      <c r="P96" s="1">
        <v>281</v>
      </c>
      <c r="Q96" s="1">
        <v>4223</v>
      </c>
      <c r="S96" s="1" t="s">
        <v>133</v>
      </c>
    </row>
    <row r="97" spans="1:19">
      <c r="A97" s="1">
        <v>1934</v>
      </c>
      <c r="B97" s="1">
        <v>4</v>
      </c>
      <c r="C97" s="1">
        <v>6</v>
      </c>
      <c r="D97" s="4">
        <f t="shared" si="3"/>
        <v>0</v>
      </c>
      <c r="E97" s="1">
        <v>0</v>
      </c>
      <c r="F97" s="1">
        <v>0</v>
      </c>
      <c r="K97" s="2">
        <f t="shared" si="4"/>
        <v>0</v>
      </c>
      <c r="L97" s="2">
        <f t="shared" si="5"/>
        <v>0</v>
      </c>
      <c r="M97" s="1" t="s">
        <v>30</v>
      </c>
      <c r="N97" s="1" t="s">
        <v>31</v>
      </c>
      <c r="O97" s="1">
        <v>1934</v>
      </c>
      <c r="P97" s="1">
        <v>281</v>
      </c>
      <c r="Q97" s="1">
        <v>4223</v>
      </c>
      <c r="S97" s="1" t="s">
        <v>133</v>
      </c>
    </row>
    <row r="98" spans="1:19">
      <c r="A98" s="1">
        <v>1934</v>
      </c>
      <c r="B98" s="1">
        <v>4</v>
      </c>
      <c r="C98" s="1">
        <v>7</v>
      </c>
      <c r="D98" s="4">
        <f t="shared" si="3"/>
        <v>0</v>
      </c>
      <c r="E98" s="1">
        <v>0</v>
      </c>
      <c r="F98" s="1">
        <v>0</v>
      </c>
      <c r="K98" s="2">
        <f t="shared" si="4"/>
        <v>0</v>
      </c>
      <c r="L98" s="2">
        <f t="shared" si="5"/>
        <v>0</v>
      </c>
      <c r="M98" s="1" t="s">
        <v>30</v>
      </c>
      <c r="N98" s="1" t="s">
        <v>31</v>
      </c>
      <c r="O98" s="1">
        <v>1934</v>
      </c>
      <c r="P98" s="1">
        <v>281</v>
      </c>
      <c r="Q98" s="1">
        <v>4223</v>
      </c>
      <c r="S98" s="1" t="s">
        <v>133</v>
      </c>
    </row>
    <row r="99" spans="1:19">
      <c r="A99" s="1">
        <v>1934</v>
      </c>
      <c r="B99" s="1">
        <v>4</v>
      </c>
      <c r="C99" s="1">
        <v>8</v>
      </c>
      <c r="D99" s="4">
        <f t="shared" si="3"/>
        <v>0</v>
      </c>
      <c r="E99" s="1">
        <v>0</v>
      </c>
      <c r="F99" s="1">
        <v>0</v>
      </c>
      <c r="K99" s="2">
        <f t="shared" si="4"/>
        <v>0</v>
      </c>
      <c r="L99" s="2">
        <f t="shared" si="5"/>
        <v>0</v>
      </c>
      <c r="M99" s="1" t="s">
        <v>30</v>
      </c>
      <c r="N99" s="1" t="s">
        <v>31</v>
      </c>
      <c r="O99" s="1">
        <v>1934</v>
      </c>
      <c r="P99" s="1">
        <v>281</v>
      </c>
      <c r="Q99" s="1">
        <v>4223</v>
      </c>
      <c r="S99" s="1" t="s">
        <v>133</v>
      </c>
    </row>
    <row r="100" spans="1:19">
      <c r="A100" s="1">
        <v>1934</v>
      </c>
      <c r="B100" s="1">
        <v>4</v>
      </c>
      <c r="C100" s="1">
        <v>9</v>
      </c>
      <c r="D100" s="4">
        <f t="shared" si="3"/>
        <v>0</v>
      </c>
      <c r="E100" s="1">
        <v>0</v>
      </c>
      <c r="F100" s="1">
        <v>0</v>
      </c>
      <c r="K100" s="2">
        <f t="shared" si="4"/>
        <v>0</v>
      </c>
      <c r="L100" s="2">
        <f t="shared" si="5"/>
        <v>0</v>
      </c>
      <c r="M100" s="1" t="s">
        <v>30</v>
      </c>
      <c r="N100" s="1" t="s">
        <v>31</v>
      </c>
      <c r="O100" s="1">
        <v>1934</v>
      </c>
      <c r="P100" s="1">
        <v>281</v>
      </c>
      <c r="Q100" s="1">
        <v>4223</v>
      </c>
      <c r="S100" s="1" t="s">
        <v>133</v>
      </c>
    </row>
    <row r="101" spans="1:19">
      <c r="A101" s="1">
        <v>1934</v>
      </c>
      <c r="B101" s="1">
        <v>4</v>
      </c>
      <c r="C101" s="1">
        <v>10</v>
      </c>
      <c r="D101" s="4">
        <f t="shared" si="3"/>
        <v>0</v>
      </c>
      <c r="E101" s="1">
        <v>0</v>
      </c>
      <c r="F101" s="1">
        <v>0</v>
      </c>
      <c r="K101" s="2">
        <f t="shared" si="4"/>
        <v>0</v>
      </c>
      <c r="L101" s="2">
        <f t="shared" si="5"/>
        <v>0</v>
      </c>
      <c r="M101" s="1" t="s">
        <v>30</v>
      </c>
      <c r="N101" s="1" t="s">
        <v>31</v>
      </c>
      <c r="O101" s="1">
        <v>1934</v>
      </c>
      <c r="P101" s="1">
        <v>281</v>
      </c>
      <c r="Q101" s="1">
        <v>4223</v>
      </c>
      <c r="S101" s="1" t="s">
        <v>133</v>
      </c>
    </row>
    <row r="102" spans="1:19">
      <c r="A102" s="1">
        <v>1934</v>
      </c>
      <c r="B102" s="1">
        <v>4</v>
      </c>
      <c r="C102" s="1">
        <v>11</v>
      </c>
      <c r="D102" s="4">
        <f t="shared" si="3"/>
        <v>0</v>
      </c>
      <c r="E102" s="1">
        <v>0</v>
      </c>
      <c r="F102" s="1">
        <v>0</v>
      </c>
      <c r="K102" s="2">
        <f t="shared" si="4"/>
        <v>0</v>
      </c>
      <c r="L102" s="2">
        <f t="shared" si="5"/>
        <v>0</v>
      </c>
      <c r="M102" s="1" t="s">
        <v>117</v>
      </c>
      <c r="N102" s="1" t="s">
        <v>31</v>
      </c>
      <c r="O102" s="1">
        <v>1934</v>
      </c>
      <c r="P102" s="1">
        <v>281</v>
      </c>
      <c r="Q102" s="1">
        <v>4223</v>
      </c>
      <c r="S102" s="1" t="s">
        <v>133</v>
      </c>
    </row>
    <row r="103" spans="1:19">
      <c r="A103" s="1">
        <v>1934</v>
      </c>
      <c r="B103" s="1">
        <v>4</v>
      </c>
      <c r="C103" s="1">
        <v>12</v>
      </c>
      <c r="D103" s="4">
        <f t="shared" si="3"/>
        <v>0</v>
      </c>
      <c r="E103" s="1">
        <v>0</v>
      </c>
      <c r="F103" s="1">
        <v>0</v>
      </c>
      <c r="K103" s="2">
        <f t="shared" si="4"/>
        <v>0</v>
      </c>
      <c r="L103" s="2">
        <f t="shared" si="5"/>
        <v>0</v>
      </c>
      <c r="M103" s="1" t="s">
        <v>30</v>
      </c>
      <c r="N103" s="1" t="s">
        <v>31</v>
      </c>
      <c r="O103" s="1">
        <v>1934</v>
      </c>
      <c r="P103" s="1">
        <v>281</v>
      </c>
      <c r="Q103" s="1">
        <v>4223</v>
      </c>
      <c r="S103" s="1" t="s">
        <v>133</v>
      </c>
    </row>
    <row r="104" spans="1:19">
      <c r="A104" s="1">
        <v>1934</v>
      </c>
      <c r="B104" s="1">
        <v>4</v>
      </c>
      <c r="C104" s="1">
        <v>13</v>
      </c>
      <c r="D104" s="4" t="str">
        <f t="shared" si="3"/>
        <v/>
      </c>
      <c r="K104" s="2" t="str">
        <f t="shared" si="4"/>
        <v/>
      </c>
      <c r="L104" s="2" t="str">
        <f t="shared" si="5"/>
        <v/>
      </c>
      <c r="N104" s="1" t="s">
        <v>31</v>
      </c>
      <c r="O104" s="1">
        <v>1934</v>
      </c>
      <c r="P104" s="1">
        <v>281</v>
      </c>
      <c r="Q104" s="1">
        <v>4223</v>
      </c>
      <c r="S104" s="1" t="s">
        <v>133</v>
      </c>
    </row>
    <row r="105" spans="1:19">
      <c r="A105" s="1">
        <v>1934</v>
      </c>
      <c r="B105" s="1">
        <v>4</v>
      </c>
      <c r="C105" s="1">
        <v>14</v>
      </c>
      <c r="D105" s="4">
        <f t="shared" si="3"/>
        <v>0</v>
      </c>
      <c r="E105" s="1">
        <v>0</v>
      </c>
      <c r="F105" s="1">
        <v>0</v>
      </c>
      <c r="K105" s="2">
        <f t="shared" si="4"/>
        <v>0</v>
      </c>
      <c r="L105" s="2">
        <f t="shared" si="5"/>
        <v>0</v>
      </c>
      <c r="M105" s="1" t="s">
        <v>30</v>
      </c>
      <c r="N105" s="1" t="s">
        <v>31</v>
      </c>
      <c r="O105" s="1">
        <v>1934</v>
      </c>
      <c r="P105" s="1">
        <v>281</v>
      </c>
      <c r="Q105" s="1">
        <v>4223</v>
      </c>
      <c r="S105" s="1" t="s">
        <v>133</v>
      </c>
    </row>
    <row r="106" spans="1:19">
      <c r="A106" s="1">
        <v>1934</v>
      </c>
      <c r="B106" s="1">
        <v>4</v>
      </c>
      <c r="C106" s="1">
        <v>15</v>
      </c>
      <c r="D106" s="4">
        <f t="shared" si="3"/>
        <v>11</v>
      </c>
      <c r="E106" s="1">
        <v>1</v>
      </c>
      <c r="F106" s="1">
        <v>1</v>
      </c>
      <c r="I106" s="1">
        <v>1</v>
      </c>
      <c r="J106" s="1">
        <v>1</v>
      </c>
      <c r="K106" s="2">
        <f t="shared" si="4"/>
        <v>0</v>
      </c>
      <c r="L106" s="2">
        <f t="shared" si="5"/>
        <v>11</v>
      </c>
      <c r="M106" s="1" t="s">
        <v>117</v>
      </c>
      <c r="N106" s="1" t="s">
        <v>31</v>
      </c>
      <c r="O106" s="1">
        <v>1934</v>
      </c>
      <c r="P106" s="1">
        <v>281</v>
      </c>
      <c r="Q106" s="1">
        <v>4223</v>
      </c>
      <c r="S106" s="1" t="s">
        <v>133</v>
      </c>
    </row>
    <row r="107" spans="1:19">
      <c r="A107" s="1">
        <v>1934</v>
      </c>
      <c r="B107" s="1">
        <v>4</v>
      </c>
      <c r="C107" s="1">
        <v>16</v>
      </c>
      <c r="D107" s="4" t="str">
        <f t="shared" si="3"/>
        <v/>
      </c>
      <c r="K107" s="2" t="str">
        <f t="shared" si="4"/>
        <v/>
      </c>
      <c r="L107" s="2" t="str">
        <f t="shared" si="5"/>
        <v/>
      </c>
      <c r="N107" s="1" t="s">
        <v>31</v>
      </c>
      <c r="O107" s="1">
        <v>1934</v>
      </c>
      <c r="P107" s="1">
        <v>281</v>
      </c>
      <c r="Q107" s="1">
        <v>4223</v>
      </c>
      <c r="S107" s="1" t="s">
        <v>133</v>
      </c>
    </row>
    <row r="108" spans="1:19">
      <c r="A108" s="1">
        <v>1934</v>
      </c>
      <c r="B108" s="1">
        <v>4</v>
      </c>
      <c r="C108" s="1">
        <v>17</v>
      </c>
      <c r="D108" s="4">
        <f t="shared" si="3"/>
        <v>23</v>
      </c>
      <c r="E108" s="1">
        <v>1</v>
      </c>
      <c r="F108" s="1">
        <v>13</v>
      </c>
      <c r="I108" s="1">
        <v>1</v>
      </c>
      <c r="J108" s="1">
        <v>13</v>
      </c>
      <c r="K108" s="2">
        <f t="shared" si="4"/>
        <v>0</v>
      </c>
      <c r="L108" s="2">
        <f t="shared" si="5"/>
        <v>23</v>
      </c>
      <c r="M108" s="1" t="s">
        <v>30</v>
      </c>
      <c r="N108" s="1" t="s">
        <v>31</v>
      </c>
      <c r="O108" s="1">
        <v>1934</v>
      </c>
      <c r="P108" s="1">
        <v>281</v>
      </c>
      <c r="Q108" s="1">
        <v>4223</v>
      </c>
      <c r="S108" s="1" t="s">
        <v>133</v>
      </c>
    </row>
    <row r="109" spans="1:19">
      <c r="A109" s="1">
        <v>1934</v>
      </c>
      <c r="B109" s="1">
        <v>4</v>
      </c>
      <c r="C109" s="1">
        <v>18</v>
      </c>
      <c r="D109" s="4">
        <f t="shared" si="3"/>
        <v>20</v>
      </c>
      <c r="E109" s="1">
        <v>1</v>
      </c>
      <c r="F109" s="1">
        <v>10</v>
      </c>
      <c r="I109" s="1">
        <v>1</v>
      </c>
      <c r="J109" s="1">
        <v>10</v>
      </c>
      <c r="K109" s="2">
        <f t="shared" si="4"/>
        <v>0</v>
      </c>
      <c r="L109" s="2">
        <f t="shared" si="5"/>
        <v>20</v>
      </c>
      <c r="M109" s="1" t="s">
        <v>30</v>
      </c>
      <c r="N109" s="1" t="s">
        <v>31</v>
      </c>
      <c r="O109" s="1">
        <v>1934</v>
      </c>
      <c r="P109" s="1">
        <v>281</v>
      </c>
      <c r="Q109" s="1">
        <v>4223</v>
      </c>
      <c r="S109" s="1" t="s">
        <v>133</v>
      </c>
    </row>
    <row r="110" spans="1:19">
      <c r="A110" s="1">
        <v>1934</v>
      </c>
      <c r="B110" s="1">
        <v>4</v>
      </c>
      <c r="C110" s="1">
        <v>19</v>
      </c>
      <c r="D110" s="4">
        <f t="shared" si="3"/>
        <v>30</v>
      </c>
      <c r="E110" s="1">
        <v>1</v>
      </c>
      <c r="F110" s="1">
        <v>20</v>
      </c>
      <c r="I110" s="1">
        <v>1</v>
      </c>
      <c r="J110" s="1">
        <v>20</v>
      </c>
      <c r="K110" s="2">
        <f t="shared" si="4"/>
        <v>0</v>
      </c>
      <c r="L110" s="2">
        <f t="shared" si="5"/>
        <v>30</v>
      </c>
      <c r="M110" s="1" t="s">
        <v>30</v>
      </c>
      <c r="N110" s="1" t="s">
        <v>31</v>
      </c>
      <c r="O110" s="1">
        <v>1934</v>
      </c>
      <c r="P110" s="1">
        <v>281</v>
      </c>
      <c r="Q110" s="1">
        <v>4223</v>
      </c>
      <c r="S110" s="1" t="s">
        <v>133</v>
      </c>
    </row>
    <row r="111" spans="1:19">
      <c r="A111" s="1">
        <v>1934</v>
      </c>
      <c r="B111" s="1">
        <v>4</v>
      </c>
      <c r="C111" s="1">
        <v>20</v>
      </c>
      <c r="D111" s="4">
        <f t="shared" si="3"/>
        <v>19</v>
      </c>
      <c r="E111" s="1">
        <v>1</v>
      </c>
      <c r="F111" s="1">
        <v>9</v>
      </c>
      <c r="I111" s="1">
        <v>1</v>
      </c>
      <c r="J111" s="1">
        <v>9</v>
      </c>
      <c r="K111" s="2">
        <f t="shared" si="4"/>
        <v>0</v>
      </c>
      <c r="L111" s="2">
        <f t="shared" si="5"/>
        <v>19</v>
      </c>
      <c r="M111" s="1" t="s">
        <v>30</v>
      </c>
      <c r="N111" s="1" t="s">
        <v>31</v>
      </c>
      <c r="O111" s="1">
        <v>1934</v>
      </c>
      <c r="P111" s="1">
        <v>281</v>
      </c>
      <c r="Q111" s="1">
        <v>4223</v>
      </c>
      <c r="S111" s="1" t="s">
        <v>133</v>
      </c>
    </row>
    <row r="112" spans="1:19">
      <c r="A112" s="1">
        <v>1934</v>
      </c>
      <c r="B112" s="1">
        <v>4</v>
      </c>
      <c r="C112" s="1">
        <v>21</v>
      </c>
      <c r="D112" s="4">
        <f t="shared" si="3"/>
        <v>17</v>
      </c>
      <c r="E112" s="1">
        <v>1</v>
      </c>
      <c r="F112" s="1">
        <v>7</v>
      </c>
      <c r="I112" s="1">
        <v>1</v>
      </c>
      <c r="J112" s="1">
        <v>7</v>
      </c>
      <c r="K112" s="2">
        <f t="shared" si="4"/>
        <v>0</v>
      </c>
      <c r="L112" s="2">
        <f t="shared" si="5"/>
        <v>17</v>
      </c>
      <c r="M112" s="1" t="s">
        <v>30</v>
      </c>
      <c r="N112" s="1" t="s">
        <v>31</v>
      </c>
      <c r="O112" s="1">
        <v>1934</v>
      </c>
      <c r="P112" s="1">
        <v>281</v>
      </c>
      <c r="Q112" s="1">
        <v>4223</v>
      </c>
      <c r="S112" s="1" t="s">
        <v>133</v>
      </c>
    </row>
    <row r="113" spans="1:19">
      <c r="A113" s="1">
        <v>1934</v>
      </c>
      <c r="B113" s="1">
        <v>4</v>
      </c>
      <c r="C113" s="1">
        <v>22</v>
      </c>
      <c r="D113" s="4">
        <f t="shared" si="3"/>
        <v>19</v>
      </c>
      <c r="E113" s="1">
        <v>1</v>
      </c>
      <c r="F113" s="1">
        <v>9</v>
      </c>
      <c r="I113" s="1">
        <v>1</v>
      </c>
      <c r="J113" s="1">
        <v>9</v>
      </c>
      <c r="K113" s="2">
        <f t="shared" si="4"/>
        <v>0</v>
      </c>
      <c r="L113" s="2">
        <f t="shared" si="5"/>
        <v>19</v>
      </c>
      <c r="M113" s="1" t="s">
        <v>30</v>
      </c>
      <c r="N113" s="1" t="s">
        <v>31</v>
      </c>
      <c r="O113" s="1">
        <v>1934</v>
      </c>
      <c r="P113" s="1">
        <v>281</v>
      </c>
      <c r="Q113" s="1">
        <v>4223</v>
      </c>
      <c r="S113" s="1" t="s">
        <v>133</v>
      </c>
    </row>
    <row r="114" spans="1:19">
      <c r="A114" s="1">
        <v>1934</v>
      </c>
      <c r="B114" s="1">
        <v>4</v>
      </c>
      <c r="C114" s="1">
        <v>23</v>
      </c>
      <c r="D114" s="4">
        <f t="shared" si="3"/>
        <v>17</v>
      </c>
      <c r="E114" s="1">
        <v>1</v>
      </c>
      <c r="F114" s="1">
        <v>7</v>
      </c>
      <c r="I114" s="1">
        <v>1</v>
      </c>
      <c r="J114" s="1">
        <v>7</v>
      </c>
      <c r="K114" s="2">
        <f t="shared" si="4"/>
        <v>0</v>
      </c>
      <c r="L114" s="2">
        <f t="shared" si="5"/>
        <v>17</v>
      </c>
      <c r="M114" s="1" t="s">
        <v>30</v>
      </c>
      <c r="N114" s="1" t="s">
        <v>31</v>
      </c>
      <c r="O114" s="1">
        <v>1934</v>
      </c>
      <c r="P114" s="1">
        <v>281</v>
      </c>
      <c r="Q114" s="1">
        <v>4223</v>
      </c>
      <c r="S114" s="1" t="s">
        <v>133</v>
      </c>
    </row>
    <row r="115" spans="1:19">
      <c r="A115" s="1">
        <v>1934</v>
      </c>
      <c r="B115" s="1">
        <v>4</v>
      </c>
      <c r="C115" s="1">
        <v>24</v>
      </c>
      <c r="D115" s="4">
        <f t="shared" si="3"/>
        <v>12</v>
      </c>
      <c r="E115" s="1">
        <v>1</v>
      </c>
      <c r="F115" s="1">
        <v>2</v>
      </c>
      <c r="I115" s="1">
        <v>1</v>
      </c>
      <c r="J115" s="1">
        <v>2</v>
      </c>
      <c r="K115" s="2">
        <f t="shared" si="4"/>
        <v>0</v>
      </c>
      <c r="L115" s="2">
        <f t="shared" si="5"/>
        <v>12</v>
      </c>
      <c r="M115" s="1" t="s">
        <v>30</v>
      </c>
      <c r="N115" s="1" t="s">
        <v>31</v>
      </c>
      <c r="O115" s="1">
        <v>1934</v>
      </c>
      <c r="P115" s="1">
        <v>281</v>
      </c>
      <c r="Q115" s="1">
        <v>4223</v>
      </c>
      <c r="S115" s="1" t="s">
        <v>133</v>
      </c>
    </row>
    <row r="116" spans="1:19">
      <c r="A116" s="1">
        <v>1934</v>
      </c>
      <c r="B116" s="1">
        <v>4</v>
      </c>
      <c r="C116" s="1">
        <v>25</v>
      </c>
      <c r="D116" s="4">
        <f t="shared" si="3"/>
        <v>11</v>
      </c>
      <c r="E116" s="1">
        <v>1</v>
      </c>
      <c r="F116" s="1">
        <v>1</v>
      </c>
      <c r="I116" s="1">
        <v>1</v>
      </c>
      <c r="J116" s="1">
        <v>1</v>
      </c>
      <c r="K116" s="2">
        <f t="shared" si="4"/>
        <v>0</v>
      </c>
      <c r="L116" s="2">
        <f t="shared" si="5"/>
        <v>11</v>
      </c>
      <c r="M116" s="1" t="s">
        <v>30</v>
      </c>
      <c r="N116" s="1" t="s">
        <v>31</v>
      </c>
      <c r="O116" s="1">
        <v>1934</v>
      </c>
      <c r="P116" s="1">
        <v>281</v>
      </c>
      <c r="Q116" s="1">
        <v>4223</v>
      </c>
      <c r="S116" s="1" t="s">
        <v>133</v>
      </c>
    </row>
    <row r="117" spans="1:19">
      <c r="A117" s="1">
        <v>1934</v>
      </c>
      <c r="B117" s="1">
        <v>4</v>
      </c>
      <c r="C117" s="1">
        <v>26</v>
      </c>
      <c r="D117" s="4">
        <f t="shared" si="3"/>
        <v>11</v>
      </c>
      <c r="E117" s="1">
        <v>1</v>
      </c>
      <c r="F117" s="1">
        <v>1</v>
      </c>
      <c r="I117" s="1">
        <v>1</v>
      </c>
      <c r="J117" s="1">
        <v>1</v>
      </c>
      <c r="K117" s="2">
        <f t="shared" si="4"/>
        <v>0</v>
      </c>
      <c r="L117" s="2">
        <f t="shared" si="5"/>
        <v>11</v>
      </c>
      <c r="M117" s="1" t="s">
        <v>30</v>
      </c>
      <c r="N117" s="1" t="s">
        <v>31</v>
      </c>
      <c r="O117" s="1">
        <v>1934</v>
      </c>
      <c r="P117" s="1">
        <v>281</v>
      </c>
      <c r="Q117" s="1">
        <v>4223</v>
      </c>
      <c r="S117" s="1" t="s">
        <v>133</v>
      </c>
    </row>
    <row r="118" spans="1:19">
      <c r="A118" s="1">
        <v>1934</v>
      </c>
      <c r="B118" s="1">
        <v>4</v>
      </c>
      <c r="C118" s="1">
        <v>27</v>
      </c>
      <c r="D118" s="4">
        <f t="shared" si="3"/>
        <v>11</v>
      </c>
      <c r="E118" s="1">
        <v>1</v>
      </c>
      <c r="F118" s="1">
        <v>1</v>
      </c>
      <c r="I118" s="1">
        <v>1</v>
      </c>
      <c r="J118" s="1">
        <v>1</v>
      </c>
      <c r="K118" s="2">
        <f t="shared" si="4"/>
        <v>0</v>
      </c>
      <c r="L118" s="2">
        <f t="shared" si="5"/>
        <v>11</v>
      </c>
      <c r="M118" s="1" t="s">
        <v>30</v>
      </c>
      <c r="N118" s="1" t="s">
        <v>31</v>
      </c>
      <c r="O118" s="1">
        <v>1934</v>
      </c>
      <c r="P118" s="1">
        <v>281</v>
      </c>
      <c r="Q118" s="1">
        <v>4223</v>
      </c>
      <c r="S118" s="1" t="s">
        <v>133</v>
      </c>
    </row>
    <row r="119" spans="1:19">
      <c r="A119" s="1">
        <v>1934</v>
      </c>
      <c r="B119" s="1">
        <v>4</v>
      </c>
      <c r="C119" s="1">
        <v>28</v>
      </c>
      <c r="D119" s="4">
        <f t="shared" si="3"/>
        <v>25</v>
      </c>
      <c r="E119" s="1">
        <v>2</v>
      </c>
      <c r="F119" s="1">
        <v>5</v>
      </c>
      <c r="G119" s="1">
        <v>1</v>
      </c>
      <c r="H119" s="1">
        <v>4</v>
      </c>
      <c r="I119" s="1">
        <v>1</v>
      </c>
      <c r="J119" s="1">
        <v>1</v>
      </c>
      <c r="K119" s="2">
        <f t="shared" si="4"/>
        <v>14</v>
      </c>
      <c r="L119" s="2">
        <f t="shared" si="5"/>
        <v>11</v>
      </c>
      <c r="M119" s="1" t="s">
        <v>30</v>
      </c>
      <c r="N119" s="1" t="s">
        <v>31</v>
      </c>
      <c r="O119" s="1">
        <v>1934</v>
      </c>
      <c r="P119" s="1">
        <v>281</v>
      </c>
      <c r="Q119" s="1">
        <v>4223</v>
      </c>
      <c r="S119" s="1" t="s">
        <v>133</v>
      </c>
    </row>
    <row r="120" spans="1:19">
      <c r="A120" s="1">
        <v>1934</v>
      </c>
      <c r="B120" s="1">
        <v>4</v>
      </c>
      <c r="C120" s="1">
        <v>29</v>
      </c>
      <c r="D120" s="4">
        <f t="shared" si="3"/>
        <v>11</v>
      </c>
      <c r="E120" s="1">
        <v>1</v>
      </c>
      <c r="F120" s="1">
        <v>1</v>
      </c>
      <c r="G120" s="1">
        <v>1</v>
      </c>
      <c r="H120" s="1">
        <v>1</v>
      </c>
      <c r="K120" s="2">
        <f t="shared" si="4"/>
        <v>11</v>
      </c>
      <c r="L120" s="2">
        <f t="shared" si="5"/>
        <v>0</v>
      </c>
      <c r="M120" s="1" t="s">
        <v>30</v>
      </c>
      <c r="N120" s="1" t="s">
        <v>31</v>
      </c>
      <c r="O120" s="1">
        <v>1934</v>
      </c>
      <c r="P120" s="1">
        <v>281</v>
      </c>
      <c r="Q120" s="1">
        <v>4223</v>
      </c>
      <c r="S120" s="1" t="s">
        <v>133</v>
      </c>
    </row>
    <row r="121" spans="1:19">
      <c r="A121" s="1">
        <v>1934</v>
      </c>
      <c r="B121" s="1">
        <v>4</v>
      </c>
      <c r="C121" s="1">
        <v>30</v>
      </c>
      <c r="D121" s="4">
        <f t="shared" si="3"/>
        <v>0</v>
      </c>
      <c r="E121" s="1">
        <v>0</v>
      </c>
      <c r="F121" s="1">
        <v>0</v>
      </c>
      <c r="K121" s="2">
        <f t="shared" si="4"/>
        <v>0</v>
      </c>
      <c r="L121" s="2">
        <f t="shared" si="5"/>
        <v>0</v>
      </c>
      <c r="M121" s="1" t="s">
        <v>30</v>
      </c>
      <c r="N121" s="1" t="s">
        <v>31</v>
      </c>
      <c r="O121" s="1">
        <v>1934</v>
      </c>
      <c r="P121" s="1">
        <v>281</v>
      </c>
      <c r="Q121" s="1">
        <v>4223</v>
      </c>
      <c r="S121" s="1" t="s">
        <v>133</v>
      </c>
    </row>
    <row r="122" spans="1:19">
      <c r="A122" s="1">
        <v>1934</v>
      </c>
      <c r="B122" s="1">
        <v>5</v>
      </c>
      <c r="C122" s="1">
        <v>1</v>
      </c>
      <c r="D122" s="4">
        <f t="shared" si="3"/>
        <v>0</v>
      </c>
      <c r="E122" s="1">
        <v>0</v>
      </c>
      <c r="F122" s="1">
        <v>0</v>
      </c>
      <c r="K122" s="2">
        <f t="shared" si="4"/>
        <v>0</v>
      </c>
      <c r="L122" s="2">
        <f t="shared" si="5"/>
        <v>0</v>
      </c>
      <c r="M122" s="1" t="s">
        <v>30</v>
      </c>
      <c r="N122" s="1" t="s">
        <v>31</v>
      </c>
      <c r="O122" s="1">
        <v>1934</v>
      </c>
      <c r="P122" s="1">
        <v>282</v>
      </c>
      <c r="Q122" s="1">
        <v>3971</v>
      </c>
      <c r="S122" s="1" t="s">
        <v>134</v>
      </c>
    </row>
    <row r="123" spans="1:19">
      <c r="A123" s="1">
        <v>1934</v>
      </c>
      <c r="B123" s="1">
        <v>5</v>
      </c>
      <c r="C123" s="1">
        <v>2</v>
      </c>
      <c r="D123" s="4">
        <f t="shared" si="3"/>
        <v>0</v>
      </c>
      <c r="E123" s="1">
        <v>0</v>
      </c>
      <c r="F123" s="1">
        <v>0</v>
      </c>
      <c r="K123" s="2">
        <f t="shared" si="4"/>
        <v>0</v>
      </c>
      <c r="L123" s="2">
        <f t="shared" si="5"/>
        <v>0</v>
      </c>
      <c r="M123" s="1" t="s">
        <v>30</v>
      </c>
      <c r="N123" s="1" t="s">
        <v>31</v>
      </c>
      <c r="O123" s="1">
        <v>1934</v>
      </c>
      <c r="P123" s="1">
        <v>282</v>
      </c>
      <c r="Q123" s="1">
        <v>3971</v>
      </c>
      <c r="S123" s="1" t="s">
        <v>134</v>
      </c>
    </row>
    <row r="124" spans="1:19">
      <c r="A124" s="1">
        <v>1934</v>
      </c>
      <c r="B124" s="1">
        <v>5</v>
      </c>
      <c r="C124" s="1">
        <v>3</v>
      </c>
      <c r="D124" s="4">
        <f t="shared" si="3"/>
        <v>0</v>
      </c>
      <c r="E124" s="1">
        <v>0</v>
      </c>
      <c r="F124" s="1">
        <v>0</v>
      </c>
      <c r="K124" s="2">
        <f t="shared" si="4"/>
        <v>0</v>
      </c>
      <c r="L124" s="2">
        <f t="shared" si="5"/>
        <v>0</v>
      </c>
      <c r="M124" s="1" t="s">
        <v>30</v>
      </c>
      <c r="N124" s="1" t="s">
        <v>31</v>
      </c>
      <c r="O124" s="1">
        <v>1934</v>
      </c>
      <c r="P124" s="1">
        <v>282</v>
      </c>
      <c r="Q124" s="1">
        <v>3971</v>
      </c>
      <c r="S124" s="1" t="s">
        <v>134</v>
      </c>
    </row>
    <row r="125" spans="1:19">
      <c r="A125" s="1">
        <v>1934</v>
      </c>
      <c r="B125" s="1">
        <v>5</v>
      </c>
      <c r="C125" s="1">
        <v>4</v>
      </c>
      <c r="D125" s="4">
        <f t="shared" si="3"/>
        <v>11</v>
      </c>
      <c r="E125" s="1">
        <v>1</v>
      </c>
      <c r="F125" s="1">
        <v>1</v>
      </c>
      <c r="I125" s="1">
        <v>1</v>
      </c>
      <c r="J125" s="1">
        <v>1</v>
      </c>
      <c r="K125" s="2">
        <f t="shared" si="4"/>
        <v>0</v>
      </c>
      <c r="L125" s="2">
        <f t="shared" si="5"/>
        <v>11</v>
      </c>
      <c r="M125" s="1" t="s">
        <v>30</v>
      </c>
      <c r="N125" s="1" t="s">
        <v>31</v>
      </c>
      <c r="O125" s="1">
        <v>1934</v>
      </c>
      <c r="P125" s="1">
        <v>282</v>
      </c>
      <c r="Q125" s="1">
        <v>3971</v>
      </c>
      <c r="S125" s="1" t="s">
        <v>134</v>
      </c>
    </row>
    <row r="126" spans="1:19">
      <c r="A126" s="1">
        <v>1934</v>
      </c>
      <c r="B126" s="1">
        <v>5</v>
      </c>
      <c r="C126" s="1">
        <v>5</v>
      </c>
      <c r="D126" s="4">
        <f t="shared" si="3"/>
        <v>17</v>
      </c>
      <c r="E126" s="1">
        <v>1</v>
      </c>
      <c r="F126" s="1">
        <v>7</v>
      </c>
      <c r="I126" s="1">
        <v>1</v>
      </c>
      <c r="J126" s="1">
        <v>7</v>
      </c>
      <c r="K126" s="2">
        <f t="shared" si="4"/>
        <v>0</v>
      </c>
      <c r="L126" s="2">
        <f t="shared" si="5"/>
        <v>17</v>
      </c>
      <c r="M126" s="1" t="s">
        <v>94</v>
      </c>
      <c r="N126" s="1" t="s">
        <v>31</v>
      </c>
      <c r="O126" s="1">
        <v>1934</v>
      </c>
      <c r="P126" s="1">
        <v>282</v>
      </c>
      <c r="Q126" s="1">
        <v>3971</v>
      </c>
      <c r="S126" s="1" t="s">
        <v>134</v>
      </c>
    </row>
    <row r="127" spans="1:19">
      <c r="A127" s="1">
        <v>1934</v>
      </c>
      <c r="B127" s="1">
        <v>5</v>
      </c>
      <c r="C127" s="1">
        <v>6</v>
      </c>
      <c r="D127" s="4">
        <f t="shared" si="3"/>
        <v>20</v>
      </c>
      <c r="E127" s="1">
        <v>1</v>
      </c>
      <c r="F127" s="1">
        <v>10</v>
      </c>
      <c r="I127" s="1">
        <v>1</v>
      </c>
      <c r="J127" s="1">
        <v>10</v>
      </c>
      <c r="K127" s="2">
        <f t="shared" si="4"/>
        <v>0</v>
      </c>
      <c r="L127" s="2">
        <f t="shared" si="5"/>
        <v>20</v>
      </c>
      <c r="M127" s="1" t="s">
        <v>94</v>
      </c>
      <c r="N127" s="1" t="s">
        <v>31</v>
      </c>
      <c r="O127" s="1">
        <v>1934</v>
      </c>
      <c r="P127" s="1">
        <v>282</v>
      </c>
      <c r="Q127" s="1">
        <v>3971</v>
      </c>
      <c r="S127" s="1" t="s">
        <v>134</v>
      </c>
    </row>
    <row r="128" spans="1:19">
      <c r="A128" s="1">
        <v>1934</v>
      </c>
      <c r="B128" s="1">
        <v>5</v>
      </c>
      <c r="C128" s="1">
        <v>7</v>
      </c>
      <c r="D128" s="4">
        <f t="shared" si="3"/>
        <v>25</v>
      </c>
      <c r="E128" s="1">
        <v>1</v>
      </c>
      <c r="F128" s="1">
        <v>15</v>
      </c>
      <c r="I128" s="1">
        <v>1</v>
      </c>
      <c r="J128" s="1">
        <v>15</v>
      </c>
      <c r="K128" s="2">
        <f t="shared" si="4"/>
        <v>0</v>
      </c>
      <c r="L128" s="2">
        <f t="shared" si="5"/>
        <v>25</v>
      </c>
      <c r="M128" s="1" t="s">
        <v>30</v>
      </c>
      <c r="N128" s="1" t="s">
        <v>31</v>
      </c>
      <c r="O128" s="1">
        <v>1934</v>
      </c>
      <c r="P128" s="1">
        <v>282</v>
      </c>
      <c r="Q128" s="1">
        <v>3971</v>
      </c>
      <c r="S128" s="1" t="s">
        <v>134</v>
      </c>
    </row>
    <row r="129" spans="1:19">
      <c r="A129" s="1">
        <v>1934</v>
      </c>
      <c r="B129" s="1">
        <v>5</v>
      </c>
      <c r="C129" s="1">
        <v>8</v>
      </c>
      <c r="D129" s="4">
        <f t="shared" si="3"/>
        <v>34</v>
      </c>
      <c r="E129" s="1">
        <v>2</v>
      </c>
      <c r="F129" s="1">
        <v>14</v>
      </c>
      <c r="I129" s="1">
        <v>2</v>
      </c>
      <c r="J129" s="1">
        <f>12+2</f>
        <v>14</v>
      </c>
      <c r="K129" s="2">
        <f t="shared" si="4"/>
        <v>0</v>
      </c>
      <c r="L129" s="2">
        <f t="shared" si="5"/>
        <v>34</v>
      </c>
      <c r="M129" s="1" t="s">
        <v>30</v>
      </c>
      <c r="N129" s="1" t="s">
        <v>31</v>
      </c>
      <c r="O129" s="1">
        <v>1934</v>
      </c>
      <c r="P129" s="1">
        <v>282</v>
      </c>
      <c r="Q129" s="1">
        <v>3971</v>
      </c>
      <c r="S129" s="1" t="s">
        <v>134</v>
      </c>
    </row>
    <row r="130" spans="1:19">
      <c r="A130" s="1">
        <v>1934</v>
      </c>
      <c r="B130" s="1">
        <v>5</v>
      </c>
      <c r="C130" s="1">
        <v>9</v>
      </c>
      <c r="D130" s="4">
        <f t="shared" si="3"/>
        <v>30</v>
      </c>
      <c r="E130" s="1">
        <v>2</v>
      </c>
      <c r="F130" s="1">
        <v>10</v>
      </c>
      <c r="G130" s="1">
        <v>1</v>
      </c>
      <c r="H130" s="1">
        <v>1</v>
      </c>
      <c r="I130" s="1">
        <v>1</v>
      </c>
      <c r="J130" s="1">
        <v>9</v>
      </c>
      <c r="K130" s="2">
        <f t="shared" si="4"/>
        <v>11</v>
      </c>
      <c r="L130" s="2">
        <f t="shared" si="5"/>
        <v>19</v>
      </c>
      <c r="M130" s="1" t="s">
        <v>30</v>
      </c>
      <c r="N130" s="1" t="s">
        <v>31</v>
      </c>
      <c r="O130" s="1">
        <v>1934</v>
      </c>
      <c r="P130" s="1">
        <v>282</v>
      </c>
      <c r="Q130" s="1">
        <v>3971</v>
      </c>
      <c r="S130" s="1" t="s">
        <v>134</v>
      </c>
    </row>
    <row r="131" spans="1:19">
      <c r="A131" s="1">
        <v>1934</v>
      </c>
      <c r="B131" s="1">
        <v>5</v>
      </c>
      <c r="C131" s="1">
        <v>10</v>
      </c>
      <c r="D131" s="4">
        <f t="shared" ref="D131:D194" si="6">IF(E131="","",E131*10+F131)</f>
        <v>14</v>
      </c>
      <c r="E131" s="1">
        <v>1</v>
      </c>
      <c r="F131" s="1">
        <v>4</v>
      </c>
      <c r="I131" s="1">
        <v>1</v>
      </c>
      <c r="J131" s="1">
        <v>4</v>
      </c>
      <c r="K131" s="2">
        <f t="shared" ref="K131:K194" si="7">IF(D131="","",G131*10+H131)</f>
        <v>0</v>
      </c>
      <c r="L131" s="2">
        <f t="shared" ref="L131:L194" si="8">IF(D131="","",I131*10+J131)</f>
        <v>14</v>
      </c>
      <c r="M131" s="1" t="s">
        <v>30</v>
      </c>
      <c r="N131" s="1" t="s">
        <v>31</v>
      </c>
      <c r="O131" s="1">
        <v>1934</v>
      </c>
      <c r="P131" s="1">
        <v>282</v>
      </c>
      <c r="Q131" s="1">
        <v>3971</v>
      </c>
      <c r="S131" s="1" t="s">
        <v>134</v>
      </c>
    </row>
    <row r="132" spans="1:19">
      <c r="A132" s="1">
        <v>1934</v>
      </c>
      <c r="B132" s="1">
        <v>5</v>
      </c>
      <c r="C132" s="1">
        <v>11</v>
      </c>
      <c r="D132" s="4">
        <f t="shared" si="6"/>
        <v>12</v>
      </c>
      <c r="E132" s="1">
        <v>1</v>
      </c>
      <c r="F132" s="1">
        <v>2</v>
      </c>
      <c r="I132" s="1">
        <v>1</v>
      </c>
      <c r="J132" s="1">
        <v>2</v>
      </c>
      <c r="K132" s="2">
        <f t="shared" si="7"/>
        <v>0</v>
      </c>
      <c r="L132" s="2">
        <f t="shared" si="8"/>
        <v>12</v>
      </c>
      <c r="M132" s="1" t="s">
        <v>30</v>
      </c>
      <c r="N132" s="1" t="s">
        <v>31</v>
      </c>
      <c r="O132" s="1">
        <v>1934</v>
      </c>
      <c r="P132" s="1">
        <v>282</v>
      </c>
      <c r="Q132" s="1">
        <v>3971</v>
      </c>
      <c r="S132" s="1" t="s">
        <v>134</v>
      </c>
    </row>
    <row r="133" spans="1:19">
      <c r="A133" s="1">
        <v>1934</v>
      </c>
      <c r="B133" s="1">
        <v>5</v>
      </c>
      <c r="C133" s="1">
        <v>12</v>
      </c>
      <c r="D133" s="4" t="str">
        <f t="shared" si="6"/>
        <v/>
      </c>
      <c r="K133" s="2" t="str">
        <f t="shared" si="7"/>
        <v/>
      </c>
      <c r="L133" s="2" t="str">
        <f t="shared" si="8"/>
        <v/>
      </c>
      <c r="N133" s="1" t="s">
        <v>31</v>
      </c>
      <c r="O133" s="1">
        <v>1934</v>
      </c>
      <c r="P133" s="1">
        <v>282</v>
      </c>
      <c r="Q133" s="1">
        <v>3971</v>
      </c>
      <c r="S133" s="1" t="s">
        <v>134</v>
      </c>
    </row>
    <row r="134" spans="1:19">
      <c r="A134" s="1">
        <v>1934</v>
      </c>
      <c r="B134" s="1">
        <v>5</v>
      </c>
      <c r="C134" s="1">
        <v>13</v>
      </c>
      <c r="D134" s="4" t="str">
        <f t="shared" si="6"/>
        <v/>
      </c>
      <c r="K134" s="2" t="str">
        <f t="shared" si="7"/>
        <v/>
      </c>
      <c r="L134" s="2" t="str">
        <f t="shared" si="8"/>
        <v/>
      </c>
      <c r="N134" s="1" t="s">
        <v>31</v>
      </c>
      <c r="O134" s="1">
        <v>1934</v>
      </c>
      <c r="P134" s="1">
        <v>282</v>
      </c>
      <c r="Q134" s="1">
        <v>3971</v>
      </c>
      <c r="S134" s="1" t="s">
        <v>134</v>
      </c>
    </row>
    <row r="135" spans="1:19">
      <c r="A135" s="1">
        <v>1934</v>
      </c>
      <c r="B135" s="1">
        <v>5</v>
      </c>
      <c r="C135" s="1">
        <v>14</v>
      </c>
      <c r="D135" s="4">
        <f t="shared" si="6"/>
        <v>15</v>
      </c>
      <c r="E135" s="1">
        <v>1</v>
      </c>
      <c r="F135" s="1">
        <v>5</v>
      </c>
      <c r="I135" s="1">
        <v>1</v>
      </c>
      <c r="J135" s="1">
        <v>5</v>
      </c>
      <c r="K135" s="2">
        <f t="shared" si="7"/>
        <v>0</v>
      </c>
      <c r="L135" s="2">
        <f t="shared" si="8"/>
        <v>15</v>
      </c>
      <c r="M135" s="1" t="s">
        <v>30</v>
      </c>
      <c r="N135" s="1" t="s">
        <v>31</v>
      </c>
      <c r="O135" s="1">
        <v>1934</v>
      </c>
      <c r="P135" s="1">
        <v>282</v>
      </c>
      <c r="Q135" s="1">
        <v>3971</v>
      </c>
      <c r="S135" s="1" t="s">
        <v>134</v>
      </c>
    </row>
    <row r="136" spans="1:19">
      <c r="A136" s="1">
        <v>1934</v>
      </c>
      <c r="B136" s="1">
        <v>5</v>
      </c>
      <c r="C136" s="1">
        <v>15</v>
      </c>
      <c r="D136" s="4">
        <f t="shared" si="6"/>
        <v>18</v>
      </c>
      <c r="E136" s="1">
        <v>1</v>
      </c>
      <c r="F136" s="1">
        <v>8</v>
      </c>
      <c r="I136" s="1">
        <v>1</v>
      </c>
      <c r="J136" s="1">
        <v>8</v>
      </c>
      <c r="K136" s="2">
        <f t="shared" si="7"/>
        <v>0</v>
      </c>
      <c r="L136" s="2">
        <f t="shared" si="8"/>
        <v>18</v>
      </c>
      <c r="M136" s="1" t="s">
        <v>30</v>
      </c>
      <c r="N136" s="1" t="s">
        <v>31</v>
      </c>
      <c r="O136" s="1">
        <v>1934</v>
      </c>
      <c r="P136" s="1">
        <v>282</v>
      </c>
      <c r="Q136" s="1">
        <v>3971</v>
      </c>
      <c r="S136" s="1" t="s">
        <v>134</v>
      </c>
    </row>
    <row r="137" spans="1:19">
      <c r="A137" s="1">
        <v>1934</v>
      </c>
      <c r="B137" s="1">
        <v>5</v>
      </c>
      <c r="C137" s="1">
        <v>16</v>
      </c>
      <c r="D137" s="4">
        <f t="shared" si="6"/>
        <v>23</v>
      </c>
      <c r="E137" s="1">
        <v>1</v>
      </c>
      <c r="F137" s="1">
        <v>13</v>
      </c>
      <c r="I137" s="1">
        <v>1</v>
      </c>
      <c r="J137" s="1">
        <v>13</v>
      </c>
      <c r="K137" s="2">
        <f t="shared" si="7"/>
        <v>0</v>
      </c>
      <c r="L137" s="2">
        <f t="shared" si="8"/>
        <v>23</v>
      </c>
      <c r="M137" s="1" t="s">
        <v>30</v>
      </c>
      <c r="N137" s="1" t="s">
        <v>31</v>
      </c>
      <c r="O137" s="1">
        <v>1934</v>
      </c>
      <c r="P137" s="1">
        <v>282</v>
      </c>
      <c r="Q137" s="1">
        <v>3971</v>
      </c>
      <c r="S137" s="1" t="s">
        <v>134</v>
      </c>
    </row>
    <row r="138" spans="1:19">
      <c r="A138" s="1">
        <v>1934</v>
      </c>
      <c r="B138" s="1">
        <v>5</v>
      </c>
      <c r="C138" s="1">
        <v>17</v>
      </c>
      <c r="D138" s="4">
        <f t="shared" si="6"/>
        <v>40</v>
      </c>
      <c r="E138" s="1">
        <v>2</v>
      </c>
      <c r="F138" s="1">
        <v>20</v>
      </c>
      <c r="G138" s="1">
        <v>1</v>
      </c>
      <c r="H138" s="1">
        <v>1</v>
      </c>
      <c r="I138" s="1">
        <v>1</v>
      </c>
      <c r="J138" s="1">
        <v>19</v>
      </c>
      <c r="K138" s="2">
        <f t="shared" si="7"/>
        <v>11</v>
      </c>
      <c r="L138" s="2">
        <f t="shared" si="8"/>
        <v>29</v>
      </c>
      <c r="M138" s="1" t="s">
        <v>30</v>
      </c>
      <c r="N138" s="1" t="s">
        <v>31</v>
      </c>
      <c r="O138" s="1">
        <v>1934</v>
      </c>
      <c r="P138" s="1">
        <v>282</v>
      </c>
      <c r="Q138" s="1">
        <v>3971</v>
      </c>
      <c r="S138" s="1" t="s">
        <v>134</v>
      </c>
    </row>
    <row r="139" spans="1:19">
      <c r="A139" s="1">
        <v>1934</v>
      </c>
      <c r="B139" s="1">
        <v>5</v>
      </c>
      <c r="C139" s="1">
        <v>18</v>
      </c>
      <c r="D139" s="4">
        <f t="shared" si="6"/>
        <v>38</v>
      </c>
      <c r="E139" s="1">
        <v>2</v>
      </c>
      <c r="F139" s="1">
        <v>18</v>
      </c>
      <c r="G139" s="1">
        <v>1</v>
      </c>
      <c r="H139" s="1">
        <v>2</v>
      </c>
      <c r="I139" s="1">
        <v>1</v>
      </c>
      <c r="J139" s="1">
        <v>16</v>
      </c>
      <c r="K139" s="2">
        <f t="shared" si="7"/>
        <v>12</v>
      </c>
      <c r="L139" s="2">
        <f t="shared" si="8"/>
        <v>26</v>
      </c>
      <c r="M139" s="1" t="s">
        <v>30</v>
      </c>
      <c r="N139" s="1" t="s">
        <v>31</v>
      </c>
      <c r="O139" s="1">
        <v>1934</v>
      </c>
      <c r="P139" s="1">
        <v>282</v>
      </c>
      <c r="Q139" s="1">
        <v>3971</v>
      </c>
      <c r="S139" s="1" t="s">
        <v>134</v>
      </c>
    </row>
    <row r="140" spans="1:19">
      <c r="A140" s="1">
        <v>1934</v>
      </c>
      <c r="B140" s="1">
        <v>5</v>
      </c>
      <c r="C140" s="1">
        <v>19</v>
      </c>
      <c r="D140" s="4">
        <f t="shared" si="6"/>
        <v>48</v>
      </c>
      <c r="E140" s="1">
        <v>2</v>
      </c>
      <c r="F140" s="1">
        <v>28</v>
      </c>
      <c r="G140" s="1">
        <v>1</v>
      </c>
      <c r="H140" s="1">
        <v>6</v>
      </c>
      <c r="I140" s="1">
        <v>1</v>
      </c>
      <c r="J140" s="1">
        <v>22</v>
      </c>
      <c r="K140" s="2">
        <f t="shared" si="7"/>
        <v>16</v>
      </c>
      <c r="L140" s="2">
        <f t="shared" si="8"/>
        <v>32</v>
      </c>
      <c r="M140" s="1" t="s">
        <v>30</v>
      </c>
      <c r="N140" s="1" t="s">
        <v>31</v>
      </c>
      <c r="O140" s="1">
        <v>1934</v>
      </c>
      <c r="P140" s="1">
        <v>282</v>
      </c>
      <c r="Q140" s="1">
        <v>3971</v>
      </c>
      <c r="S140" s="1" t="s">
        <v>134</v>
      </c>
    </row>
    <row r="141" spans="1:19">
      <c r="A141" s="1">
        <v>1934</v>
      </c>
      <c r="B141" s="1">
        <v>5</v>
      </c>
      <c r="C141" s="1">
        <v>20</v>
      </c>
      <c r="D141" s="4">
        <f t="shared" si="6"/>
        <v>41</v>
      </c>
      <c r="E141" s="1">
        <v>2</v>
      </c>
      <c r="F141" s="1">
        <v>21</v>
      </c>
      <c r="G141" s="1">
        <v>1</v>
      </c>
      <c r="H141" s="1">
        <v>4</v>
      </c>
      <c r="I141" s="1">
        <v>1</v>
      </c>
      <c r="J141" s="1">
        <v>17</v>
      </c>
      <c r="K141" s="2">
        <f t="shared" si="7"/>
        <v>14</v>
      </c>
      <c r="L141" s="2">
        <f t="shared" si="8"/>
        <v>27</v>
      </c>
      <c r="M141" s="1" t="s">
        <v>94</v>
      </c>
      <c r="N141" s="1" t="s">
        <v>31</v>
      </c>
      <c r="O141" s="1">
        <v>1934</v>
      </c>
      <c r="P141" s="1">
        <v>282</v>
      </c>
      <c r="Q141" s="1">
        <v>3971</v>
      </c>
      <c r="S141" s="1" t="s">
        <v>134</v>
      </c>
    </row>
    <row r="142" spans="1:19">
      <c r="A142" s="1">
        <v>1934</v>
      </c>
      <c r="B142" s="1">
        <v>5</v>
      </c>
      <c r="C142" s="1">
        <v>21</v>
      </c>
      <c r="D142" s="4" t="str">
        <f t="shared" si="6"/>
        <v/>
      </c>
      <c r="K142" s="2" t="str">
        <f t="shared" si="7"/>
        <v/>
      </c>
      <c r="L142" s="2" t="str">
        <f t="shared" si="8"/>
        <v/>
      </c>
      <c r="N142" s="1" t="s">
        <v>31</v>
      </c>
      <c r="O142" s="1">
        <v>1934</v>
      </c>
      <c r="P142" s="1">
        <v>282</v>
      </c>
      <c r="Q142" s="1">
        <v>3971</v>
      </c>
      <c r="S142" s="1" t="s">
        <v>134</v>
      </c>
    </row>
    <row r="143" spans="1:19">
      <c r="A143" s="1">
        <v>1934</v>
      </c>
      <c r="B143" s="1">
        <v>5</v>
      </c>
      <c r="C143" s="1">
        <v>22</v>
      </c>
      <c r="D143" s="4">
        <f t="shared" si="6"/>
        <v>42</v>
      </c>
      <c r="E143" s="1">
        <v>3</v>
      </c>
      <c r="F143" s="1">
        <v>12</v>
      </c>
      <c r="G143" s="1">
        <v>2</v>
      </c>
      <c r="H143" s="1">
        <f>3+2</f>
        <v>5</v>
      </c>
      <c r="I143" s="1">
        <v>1</v>
      </c>
      <c r="J143" s="1">
        <v>7</v>
      </c>
      <c r="K143" s="2">
        <f t="shared" si="7"/>
        <v>25</v>
      </c>
      <c r="L143" s="2">
        <f t="shared" si="8"/>
        <v>17</v>
      </c>
      <c r="M143" s="1" t="s">
        <v>30</v>
      </c>
      <c r="N143" s="1" t="s">
        <v>31</v>
      </c>
      <c r="O143" s="1">
        <v>1934</v>
      </c>
      <c r="P143" s="1">
        <v>282</v>
      </c>
      <c r="Q143" s="1">
        <v>3971</v>
      </c>
      <c r="S143" s="1" t="s">
        <v>134</v>
      </c>
    </row>
    <row r="144" spans="1:19">
      <c r="A144" s="1">
        <v>1934</v>
      </c>
      <c r="B144" s="1">
        <v>5</v>
      </c>
      <c r="C144" s="1">
        <v>23</v>
      </c>
      <c r="D144" s="4">
        <f t="shared" si="6"/>
        <v>36</v>
      </c>
      <c r="E144" s="1">
        <v>3</v>
      </c>
      <c r="F144" s="1">
        <v>6</v>
      </c>
      <c r="G144" s="1">
        <v>2</v>
      </c>
      <c r="H144" s="1">
        <f>1+1</f>
        <v>2</v>
      </c>
      <c r="I144" s="1">
        <v>1</v>
      </c>
      <c r="J144" s="1">
        <v>4</v>
      </c>
      <c r="K144" s="2">
        <f t="shared" si="7"/>
        <v>22</v>
      </c>
      <c r="L144" s="2">
        <f t="shared" si="8"/>
        <v>14</v>
      </c>
      <c r="M144" s="1" t="s">
        <v>30</v>
      </c>
      <c r="N144" s="1" t="s">
        <v>31</v>
      </c>
      <c r="O144" s="1">
        <v>1934</v>
      </c>
      <c r="P144" s="1">
        <v>282</v>
      </c>
      <c r="Q144" s="1">
        <v>3971</v>
      </c>
      <c r="S144" s="1" t="s">
        <v>134</v>
      </c>
    </row>
    <row r="145" spans="1:19">
      <c r="A145" s="1">
        <v>1934</v>
      </c>
      <c r="B145" s="1">
        <v>5</v>
      </c>
      <c r="C145" s="1">
        <v>24</v>
      </c>
      <c r="D145" s="4">
        <f t="shared" si="6"/>
        <v>40</v>
      </c>
      <c r="E145" s="1">
        <v>3</v>
      </c>
      <c r="F145" s="1">
        <v>10</v>
      </c>
      <c r="G145" s="1">
        <v>2</v>
      </c>
      <c r="H145" s="1">
        <f>6+1</f>
        <v>7</v>
      </c>
      <c r="I145" s="1">
        <v>1</v>
      </c>
      <c r="J145" s="1">
        <v>3</v>
      </c>
      <c r="K145" s="2">
        <f t="shared" si="7"/>
        <v>27</v>
      </c>
      <c r="L145" s="2">
        <f t="shared" si="8"/>
        <v>13</v>
      </c>
      <c r="M145" s="1" t="s">
        <v>30</v>
      </c>
      <c r="N145" s="1" t="s">
        <v>31</v>
      </c>
      <c r="O145" s="1">
        <v>1934</v>
      </c>
      <c r="P145" s="1">
        <v>282</v>
      </c>
      <c r="Q145" s="1">
        <v>3971</v>
      </c>
      <c r="S145" s="1" t="s">
        <v>134</v>
      </c>
    </row>
    <row r="146" spans="1:19">
      <c r="A146" s="1">
        <v>1934</v>
      </c>
      <c r="B146" s="1">
        <v>5</v>
      </c>
      <c r="C146" s="1">
        <v>25</v>
      </c>
      <c r="D146" s="4">
        <f t="shared" si="6"/>
        <v>26</v>
      </c>
      <c r="E146" s="1">
        <v>2</v>
      </c>
      <c r="F146" s="1">
        <v>6</v>
      </c>
      <c r="G146" s="1">
        <v>1</v>
      </c>
      <c r="H146" s="1">
        <v>4</v>
      </c>
      <c r="I146" s="1">
        <v>1</v>
      </c>
      <c r="J146" s="1">
        <v>2</v>
      </c>
      <c r="K146" s="2">
        <f t="shared" si="7"/>
        <v>14</v>
      </c>
      <c r="L146" s="2">
        <f t="shared" si="8"/>
        <v>12</v>
      </c>
      <c r="M146" s="1" t="s">
        <v>30</v>
      </c>
      <c r="N146" s="1" t="s">
        <v>31</v>
      </c>
      <c r="O146" s="1">
        <v>1934</v>
      </c>
      <c r="P146" s="1">
        <v>282</v>
      </c>
      <c r="Q146" s="1">
        <v>3971</v>
      </c>
      <c r="S146" s="1" t="s">
        <v>134</v>
      </c>
    </row>
    <row r="147" spans="1:19">
      <c r="A147" s="1">
        <v>1934</v>
      </c>
      <c r="B147" s="1">
        <v>5</v>
      </c>
      <c r="C147" s="1">
        <v>26</v>
      </c>
      <c r="D147" s="4">
        <f t="shared" si="6"/>
        <v>26</v>
      </c>
      <c r="E147" s="1">
        <v>2</v>
      </c>
      <c r="F147" s="1">
        <v>6</v>
      </c>
      <c r="G147" s="1">
        <v>1</v>
      </c>
      <c r="H147" s="1">
        <v>4</v>
      </c>
      <c r="I147" s="1">
        <v>1</v>
      </c>
      <c r="J147" s="1">
        <v>2</v>
      </c>
      <c r="K147" s="2">
        <f t="shared" si="7"/>
        <v>14</v>
      </c>
      <c r="L147" s="2">
        <f t="shared" si="8"/>
        <v>12</v>
      </c>
      <c r="M147" s="1" t="s">
        <v>30</v>
      </c>
      <c r="N147" s="1" t="s">
        <v>31</v>
      </c>
      <c r="O147" s="1">
        <v>1934</v>
      </c>
      <c r="P147" s="1">
        <v>282</v>
      </c>
      <c r="Q147" s="1">
        <v>3971</v>
      </c>
      <c r="S147" s="1" t="s">
        <v>134</v>
      </c>
    </row>
    <row r="148" spans="1:19">
      <c r="A148" s="1">
        <v>1934</v>
      </c>
      <c r="B148" s="1">
        <v>5</v>
      </c>
      <c r="C148" s="1">
        <v>27</v>
      </c>
      <c r="D148" s="4">
        <f t="shared" si="6"/>
        <v>23</v>
      </c>
      <c r="E148" s="1">
        <v>2</v>
      </c>
      <c r="F148" s="1">
        <v>3</v>
      </c>
      <c r="G148" s="1">
        <v>2</v>
      </c>
      <c r="H148" s="1">
        <f>1+2</f>
        <v>3</v>
      </c>
      <c r="K148" s="2">
        <f t="shared" si="7"/>
        <v>23</v>
      </c>
      <c r="L148" s="2">
        <f t="shared" si="8"/>
        <v>0</v>
      </c>
      <c r="M148" s="1" t="s">
        <v>30</v>
      </c>
      <c r="N148" s="1" t="s">
        <v>31</v>
      </c>
      <c r="O148" s="1">
        <v>1934</v>
      </c>
      <c r="P148" s="1">
        <v>282</v>
      </c>
      <c r="Q148" s="1">
        <v>3971</v>
      </c>
      <c r="S148" s="1" t="s">
        <v>134</v>
      </c>
    </row>
    <row r="149" spans="1:19">
      <c r="A149" s="1">
        <v>1934</v>
      </c>
      <c r="B149" s="1">
        <v>5</v>
      </c>
      <c r="C149" s="1">
        <v>28</v>
      </c>
      <c r="D149" s="4">
        <f t="shared" si="6"/>
        <v>11</v>
      </c>
      <c r="E149" s="1">
        <v>1</v>
      </c>
      <c r="F149" s="1">
        <v>1</v>
      </c>
      <c r="G149" s="1">
        <v>1</v>
      </c>
      <c r="H149" s="1">
        <v>1</v>
      </c>
      <c r="K149" s="2">
        <f t="shared" si="7"/>
        <v>11</v>
      </c>
      <c r="L149" s="2">
        <f t="shared" si="8"/>
        <v>0</v>
      </c>
      <c r="M149" s="1" t="s">
        <v>30</v>
      </c>
      <c r="N149" s="1" t="s">
        <v>31</v>
      </c>
      <c r="O149" s="1">
        <v>1934</v>
      </c>
      <c r="P149" s="1">
        <v>282</v>
      </c>
      <c r="Q149" s="1">
        <v>3971</v>
      </c>
      <c r="S149" s="1" t="s">
        <v>134</v>
      </c>
    </row>
    <row r="150" spans="1:19">
      <c r="A150" s="1">
        <v>1934</v>
      </c>
      <c r="B150" s="1">
        <v>5</v>
      </c>
      <c r="C150" s="1">
        <v>29</v>
      </c>
      <c r="D150" s="4">
        <f t="shared" si="6"/>
        <v>11</v>
      </c>
      <c r="E150" s="1">
        <v>1</v>
      </c>
      <c r="F150" s="1">
        <v>1</v>
      </c>
      <c r="G150" s="1">
        <v>1</v>
      </c>
      <c r="H150" s="1">
        <v>1</v>
      </c>
      <c r="K150" s="2">
        <f t="shared" si="7"/>
        <v>11</v>
      </c>
      <c r="L150" s="2">
        <f t="shared" si="8"/>
        <v>0</v>
      </c>
      <c r="M150" s="1" t="s">
        <v>30</v>
      </c>
      <c r="N150" s="1" t="s">
        <v>31</v>
      </c>
      <c r="O150" s="1">
        <v>1934</v>
      </c>
      <c r="P150" s="1">
        <v>282</v>
      </c>
      <c r="Q150" s="1">
        <v>3971</v>
      </c>
      <c r="S150" s="1" t="s">
        <v>134</v>
      </c>
    </row>
    <row r="151" spans="1:19">
      <c r="A151" s="1">
        <v>1934</v>
      </c>
      <c r="B151" s="1">
        <v>5</v>
      </c>
      <c r="C151" s="1">
        <v>30</v>
      </c>
      <c r="D151" s="4">
        <f t="shared" si="6"/>
        <v>0</v>
      </c>
      <c r="E151" s="1">
        <v>0</v>
      </c>
      <c r="F151" s="1">
        <v>0</v>
      </c>
      <c r="K151" s="2">
        <f t="shared" si="7"/>
        <v>0</v>
      </c>
      <c r="L151" s="2">
        <f t="shared" si="8"/>
        <v>0</v>
      </c>
      <c r="M151" s="1" t="s">
        <v>30</v>
      </c>
      <c r="N151" s="1" t="s">
        <v>31</v>
      </c>
      <c r="O151" s="1">
        <v>1934</v>
      </c>
      <c r="P151" s="1">
        <v>282</v>
      </c>
      <c r="Q151" s="1">
        <v>3971</v>
      </c>
      <c r="S151" s="1" t="s">
        <v>134</v>
      </c>
    </row>
    <row r="152" spans="1:19">
      <c r="A152" s="1">
        <v>1934</v>
      </c>
      <c r="B152" s="1">
        <v>5</v>
      </c>
      <c r="C152" s="1">
        <v>31</v>
      </c>
      <c r="D152" s="4">
        <f t="shared" si="6"/>
        <v>0</v>
      </c>
      <c r="E152" s="1">
        <v>0</v>
      </c>
      <c r="F152" s="1">
        <v>0</v>
      </c>
      <c r="K152" s="2">
        <f t="shared" si="7"/>
        <v>0</v>
      </c>
      <c r="L152" s="2">
        <f t="shared" si="8"/>
        <v>0</v>
      </c>
      <c r="M152" s="1" t="s">
        <v>30</v>
      </c>
      <c r="N152" s="1" t="s">
        <v>31</v>
      </c>
      <c r="O152" s="1">
        <v>1934</v>
      </c>
      <c r="P152" s="1">
        <v>282</v>
      </c>
      <c r="Q152" s="1">
        <v>3971</v>
      </c>
      <c r="S152" s="1" t="s">
        <v>134</v>
      </c>
    </row>
    <row r="153" spans="1:19">
      <c r="A153" s="1">
        <v>1934</v>
      </c>
      <c r="B153" s="1">
        <v>6</v>
      </c>
      <c r="C153" s="1">
        <v>1</v>
      </c>
      <c r="D153" s="4">
        <f t="shared" si="6"/>
        <v>0</v>
      </c>
      <c r="E153" s="1">
        <v>0</v>
      </c>
      <c r="F153" s="1">
        <v>0</v>
      </c>
      <c r="K153" s="2">
        <f t="shared" si="7"/>
        <v>0</v>
      </c>
      <c r="L153" s="2">
        <f t="shared" si="8"/>
        <v>0</v>
      </c>
      <c r="M153" s="1" t="s">
        <v>30</v>
      </c>
      <c r="N153" s="1" t="s">
        <v>31</v>
      </c>
      <c r="O153" s="1">
        <v>1934</v>
      </c>
      <c r="P153" s="1">
        <v>284</v>
      </c>
      <c r="Q153" s="1">
        <v>4225</v>
      </c>
      <c r="S153" s="1" t="s">
        <v>135</v>
      </c>
    </row>
    <row r="154" spans="1:19">
      <c r="A154" s="1">
        <v>1934</v>
      </c>
      <c r="B154" s="1">
        <v>6</v>
      </c>
      <c r="C154" s="1">
        <v>2</v>
      </c>
      <c r="D154" s="4">
        <f t="shared" si="6"/>
        <v>0</v>
      </c>
      <c r="E154" s="1">
        <v>0</v>
      </c>
      <c r="F154" s="1">
        <v>0</v>
      </c>
      <c r="K154" s="2">
        <f t="shared" si="7"/>
        <v>0</v>
      </c>
      <c r="L154" s="2">
        <f t="shared" si="8"/>
        <v>0</v>
      </c>
      <c r="M154" s="1" t="s">
        <v>30</v>
      </c>
      <c r="N154" s="1" t="s">
        <v>31</v>
      </c>
      <c r="O154" s="1">
        <v>1934</v>
      </c>
      <c r="P154" s="1">
        <v>284</v>
      </c>
      <c r="Q154" s="1">
        <v>4225</v>
      </c>
      <c r="S154" s="1" t="s">
        <v>135</v>
      </c>
    </row>
    <row r="155" spans="1:19">
      <c r="A155" s="1">
        <v>1934</v>
      </c>
      <c r="B155" s="1">
        <v>6</v>
      </c>
      <c r="C155" s="1">
        <v>3</v>
      </c>
      <c r="D155" s="4" t="str">
        <f t="shared" si="6"/>
        <v/>
      </c>
      <c r="K155" s="2" t="str">
        <f t="shared" si="7"/>
        <v/>
      </c>
      <c r="L155" s="2" t="str">
        <f t="shared" si="8"/>
        <v/>
      </c>
      <c r="N155" s="1" t="s">
        <v>31</v>
      </c>
      <c r="O155" s="1">
        <v>1934</v>
      </c>
      <c r="P155" s="1">
        <v>284</v>
      </c>
      <c r="Q155" s="1">
        <v>4225</v>
      </c>
      <c r="S155" s="1" t="s">
        <v>135</v>
      </c>
    </row>
    <row r="156" spans="1:19">
      <c r="A156" s="1">
        <v>1934</v>
      </c>
      <c r="B156" s="1">
        <v>6</v>
      </c>
      <c r="C156" s="1">
        <v>4</v>
      </c>
      <c r="D156" s="4">
        <f t="shared" si="6"/>
        <v>0</v>
      </c>
      <c r="E156" s="1">
        <v>0</v>
      </c>
      <c r="F156" s="1">
        <v>0</v>
      </c>
      <c r="K156" s="2">
        <f t="shared" si="7"/>
        <v>0</v>
      </c>
      <c r="L156" s="2">
        <f t="shared" si="8"/>
        <v>0</v>
      </c>
      <c r="M156" s="1" t="s">
        <v>30</v>
      </c>
      <c r="N156" s="1" t="s">
        <v>31</v>
      </c>
      <c r="O156" s="1">
        <v>1934</v>
      </c>
      <c r="P156" s="1">
        <v>284</v>
      </c>
      <c r="Q156" s="1">
        <v>4225</v>
      </c>
      <c r="S156" s="1" t="s">
        <v>135</v>
      </c>
    </row>
    <row r="157" spans="1:19">
      <c r="A157" s="1">
        <v>1934</v>
      </c>
      <c r="B157" s="1">
        <v>6</v>
      </c>
      <c r="C157" s="1">
        <v>5</v>
      </c>
      <c r="D157" s="4">
        <f t="shared" si="6"/>
        <v>0</v>
      </c>
      <c r="E157" s="1">
        <v>0</v>
      </c>
      <c r="F157" s="1">
        <v>0</v>
      </c>
      <c r="K157" s="2">
        <f t="shared" si="7"/>
        <v>0</v>
      </c>
      <c r="L157" s="2">
        <f t="shared" si="8"/>
        <v>0</v>
      </c>
      <c r="M157" s="1" t="s">
        <v>94</v>
      </c>
      <c r="N157" s="1" t="s">
        <v>31</v>
      </c>
      <c r="O157" s="1">
        <v>1934</v>
      </c>
      <c r="P157" s="1">
        <v>284</v>
      </c>
      <c r="Q157" s="1">
        <v>4225</v>
      </c>
      <c r="S157" s="1" t="s">
        <v>135</v>
      </c>
    </row>
    <row r="158" spans="1:19">
      <c r="A158" s="1">
        <v>1934</v>
      </c>
      <c r="B158" s="1">
        <v>6</v>
      </c>
      <c r="C158" s="1">
        <v>6</v>
      </c>
      <c r="D158" s="4">
        <f t="shared" si="6"/>
        <v>0</v>
      </c>
      <c r="E158" s="1">
        <v>0</v>
      </c>
      <c r="F158" s="1">
        <v>0</v>
      </c>
      <c r="K158" s="2">
        <f t="shared" si="7"/>
        <v>0</v>
      </c>
      <c r="L158" s="2">
        <f t="shared" si="8"/>
        <v>0</v>
      </c>
      <c r="M158" s="1" t="s">
        <v>30</v>
      </c>
      <c r="N158" s="1" t="s">
        <v>31</v>
      </c>
      <c r="O158" s="1">
        <v>1934</v>
      </c>
      <c r="P158" s="1">
        <v>284</v>
      </c>
      <c r="Q158" s="1">
        <v>4225</v>
      </c>
      <c r="S158" s="1" t="s">
        <v>135</v>
      </c>
    </row>
    <row r="159" spans="1:19">
      <c r="A159" s="1">
        <v>1934</v>
      </c>
      <c r="B159" s="1">
        <v>6</v>
      </c>
      <c r="C159" s="1">
        <v>7</v>
      </c>
      <c r="D159" s="4">
        <f t="shared" si="6"/>
        <v>0</v>
      </c>
      <c r="E159" s="1">
        <v>0</v>
      </c>
      <c r="F159" s="1">
        <v>0</v>
      </c>
      <c r="K159" s="2">
        <f t="shared" si="7"/>
        <v>0</v>
      </c>
      <c r="L159" s="2">
        <f t="shared" si="8"/>
        <v>0</v>
      </c>
      <c r="M159" s="1" t="s">
        <v>30</v>
      </c>
      <c r="N159" s="1" t="s">
        <v>31</v>
      </c>
      <c r="O159" s="1">
        <v>1934</v>
      </c>
      <c r="P159" s="1">
        <v>284</v>
      </c>
      <c r="Q159" s="1">
        <v>4225</v>
      </c>
      <c r="S159" s="1" t="s">
        <v>135</v>
      </c>
    </row>
    <row r="160" spans="1:19">
      <c r="A160" s="1">
        <v>1934</v>
      </c>
      <c r="B160" s="1">
        <v>6</v>
      </c>
      <c r="C160" s="1">
        <v>8</v>
      </c>
      <c r="D160" s="4">
        <f t="shared" si="6"/>
        <v>0</v>
      </c>
      <c r="E160" s="1">
        <v>0</v>
      </c>
      <c r="F160" s="1">
        <v>0</v>
      </c>
      <c r="K160" s="2">
        <f t="shared" si="7"/>
        <v>0</v>
      </c>
      <c r="L160" s="2">
        <f t="shared" si="8"/>
        <v>0</v>
      </c>
      <c r="M160" s="1" t="s">
        <v>30</v>
      </c>
      <c r="N160" s="1" t="s">
        <v>31</v>
      </c>
      <c r="O160" s="1">
        <v>1934</v>
      </c>
      <c r="P160" s="1">
        <v>284</v>
      </c>
      <c r="Q160" s="1">
        <v>4225</v>
      </c>
      <c r="S160" s="1" t="s">
        <v>135</v>
      </c>
    </row>
    <row r="161" spans="1:19">
      <c r="A161" s="1">
        <v>1934</v>
      </c>
      <c r="B161" s="1">
        <v>6</v>
      </c>
      <c r="C161" s="1">
        <v>9</v>
      </c>
      <c r="D161" s="4">
        <f t="shared" si="6"/>
        <v>0</v>
      </c>
      <c r="E161" s="1">
        <v>0</v>
      </c>
      <c r="F161" s="1">
        <v>0</v>
      </c>
      <c r="K161" s="2">
        <f t="shared" si="7"/>
        <v>0</v>
      </c>
      <c r="L161" s="2">
        <f t="shared" si="8"/>
        <v>0</v>
      </c>
      <c r="M161" s="1" t="s">
        <v>94</v>
      </c>
      <c r="N161" s="1" t="s">
        <v>31</v>
      </c>
      <c r="O161" s="1">
        <v>1934</v>
      </c>
      <c r="P161" s="1">
        <v>284</v>
      </c>
      <c r="Q161" s="1">
        <v>4225</v>
      </c>
      <c r="S161" s="1" t="s">
        <v>135</v>
      </c>
    </row>
    <row r="162" spans="1:19">
      <c r="A162" s="1">
        <v>1934</v>
      </c>
      <c r="B162" s="1">
        <v>6</v>
      </c>
      <c r="C162" s="1">
        <v>10</v>
      </c>
      <c r="D162" s="4">
        <f t="shared" si="6"/>
        <v>0</v>
      </c>
      <c r="E162" s="1">
        <v>0</v>
      </c>
      <c r="F162" s="1">
        <v>0</v>
      </c>
      <c r="K162" s="2">
        <f t="shared" si="7"/>
        <v>0</v>
      </c>
      <c r="L162" s="2">
        <f t="shared" si="8"/>
        <v>0</v>
      </c>
      <c r="M162" s="1" t="s">
        <v>94</v>
      </c>
      <c r="N162" s="1" t="s">
        <v>31</v>
      </c>
      <c r="O162" s="1">
        <v>1934</v>
      </c>
      <c r="P162" s="1">
        <v>284</v>
      </c>
      <c r="Q162" s="1">
        <v>4225</v>
      </c>
      <c r="S162" s="1" t="s">
        <v>135</v>
      </c>
    </row>
    <row r="163" spans="1:19">
      <c r="A163" s="1">
        <v>1934</v>
      </c>
      <c r="B163" s="1">
        <v>6</v>
      </c>
      <c r="C163" s="1">
        <v>11</v>
      </c>
      <c r="D163" s="4">
        <f t="shared" si="6"/>
        <v>0</v>
      </c>
      <c r="E163" s="1">
        <v>0</v>
      </c>
      <c r="F163" s="1">
        <v>0</v>
      </c>
      <c r="K163" s="2">
        <f t="shared" si="7"/>
        <v>0</v>
      </c>
      <c r="L163" s="2">
        <f t="shared" si="8"/>
        <v>0</v>
      </c>
      <c r="M163" s="1" t="s">
        <v>30</v>
      </c>
      <c r="N163" s="1" t="s">
        <v>31</v>
      </c>
      <c r="O163" s="1">
        <v>1934</v>
      </c>
      <c r="P163" s="1">
        <v>284</v>
      </c>
      <c r="Q163" s="1">
        <v>4225</v>
      </c>
      <c r="S163" s="1" t="s">
        <v>135</v>
      </c>
    </row>
    <row r="164" spans="1:19">
      <c r="A164" s="1">
        <v>1934</v>
      </c>
      <c r="B164" s="1">
        <v>6</v>
      </c>
      <c r="C164" s="1">
        <v>12</v>
      </c>
      <c r="D164" s="4">
        <f t="shared" si="6"/>
        <v>0</v>
      </c>
      <c r="E164" s="1">
        <v>0</v>
      </c>
      <c r="F164" s="1">
        <v>0</v>
      </c>
      <c r="K164" s="2">
        <f t="shared" si="7"/>
        <v>0</v>
      </c>
      <c r="L164" s="2">
        <f t="shared" si="8"/>
        <v>0</v>
      </c>
      <c r="M164" s="1" t="s">
        <v>30</v>
      </c>
      <c r="N164" s="1" t="s">
        <v>31</v>
      </c>
      <c r="O164" s="1">
        <v>1934</v>
      </c>
      <c r="P164" s="1">
        <v>284</v>
      </c>
      <c r="Q164" s="1">
        <v>4225</v>
      </c>
      <c r="S164" s="1" t="s">
        <v>135</v>
      </c>
    </row>
    <row r="165" spans="1:19">
      <c r="A165" s="1">
        <v>1934</v>
      </c>
      <c r="B165" s="1">
        <v>6</v>
      </c>
      <c r="C165" s="1">
        <v>13</v>
      </c>
      <c r="D165" s="4">
        <f t="shared" si="6"/>
        <v>0</v>
      </c>
      <c r="E165" s="1">
        <v>0</v>
      </c>
      <c r="F165" s="1">
        <v>0</v>
      </c>
      <c r="K165" s="2">
        <f t="shared" si="7"/>
        <v>0</v>
      </c>
      <c r="L165" s="2">
        <f t="shared" si="8"/>
        <v>0</v>
      </c>
      <c r="M165" s="1" t="s">
        <v>30</v>
      </c>
      <c r="N165" s="1" t="s">
        <v>31</v>
      </c>
      <c r="O165" s="1">
        <v>1934</v>
      </c>
      <c r="P165" s="1">
        <v>284</v>
      </c>
      <c r="Q165" s="1">
        <v>4225</v>
      </c>
      <c r="S165" s="1" t="s">
        <v>135</v>
      </c>
    </row>
    <row r="166" spans="1:19">
      <c r="A166" s="1">
        <v>1934</v>
      </c>
      <c r="B166" s="1">
        <v>6</v>
      </c>
      <c r="C166" s="1">
        <v>14</v>
      </c>
      <c r="D166" s="4">
        <f t="shared" si="6"/>
        <v>0</v>
      </c>
      <c r="E166" s="1">
        <v>0</v>
      </c>
      <c r="F166" s="1">
        <v>0</v>
      </c>
      <c r="K166" s="2">
        <f t="shared" si="7"/>
        <v>0</v>
      </c>
      <c r="L166" s="2">
        <f t="shared" si="8"/>
        <v>0</v>
      </c>
      <c r="M166" s="1" t="s">
        <v>30</v>
      </c>
      <c r="N166" s="1" t="s">
        <v>31</v>
      </c>
      <c r="O166" s="1">
        <v>1934</v>
      </c>
      <c r="P166" s="1">
        <v>284</v>
      </c>
      <c r="Q166" s="1">
        <v>4225</v>
      </c>
      <c r="S166" s="1" t="s">
        <v>135</v>
      </c>
    </row>
    <row r="167" spans="1:19">
      <c r="A167" s="1">
        <v>1934</v>
      </c>
      <c r="B167" s="1">
        <v>6</v>
      </c>
      <c r="C167" s="1">
        <v>15</v>
      </c>
      <c r="D167" s="4">
        <f t="shared" si="6"/>
        <v>11</v>
      </c>
      <c r="E167" s="1">
        <v>1</v>
      </c>
      <c r="F167" s="1">
        <v>1</v>
      </c>
      <c r="G167" s="1">
        <v>1</v>
      </c>
      <c r="H167" s="1">
        <v>1</v>
      </c>
      <c r="K167" s="2">
        <f t="shared" si="7"/>
        <v>11</v>
      </c>
      <c r="L167" s="2">
        <f t="shared" si="8"/>
        <v>0</v>
      </c>
      <c r="M167" s="1" t="s">
        <v>30</v>
      </c>
      <c r="N167" s="1" t="s">
        <v>31</v>
      </c>
      <c r="O167" s="1">
        <v>1934</v>
      </c>
      <c r="P167" s="1">
        <v>284</v>
      </c>
      <c r="Q167" s="1">
        <v>4225</v>
      </c>
      <c r="S167" s="1" t="s">
        <v>135</v>
      </c>
    </row>
    <row r="168" spans="1:19">
      <c r="A168" s="1">
        <v>1934</v>
      </c>
      <c r="B168" s="1">
        <v>6</v>
      </c>
      <c r="C168" s="1">
        <v>16</v>
      </c>
      <c r="D168" s="4" t="str">
        <f t="shared" si="6"/>
        <v/>
      </c>
      <c r="K168" s="2" t="str">
        <f t="shared" si="7"/>
        <v/>
      </c>
      <c r="L168" s="2" t="str">
        <f t="shared" si="8"/>
        <v/>
      </c>
      <c r="N168" s="1" t="s">
        <v>31</v>
      </c>
      <c r="O168" s="1">
        <v>1934</v>
      </c>
      <c r="P168" s="1">
        <v>284</v>
      </c>
      <c r="Q168" s="1">
        <v>4225</v>
      </c>
      <c r="S168" s="1" t="s">
        <v>135</v>
      </c>
    </row>
    <row r="169" spans="1:19">
      <c r="A169" s="1">
        <v>1934</v>
      </c>
      <c r="B169" s="1">
        <v>6</v>
      </c>
      <c r="C169" s="1">
        <v>17</v>
      </c>
      <c r="D169" s="4">
        <f t="shared" si="6"/>
        <v>33</v>
      </c>
      <c r="E169" s="1">
        <v>2</v>
      </c>
      <c r="F169" s="1">
        <v>13</v>
      </c>
      <c r="G169" s="1">
        <v>1</v>
      </c>
      <c r="H169" s="1">
        <v>8</v>
      </c>
      <c r="I169" s="1">
        <v>1</v>
      </c>
      <c r="J169" s="1">
        <v>5</v>
      </c>
      <c r="K169" s="2">
        <f t="shared" si="7"/>
        <v>18</v>
      </c>
      <c r="L169" s="2">
        <f t="shared" si="8"/>
        <v>15</v>
      </c>
      <c r="M169" s="1" t="s">
        <v>94</v>
      </c>
      <c r="N169" s="1" t="s">
        <v>31</v>
      </c>
      <c r="O169" s="1">
        <v>1934</v>
      </c>
      <c r="P169" s="1">
        <v>284</v>
      </c>
      <c r="Q169" s="1">
        <v>4225</v>
      </c>
      <c r="S169" s="1" t="s">
        <v>135</v>
      </c>
    </row>
    <row r="170" spans="1:19">
      <c r="A170" s="1">
        <v>1934</v>
      </c>
      <c r="B170" s="1">
        <v>6</v>
      </c>
      <c r="C170" s="1">
        <v>18</v>
      </c>
      <c r="D170" s="4">
        <f t="shared" si="6"/>
        <v>33</v>
      </c>
      <c r="E170" s="1">
        <v>2</v>
      </c>
      <c r="F170" s="1">
        <v>13</v>
      </c>
      <c r="G170" s="1">
        <v>1</v>
      </c>
      <c r="H170" s="1">
        <v>8</v>
      </c>
      <c r="I170" s="1">
        <v>1</v>
      </c>
      <c r="J170" s="1">
        <v>5</v>
      </c>
      <c r="K170" s="2">
        <f t="shared" si="7"/>
        <v>18</v>
      </c>
      <c r="L170" s="2">
        <f t="shared" si="8"/>
        <v>15</v>
      </c>
      <c r="M170" s="1" t="s">
        <v>30</v>
      </c>
      <c r="N170" s="1" t="s">
        <v>31</v>
      </c>
      <c r="O170" s="1">
        <v>1934</v>
      </c>
      <c r="P170" s="1">
        <v>284</v>
      </c>
      <c r="Q170" s="1">
        <v>4225</v>
      </c>
      <c r="S170" s="1" t="s">
        <v>135</v>
      </c>
    </row>
    <row r="171" spans="1:19">
      <c r="A171" s="1">
        <v>1934</v>
      </c>
      <c r="B171" s="1">
        <v>6</v>
      </c>
      <c r="C171" s="1">
        <v>19</v>
      </c>
      <c r="D171" s="4">
        <f t="shared" si="6"/>
        <v>29</v>
      </c>
      <c r="E171" s="1">
        <v>2</v>
      </c>
      <c r="F171" s="1">
        <v>9</v>
      </c>
      <c r="G171" s="1">
        <v>1</v>
      </c>
      <c r="H171" s="1">
        <v>6</v>
      </c>
      <c r="I171" s="1">
        <v>1</v>
      </c>
      <c r="J171" s="1">
        <v>3</v>
      </c>
      <c r="K171" s="2">
        <f t="shared" si="7"/>
        <v>16</v>
      </c>
      <c r="L171" s="2">
        <f t="shared" si="8"/>
        <v>13</v>
      </c>
      <c r="M171" s="1" t="s">
        <v>30</v>
      </c>
      <c r="N171" s="1" t="s">
        <v>31</v>
      </c>
      <c r="O171" s="1">
        <v>1934</v>
      </c>
      <c r="P171" s="1">
        <v>284</v>
      </c>
      <c r="Q171" s="1">
        <v>4225</v>
      </c>
      <c r="S171" s="1" t="s">
        <v>135</v>
      </c>
    </row>
    <row r="172" spans="1:19">
      <c r="A172" s="1">
        <v>1934</v>
      </c>
      <c r="B172" s="1">
        <v>6</v>
      </c>
      <c r="C172" s="1">
        <v>20</v>
      </c>
      <c r="D172" s="4" t="str">
        <f t="shared" si="6"/>
        <v/>
      </c>
      <c r="K172" s="2" t="str">
        <f t="shared" si="7"/>
        <v/>
      </c>
      <c r="L172" s="2" t="str">
        <f t="shared" si="8"/>
        <v/>
      </c>
      <c r="N172" s="1" t="s">
        <v>31</v>
      </c>
      <c r="O172" s="1">
        <v>1934</v>
      </c>
      <c r="P172" s="1">
        <v>284</v>
      </c>
      <c r="Q172" s="1">
        <v>4225</v>
      </c>
      <c r="S172" s="1" t="s">
        <v>135</v>
      </c>
    </row>
    <row r="173" spans="1:19">
      <c r="A173" s="1">
        <v>1934</v>
      </c>
      <c r="B173" s="1">
        <v>6</v>
      </c>
      <c r="C173" s="1">
        <v>21</v>
      </c>
      <c r="D173" s="4">
        <f t="shared" si="6"/>
        <v>23</v>
      </c>
      <c r="E173" s="1">
        <v>1</v>
      </c>
      <c r="F173" s="1">
        <v>13</v>
      </c>
      <c r="G173" s="1">
        <v>1</v>
      </c>
      <c r="H173" s="1">
        <v>13</v>
      </c>
      <c r="K173" s="2">
        <f t="shared" si="7"/>
        <v>23</v>
      </c>
      <c r="L173" s="2">
        <f t="shared" si="8"/>
        <v>0</v>
      </c>
      <c r="M173" s="1" t="s">
        <v>30</v>
      </c>
      <c r="N173" s="1" t="s">
        <v>31</v>
      </c>
      <c r="O173" s="1">
        <v>1934</v>
      </c>
      <c r="P173" s="1">
        <v>284</v>
      </c>
      <c r="Q173" s="1">
        <v>4225</v>
      </c>
      <c r="S173" s="1" t="s">
        <v>135</v>
      </c>
    </row>
    <row r="174" spans="1:19">
      <c r="A174" s="1">
        <v>1934</v>
      </c>
      <c r="B174" s="1">
        <v>6</v>
      </c>
      <c r="C174" s="1">
        <v>22</v>
      </c>
      <c r="D174" s="4">
        <f t="shared" si="6"/>
        <v>16</v>
      </c>
      <c r="E174" s="1">
        <v>1</v>
      </c>
      <c r="F174" s="1">
        <v>6</v>
      </c>
      <c r="G174" s="1">
        <v>1</v>
      </c>
      <c r="H174" s="1">
        <v>6</v>
      </c>
      <c r="K174" s="2">
        <f t="shared" si="7"/>
        <v>16</v>
      </c>
      <c r="L174" s="2">
        <f t="shared" si="8"/>
        <v>0</v>
      </c>
      <c r="M174" s="1" t="s">
        <v>30</v>
      </c>
      <c r="N174" s="1" t="s">
        <v>31</v>
      </c>
      <c r="O174" s="1">
        <v>1934</v>
      </c>
      <c r="P174" s="1">
        <v>284</v>
      </c>
      <c r="Q174" s="1">
        <v>4225</v>
      </c>
      <c r="S174" s="1" t="s">
        <v>135</v>
      </c>
    </row>
    <row r="175" spans="1:19">
      <c r="A175" s="1">
        <v>1934</v>
      </c>
      <c r="B175" s="1">
        <v>6</v>
      </c>
      <c r="C175" s="1">
        <v>23</v>
      </c>
      <c r="D175" s="4">
        <f t="shared" si="6"/>
        <v>15</v>
      </c>
      <c r="E175" s="1">
        <v>1</v>
      </c>
      <c r="F175" s="1">
        <v>5</v>
      </c>
      <c r="G175" s="1">
        <v>1</v>
      </c>
      <c r="H175" s="1">
        <v>5</v>
      </c>
      <c r="K175" s="2">
        <f t="shared" si="7"/>
        <v>15</v>
      </c>
      <c r="L175" s="2">
        <f t="shared" si="8"/>
        <v>0</v>
      </c>
      <c r="M175" s="1" t="s">
        <v>30</v>
      </c>
      <c r="N175" s="1" t="s">
        <v>31</v>
      </c>
      <c r="O175" s="1">
        <v>1934</v>
      </c>
      <c r="P175" s="1">
        <v>284</v>
      </c>
      <c r="Q175" s="1">
        <v>4225</v>
      </c>
      <c r="S175" s="1" t="s">
        <v>135</v>
      </c>
    </row>
    <row r="176" spans="1:19">
      <c r="A176" s="1">
        <v>1934</v>
      </c>
      <c r="B176" s="1">
        <v>6</v>
      </c>
      <c r="C176" s="1">
        <v>24</v>
      </c>
      <c r="D176" s="4">
        <f t="shared" si="6"/>
        <v>11</v>
      </c>
      <c r="E176" s="1">
        <v>1</v>
      </c>
      <c r="F176" s="1">
        <v>1</v>
      </c>
      <c r="G176" s="1">
        <v>1</v>
      </c>
      <c r="H176" s="1">
        <v>1</v>
      </c>
      <c r="K176" s="2">
        <f t="shared" si="7"/>
        <v>11</v>
      </c>
      <c r="L176" s="2">
        <f t="shared" si="8"/>
        <v>0</v>
      </c>
      <c r="M176" s="1" t="s">
        <v>30</v>
      </c>
      <c r="N176" s="1" t="s">
        <v>31</v>
      </c>
      <c r="O176" s="1">
        <v>1934</v>
      </c>
      <c r="P176" s="1">
        <v>284</v>
      </c>
      <c r="Q176" s="1">
        <v>4225</v>
      </c>
      <c r="S176" s="1" t="s">
        <v>135</v>
      </c>
    </row>
    <row r="177" spans="1:19">
      <c r="A177" s="1">
        <v>1934</v>
      </c>
      <c r="B177" s="1">
        <v>6</v>
      </c>
      <c r="C177" s="1">
        <v>25</v>
      </c>
      <c r="D177" s="4">
        <f t="shared" si="6"/>
        <v>11</v>
      </c>
      <c r="E177" s="1">
        <v>1</v>
      </c>
      <c r="F177" s="1">
        <v>1</v>
      </c>
      <c r="G177" s="1">
        <v>1</v>
      </c>
      <c r="H177" s="1">
        <v>1</v>
      </c>
      <c r="K177" s="2">
        <f t="shared" si="7"/>
        <v>11</v>
      </c>
      <c r="L177" s="2">
        <f t="shared" si="8"/>
        <v>0</v>
      </c>
      <c r="M177" s="1" t="s">
        <v>30</v>
      </c>
      <c r="N177" s="1" t="s">
        <v>31</v>
      </c>
      <c r="O177" s="1">
        <v>1934</v>
      </c>
      <c r="P177" s="1">
        <v>284</v>
      </c>
      <c r="Q177" s="1">
        <v>4225</v>
      </c>
      <c r="S177" s="1" t="s">
        <v>135</v>
      </c>
    </row>
    <row r="178" spans="1:19">
      <c r="A178" s="1">
        <v>1934</v>
      </c>
      <c r="B178" s="1">
        <v>6</v>
      </c>
      <c r="C178" s="1">
        <v>26</v>
      </c>
      <c r="D178" s="4">
        <f t="shared" si="6"/>
        <v>11</v>
      </c>
      <c r="E178" s="1">
        <v>1</v>
      </c>
      <c r="F178" s="1">
        <v>1</v>
      </c>
      <c r="G178" s="1">
        <v>1</v>
      </c>
      <c r="H178" s="1">
        <v>1</v>
      </c>
      <c r="K178" s="2">
        <f t="shared" si="7"/>
        <v>11</v>
      </c>
      <c r="L178" s="2">
        <f t="shared" si="8"/>
        <v>0</v>
      </c>
      <c r="M178" s="1" t="s">
        <v>30</v>
      </c>
      <c r="N178" s="1" t="s">
        <v>31</v>
      </c>
      <c r="O178" s="1">
        <v>1934</v>
      </c>
      <c r="P178" s="1">
        <v>284</v>
      </c>
      <c r="Q178" s="1">
        <v>4225</v>
      </c>
      <c r="S178" s="1" t="s">
        <v>135</v>
      </c>
    </row>
    <row r="179" spans="1:19">
      <c r="A179" s="1">
        <v>1934</v>
      </c>
      <c r="B179" s="1">
        <v>6</v>
      </c>
      <c r="C179" s="1">
        <v>27</v>
      </c>
      <c r="D179" s="4">
        <f t="shared" si="6"/>
        <v>0</v>
      </c>
      <c r="E179" s="1">
        <v>0</v>
      </c>
      <c r="F179" s="1">
        <v>0</v>
      </c>
      <c r="K179" s="2">
        <f t="shared" si="7"/>
        <v>0</v>
      </c>
      <c r="L179" s="2">
        <f t="shared" si="8"/>
        <v>0</v>
      </c>
      <c r="M179" s="1" t="s">
        <v>30</v>
      </c>
      <c r="N179" s="1" t="s">
        <v>31</v>
      </c>
      <c r="O179" s="1">
        <v>1934</v>
      </c>
      <c r="P179" s="1">
        <v>284</v>
      </c>
      <c r="Q179" s="1">
        <v>4225</v>
      </c>
      <c r="S179" s="1" t="s">
        <v>135</v>
      </c>
    </row>
    <row r="180" spans="1:19">
      <c r="A180" s="1">
        <v>1934</v>
      </c>
      <c r="B180" s="1">
        <v>6</v>
      </c>
      <c r="C180" s="1">
        <v>28</v>
      </c>
      <c r="D180" s="4">
        <f t="shared" si="6"/>
        <v>0</v>
      </c>
      <c r="E180" s="1">
        <v>0</v>
      </c>
      <c r="F180" s="1">
        <v>0</v>
      </c>
      <c r="K180" s="2">
        <f t="shared" si="7"/>
        <v>0</v>
      </c>
      <c r="L180" s="2">
        <f t="shared" si="8"/>
        <v>0</v>
      </c>
      <c r="M180" s="1" t="s">
        <v>30</v>
      </c>
      <c r="N180" s="1" t="s">
        <v>31</v>
      </c>
      <c r="O180" s="1">
        <v>1934</v>
      </c>
      <c r="P180" s="1">
        <v>284</v>
      </c>
      <c r="Q180" s="1">
        <v>4225</v>
      </c>
      <c r="S180" s="1" t="s">
        <v>135</v>
      </c>
    </row>
    <row r="181" spans="1:19">
      <c r="A181" s="1">
        <v>1934</v>
      </c>
      <c r="B181" s="1">
        <v>6</v>
      </c>
      <c r="C181" s="1">
        <v>29</v>
      </c>
      <c r="D181" s="4">
        <f t="shared" si="6"/>
        <v>0</v>
      </c>
      <c r="E181" s="1">
        <v>0</v>
      </c>
      <c r="F181" s="1">
        <v>0</v>
      </c>
      <c r="K181" s="2">
        <f t="shared" si="7"/>
        <v>0</v>
      </c>
      <c r="L181" s="2">
        <f t="shared" si="8"/>
        <v>0</v>
      </c>
      <c r="M181" s="1" t="s">
        <v>30</v>
      </c>
      <c r="N181" s="1" t="s">
        <v>31</v>
      </c>
      <c r="O181" s="1">
        <v>1934</v>
      </c>
      <c r="P181" s="1">
        <v>284</v>
      </c>
      <c r="Q181" s="1">
        <v>4225</v>
      </c>
      <c r="S181" s="1" t="s">
        <v>135</v>
      </c>
    </row>
    <row r="182" spans="1:19">
      <c r="A182" s="1">
        <v>1934</v>
      </c>
      <c r="B182" s="1">
        <v>6</v>
      </c>
      <c r="C182" s="1">
        <v>30</v>
      </c>
      <c r="D182" s="4">
        <f t="shared" si="6"/>
        <v>0</v>
      </c>
      <c r="E182" s="1">
        <v>0</v>
      </c>
      <c r="F182" s="1">
        <v>0</v>
      </c>
      <c r="K182" s="2">
        <f t="shared" si="7"/>
        <v>0</v>
      </c>
      <c r="L182" s="2">
        <f t="shared" si="8"/>
        <v>0</v>
      </c>
      <c r="M182" s="1" t="s">
        <v>94</v>
      </c>
      <c r="N182" s="1" t="s">
        <v>31</v>
      </c>
      <c r="O182" s="1">
        <v>1934</v>
      </c>
      <c r="P182" s="1">
        <v>284</v>
      </c>
      <c r="Q182" s="1">
        <v>4225</v>
      </c>
      <c r="S182" s="1" t="s">
        <v>135</v>
      </c>
    </row>
    <row r="183" spans="1:19">
      <c r="A183" s="1">
        <v>1934</v>
      </c>
      <c r="B183" s="1">
        <v>7</v>
      </c>
      <c r="C183" s="1">
        <v>1</v>
      </c>
      <c r="D183" s="4">
        <f t="shared" si="6"/>
        <v>0</v>
      </c>
      <c r="E183" s="1">
        <v>0</v>
      </c>
      <c r="F183" s="1">
        <v>0</v>
      </c>
      <c r="K183" s="2">
        <f t="shared" si="7"/>
        <v>0</v>
      </c>
      <c r="L183" s="2">
        <f t="shared" si="8"/>
        <v>0</v>
      </c>
      <c r="M183" s="1" t="s">
        <v>94</v>
      </c>
      <c r="N183" s="1" t="s">
        <v>31</v>
      </c>
      <c r="O183" s="1">
        <v>1934</v>
      </c>
      <c r="P183" s="1">
        <v>286</v>
      </c>
      <c r="Q183" s="1">
        <v>4226</v>
      </c>
      <c r="S183" s="1" t="s">
        <v>136</v>
      </c>
    </row>
    <row r="184" spans="1:19">
      <c r="A184" s="1">
        <v>1934</v>
      </c>
      <c r="B184" s="1">
        <v>7</v>
      </c>
      <c r="C184" s="1">
        <v>2</v>
      </c>
      <c r="D184" s="4">
        <f t="shared" si="6"/>
        <v>0</v>
      </c>
      <c r="E184" s="1">
        <v>0</v>
      </c>
      <c r="F184" s="1">
        <v>0</v>
      </c>
      <c r="K184" s="2">
        <f t="shared" si="7"/>
        <v>0</v>
      </c>
      <c r="L184" s="2">
        <f t="shared" si="8"/>
        <v>0</v>
      </c>
      <c r="M184" s="1" t="s">
        <v>30</v>
      </c>
      <c r="N184" s="1" t="s">
        <v>31</v>
      </c>
      <c r="O184" s="1">
        <v>1934</v>
      </c>
      <c r="P184" s="1">
        <v>286</v>
      </c>
      <c r="Q184" s="1">
        <v>4226</v>
      </c>
      <c r="S184" s="1" t="s">
        <v>136</v>
      </c>
    </row>
    <row r="185" spans="1:19">
      <c r="A185" s="1">
        <v>1934</v>
      </c>
      <c r="B185" s="1">
        <v>7</v>
      </c>
      <c r="C185" s="1">
        <v>3</v>
      </c>
      <c r="D185" s="4">
        <f t="shared" si="6"/>
        <v>0</v>
      </c>
      <c r="E185" s="1">
        <v>0</v>
      </c>
      <c r="F185" s="1">
        <v>0</v>
      </c>
      <c r="K185" s="2">
        <f t="shared" si="7"/>
        <v>0</v>
      </c>
      <c r="L185" s="2">
        <f t="shared" si="8"/>
        <v>0</v>
      </c>
      <c r="M185" s="1" t="s">
        <v>30</v>
      </c>
      <c r="N185" s="1" t="s">
        <v>31</v>
      </c>
      <c r="O185" s="1">
        <v>1934</v>
      </c>
      <c r="P185" s="1">
        <v>286</v>
      </c>
      <c r="Q185" s="1">
        <v>4226</v>
      </c>
      <c r="S185" s="1" t="s">
        <v>136</v>
      </c>
    </row>
    <row r="186" spans="1:19">
      <c r="A186" s="1">
        <v>1934</v>
      </c>
      <c r="B186" s="1">
        <v>7</v>
      </c>
      <c r="C186" s="1">
        <v>4</v>
      </c>
      <c r="D186" s="4">
        <f t="shared" si="6"/>
        <v>0</v>
      </c>
      <c r="E186" s="1">
        <v>0</v>
      </c>
      <c r="F186" s="1">
        <v>0</v>
      </c>
      <c r="K186" s="2">
        <f t="shared" si="7"/>
        <v>0</v>
      </c>
      <c r="L186" s="2">
        <f t="shared" si="8"/>
        <v>0</v>
      </c>
      <c r="M186" s="1" t="s">
        <v>30</v>
      </c>
      <c r="N186" s="1" t="s">
        <v>31</v>
      </c>
      <c r="O186" s="1">
        <v>1934</v>
      </c>
      <c r="P186" s="1">
        <v>286</v>
      </c>
      <c r="Q186" s="1">
        <v>4226</v>
      </c>
      <c r="S186" s="1" t="s">
        <v>136</v>
      </c>
    </row>
    <row r="187" spans="1:19">
      <c r="A187" s="1">
        <v>1934</v>
      </c>
      <c r="B187" s="1">
        <v>7</v>
      </c>
      <c r="C187" s="1">
        <v>5</v>
      </c>
      <c r="D187" s="4">
        <f t="shared" si="6"/>
        <v>0</v>
      </c>
      <c r="E187" s="1">
        <v>0</v>
      </c>
      <c r="F187" s="1">
        <v>0</v>
      </c>
      <c r="K187" s="2">
        <f t="shared" si="7"/>
        <v>0</v>
      </c>
      <c r="L187" s="2">
        <f t="shared" si="8"/>
        <v>0</v>
      </c>
      <c r="M187" s="1" t="s">
        <v>30</v>
      </c>
      <c r="N187" s="1" t="s">
        <v>31</v>
      </c>
      <c r="O187" s="1">
        <v>1934</v>
      </c>
      <c r="P187" s="1">
        <v>286</v>
      </c>
      <c r="Q187" s="1">
        <v>4226</v>
      </c>
      <c r="S187" s="1" t="s">
        <v>136</v>
      </c>
    </row>
    <row r="188" spans="1:19">
      <c r="A188" s="1">
        <v>1934</v>
      </c>
      <c r="B188" s="1">
        <v>7</v>
      </c>
      <c r="C188" s="1">
        <v>6</v>
      </c>
      <c r="D188" s="4">
        <f t="shared" si="6"/>
        <v>0</v>
      </c>
      <c r="E188" s="1">
        <v>0</v>
      </c>
      <c r="F188" s="1">
        <v>0</v>
      </c>
      <c r="K188" s="2">
        <f t="shared" si="7"/>
        <v>0</v>
      </c>
      <c r="L188" s="2">
        <f t="shared" si="8"/>
        <v>0</v>
      </c>
      <c r="M188" s="1" t="s">
        <v>30</v>
      </c>
      <c r="N188" s="1" t="s">
        <v>31</v>
      </c>
      <c r="O188" s="1">
        <v>1934</v>
      </c>
      <c r="P188" s="1">
        <v>286</v>
      </c>
      <c r="Q188" s="1">
        <v>4226</v>
      </c>
      <c r="S188" s="1" t="s">
        <v>136</v>
      </c>
    </row>
    <row r="189" spans="1:19">
      <c r="A189" s="1">
        <v>1934</v>
      </c>
      <c r="B189" s="1">
        <v>7</v>
      </c>
      <c r="C189" s="1">
        <v>7</v>
      </c>
      <c r="D189" s="4">
        <f t="shared" si="6"/>
        <v>12</v>
      </c>
      <c r="E189" s="1">
        <v>1</v>
      </c>
      <c r="F189" s="1">
        <v>2</v>
      </c>
      <c r="G189" s="1">
        <v>1</v>
      </c>
      <c r="H189" s="1">
        <v>2</v>
      </c>
      <c r="K189" s="2">
        <f t="shared" si="7"/>
        <v>12</v>
      </c>
      <c r="L189" s="2">
        <f t="shared" si="8"/>
        <v>0</v>
      </c>
      <c r="M189" s="1" t="s">
        <v>30</v>
      </c>
      <c r="N189" s="1" t="s">
        <v>31</v>
      </c>
      <c r="O189" s="1">
        <v>1934</v>
      </c>
      <c r="P189" s="1">
        <v>286</v>
      </c>
      <c r="Q189" s="1">
        <v>4226</v>
      </c>
      <c r="S189" s="1" t="s">
        <v>136</v>
      </c>
    </row>
    <row r="190" spans="1:19">
      <c r="A190" s="1">
        <v>1934</v>
      </c>
      <c r="B190" s="1">
        <v>7</v>
      </c>
      <c r="C190" s="1">
        <v>8</v>
      </c>
      <c r="D190" s="4">
        <f t="shared" si="6"/>
        <v>12</v>
      </c>
      <c r="E190" s="1">
        <v>1</v>
      </c>
      <c r="F190" s="1">
        <v>2</v>
      </c>
      <c r="G190" s="1">
        <v>1</v>
      </c>
      <c r="H190" s="1">
        <v>2</v>
      </c>
      <c r="K190" s="2">
        <f t="shared" si="7"/>
        <v>12</v>
      </c>
      <c r="L190" s="2">
        <f t="shared" si="8"/>
        <v>0</v>
      </c>
      <c r="M190" s="1" t="s">
        <v>30</v>
      </c>
      <c r="N190" s="1" t="s">
        <v>31</v>
      </c>
      <c r="O190" s="1">
        <v>1934</v>
      </c>
      <c r="P190" s="1">
        <v>286</v>
      </c>
      <c r="Q190" s="1">
        <v>4226</v>
      </c>
      <c r="S190" s="1" t="s">
        <v>136</v>
      </c>
    </row>
    <row r="191" spans="1:19">
      <c r="A191" s="1">
        <v>1934</v>
      </c>
      <c r="B191" s="1">
        <v>7</v>
      </c>
      <c r="C191" s="1">
        <v>9</v>
      </c>
      <c r="D191" s="4">
        <f t="shared" si="6"/>
        <v>12</v>
      </c>
      <c r="E191" s="1">
        <v>1</v>
      </c>
      <c r="F191" s="1">
        <v>2</v>
      </c>
      <c r="G191" s="1">
        <v>1</v>
      </c>
      <c r="H191" s="1">
        <v>2</v>
      </c>
      <c r="K191" s="2">
        <f t="shared" si="7"/>
        <v>12</v>
      </c>
      <c r="L191" s="2">
        <f t="shared" si="8"/>
        <v>0</v>
      </c>
      <c r="M191" s="1" t="s">
        <v>30</v>
      </c>
      <c r="N191" s="1" t="s">
        <v>31</v>
      </c>
      <c r="O191" s="1">
        <v>1934</v>
      </c>
      <c r="P191" s="1">
        <v>286</v>
      </c>
      <c r="Q191" s="1">
        <v>4226</v>
      </c>
      <c r="S191" s="1" t="s">
        <v>136</v>
      </c>
    </row>
    <row r="192" spans="1:19">
      <c r="A192" s="1">
        <v>1934</v>
      </c>
      <c r="B192" s="1">
        <v>7</v>
      </c>
      <c r="C192" s="1">
        <v>10</v>
      </c>
      <c r="D192" s="4">
        <f t="shared" si="6"/>
        <v>23</v>
      </c>
      <c r="E192" s="1">
        <v>2</v>
      </c>
      <c r="F192" s="1">
        <v>3</v>
      </c>
      <c r="G192" s="1">
        <v>1</v>
      </c>
      <c r="H192" s="1">
        <v>2</v>
      </c>
      <c r="I192" s="1">
        <v>1</v>
      </c>
      <c r="J192" s="1">
        <v>1</v>
      </c>
      <c r="K192" s="2">
        <f t="shared" si="7"/>
        <v>12</v>
      </c>
      <c r="L192" s="2">
        <f t="shared" si="8"/>
        <v>11</v>
      </c>
      <c r="M192" s="1" t="s">
        <v>30</v>
      </c>
      <c r="N192" s="1" t="s">
        <v>31</v>
      </c>
      <c r="O192" s="1">
        <v>1934</v>
      </c>
      <c r="P192" s="1">
        <v>286</v>
      </c>
      <c r="Q192" s="1">
        <v>4226</v>
      </c>
      <c r="S192" s="1" t="s">
        <v>136</v>
      </c>
    </row>
    <row r="193" spans="1:19">
      <c r="A193" s="1">
        <v>1934</v>
      </c>
      <c r="B193" s="1">
        <v>7</v>
      </c>
      <c r="C193" s="1">
        <v>11</v>
      </c>
      <c r="D193" s="4" t="str">
        <f t="shared" si="6"/>
        <v/>
      </c>
      <c r="K193" s="2" t="str">
        <f t="shared" si="7"/>
        <v/>
      </c>
      <c r="L193" s="2" t="str">
        <f t="shared" si="8"/>
        <v/>
      </c>
      <c r="N193" s="1" t="s">
        <v>31</v>
      </c>
      <c r="O193" s="1">
        <v>1934</v>
      </c>
      <c r="P193" s="1">
        <v>286</v>
      </c>
      <c r="Q193" s="1">
        <v>4226</v>
      </c>
      <c r="S193" s="1" t="s">
        <v>136</v>
      </c>
    </row>
    <row r="194" spans="1:19">
      <c r="A194" s="1">
        <v>1934</v>
      </c>
      <c r="B194" s="1">
        <v>7</v>
      </c>
      <c r="C194" s="1">
        <v>12</v>
      </c>
      <c r="D194" s="4" t="str">
        <f t="shared" si="6"/>
        <v/>
      </c>
      <c r="K194" s="2" t="str">
        <f t="shared" si="7"/>
        <v/>
      </c>
      <c r="L194" s="2" t="str">
        <f t="shared" si="8"/>
        <v/>
      </c>
      <c r="N194" s="1" t="s">
        <v>31</v>
      </c>
      <c r="O194" s="1">
        <v>1934</v>
      </c>
      <c r="P194" s="1">
        <v>286</v>
      </c>
      <c r="Q194" s="1">
        <v>4226</v>
      </c>
      <c r="S194" s="1" t="s">
        <v>136</v>
      </c>
    </row>
    <row r="195" spans="1:19">
      <c r="A195" s="1">
        <v>1934</v>
      </c>
      <c r="B195" s="1">
        <v>7</v>
      </c>
      <c r="C195" s="1">
        <v>13</v>
      </c>
      <c r="D195" s="4" t="str">
        <f t="shared" ref="D195:D258" si="9">IF(E195="","",E195*10+F195)</f>
        <v/>
      </c>
      <c r="K195" s="2" t="str">
        <f t="shared" ref="K195:K258" si="10">IF(D195="","",G195*10+H195)</f>
        <v/>
      </c>
      <c r="L195" s="2" t="str">
        <f t="shared" ref="L195:L258" si="11">IF(D195="","",I195*10+J195)</f>
        <v/>
      </c>
      <c r="N195" s="1" t="s">
        <v>31</v>
      </c>
      <c r="O195" s="1">
        <v>1934</v>
      </c>
      <c r="P195" s="1">
        <v>286</v>
      </c>
      <c r="Q195" s="1">
        <v>4226</v>
      </c>
      <c r="S195" s="1" t="s">
        <v>136</v>
      </c>
    </row>
    <row r="196" spans="1:19">
      <c r="A196" s="1">
        <v>1934</v>
      </c>
      <c r="B196" s="1">
        <v>7</v>
      </c>
      <c r="C196" s="1">
        <v>14</v>
      </c>
      <c r="D196" s="4">
        <f t="shared" si="9"/>
        <v>22</v>
      </c>
      <c r="E196" s="1">
        <v>2</v>
      </c>
      <c r="F196" s="1">
        <v>2</v>
      </c>
      <c r="G196" s="1">
        <v>2</v>
      </c>
      <c r="H196" s="1">
        <f>1+1</f>
        <v>2</v>
      </c>
      <c r="K196" s="2">
        <f t="shared" si="10"/>
        <v>22</v>
      </c>
      <c r="L196" s="2">
        <f t="shared" si="11"/>
        <v>0</v>
      </c>
      <c r="M196" s="1" t="s">
        <v>30</v>
      </c>
      <c r="N196" s="1" t="s">
        <v>31</v>
      </c>
      <c r="O196" s="1">
        <v>1934</v>
      </c>
      <c r="P196" s="1">
        <v>286</v>
      </c>
      <c r="Q196" s="1">
        <v>4226</v>
      </c>
      <c r="S196" s="1" t="s">
        <v>136</v>
      </c>
    </row>
    <row r="197" spans="1:19">
      <c r="A197" s="1">
        <v>1934</v>
      </c>
      <c r="B197" s="1">
        <v>7</v>
      </c>
      <c r="C197" s="1">
        <v>15</v>
      </c>
      <c r="D197" s="4" t="str">
        <f t="shared" si="9"/>
        <v/>
      </c>
      <c r="K197" s="2" t="str">
        <f t="shared" si="10"/>
        <v/>
      </c>
      <c r="L197" s="2" t="str">
        <f t="shared" si="11"/>
        <v/>
      </c>
      <c r="N197" s="1" t="s">
        <v>31</v>
      </c>
      <c r="O197" s="1">
        <v>1934</v>
      </c>
      <c r="P197" s="1">
        <v>286</v>
      </c>
      <c r="Q197" s="1">
        <v>4226</v>
      </c>
      <c r="S197" s="1" t="s">
        <v>136</v>
      </c>
    </row>
    <row r="198" spans="1:19">
      <c r="A198" s="1">
        <v>1934</v>
      </c>
      <c r="B198" s="1">
        <v>7</v>
      </c>
      <c r="C198" s="1">
        <v>16</v>
      </c>
      <c r="D198" s="4" t="str">
        <f t="shared" si="9"/>
        <v/>
      </c>
      <c r="K198" s="2" t="str">
        <f t="shared" si="10"/>
        <v/>
      </c>
      <c r="L198" s="2" t="str">
        <f t="shared" si="11"/>
        <v/>
      </c>
      <c r="N198" s="1" t="s">
        <v>31</v>
      </c>
      <c r="O198" s="1">
        <v>1934</v>
      </c>
      <c r="P198" s="1">
        <v>286</v>
      </c>
      <c r="Q198" s="1">
        <v>4226</v>
      </c>
      <c r="S198" s="1" t="s">
        <v>136</v>
      </c>
    </row>
    <row r="199" spans="1:19">
      <c r="A199" s="1">
        <v>1934</v>
      </c>
      <c r="B199" s="1">
        <v>7</v>
      </c>
      <c r="C199" s="1">
        <v>17</v>
      </c>
      <c r="D199" s="4">
        <f t="shared" si="9"/>
        <v>22</v>
      </c>
      <c r="E199" s="1">
        <v>2</v>
      </c>
      <c r="F199" s="1">
        <v>2</v>
      </c>
      <c r="G199" s="1">
        <v>2</v>
      </c>
      <c r="H199" s="1">
        <f>1+1</f>
        <v>2</v>
      </c>
      <c r="K199" s="2">
        <f t="shared" si="10"/>
        <v>22</v>
      </c>
      <c r="L199" s="2">
        <f t="shared" si="11"/>
        <v>0</v>
      </c>
      <c r="M199" s="1" t="s">
        <v>30</v>
      </c>
      <c r="N199" s="1" t="s">
        <v>31</v>
      </c>
      <c r="O199" s="1">
        <v>1934</v>
      </c>
      <c r="P199" s="1">
        <v>286</v>
      </c>
      <c r="Q199" s="1">
        <v>4226</v>
      </c>
      <c r="S199" s="1" t="s">
        <v>136</v>
      </c>
    </row>
    <row r="200" spans="1:19">
      <c r="A200" s="1">
        <v>1934</v>
      </c>
      <c r="B200" s="1">
        <v>7</v>
      </c>
      <c r="C200" s="1">
        <v>18</v>
      </c>
      <c r="D200" s="4" t="str">
        <f t="shared" si="9"/>
        <v/>
      </c>
      <c r="K200" s="2" t="str">
        <f t="shared" si="10"/>
        <v/>
      </c>
      <c r="L200" s="2" t="str">
        <f t="shared" si="11"/>
        <v/>
      </c>
      <c r="N200" s="1" t="s">
        <v>31</v>
      </c>
      <c r="O200" s="1">
        <v>1934</v>
      </c>
      <c r="P200" s="1">
        <v>286</v>
      </c>
      <c r="Q200" s="1">
        <v>4226</v>
      </c>
      <c r="S200" s="1" t="s">
        <v>136</v>
      </c>
    </row>
    <row r="201" spans="1:19">
      <c r="A201" s="1">
        <v>1934</v>
      </c>
      <c r="B201" s="1">
        <v>7</v>
      </c>
      <c r="C201" s="1">
        <v>19</v>
      </c>
      <c r="D201" s="4">
        <f t="shared" si="9"/>
        <v>22</v>
      </c>
      <c r="E201" s="1">
        <v>2</v>
      </c>
      <c r="F201" s="1">
        <v>2</v>
      </c>
      <c r="G201" s="1">
        <v>2</v>
      </c>
      <c r="H201" s="1">
        <f>1+1</f>
        <v>2</v>
      </c>
      <c r="K201" s="2">
        <f t="shared" si="10"/>
        <v>22</v>
      </c>
      <c r="L201" s="2">
        <f t="shared" si="11"/>
        <v>0</v>
      </c>
      <c r="M201" s="1" t="s">
        <v>30</v>
      </c>
      <c r="N201" s="1" t="s">
        <v>31</v>
      </c>
      <c r="O201" s="1">
        <v>1934</v>
      </c>
      <c r="P201" s="1">
        <v>286</v>
      </c>
      <c r="Q201" s="1">
        <v>4226</v>
      </c>
      <c r="S201" s="1" t="s">
        <v>136</v>
      </c>
    </row>
    <row r="202" spans="1:19">
      <c r="A202" s="1">
        <v>1934</v>
      </c>
      <c r="B202" s="1">
        <v>7</v>
      </c>
      <c r="C202" s="1">
        <v>20</v>
      </c>
      <c r="D202" s="4">
        <f t="shared" si="9"/>
        <v>11</v>
      </c>
      <c r="E202" s="1">
        <v>1</v>
      </c>
      <c r="F202" s="1">
        <v>1</v>
      </c>
      <c r="G202" s="1">
        <v>1</v>
      </c>
      <c r="H202" s="1">
        <v>1</v>
      </c>
      <c r="K202" s="2">
        <f t="shared" si="10"/>
        <v>11</v>
      </c>
      <c r="L202" s="2">
        <f t="shared" si="11"/>
        <v>0</v>
      </c>
      <c r="M202" s="1" t="s">
        <v>30</v>
      </c>
      <c r="N202" s="1" t="s">
        <v>31</v>
      </c>
      <c r="O202" s="1">
        <v>1934</v>
      </c>
      <c r="P202" s="1">
        <v>286</v>
      </c>
      <c r="Q202" s="1">
        <v>4226</v>
      </c>
      <c r="S202" s="1" t="s">
        <v>136</v>
      </c>
    </row>
    <row r="203" spans="1:19">
      <c r="A203" s="1">
        <v>1934</v>
      </c>
      <c r="B203" s="1">
        <v>7</v>
      </c>
      <c r="C203" s="1">
        <v>21</v>
      </c>
      <c r="D203" s="4">
        <f t="shared" si="9"/>
        <v>0</v>
      </c>
      <c r="E203" s="1">
        <v>0</v>
      </c>
      <c r="F203" s="1">
        <v>0</v>
      </c>
      <c r="K203" s="2">
        <f t="shared" si="10"/>
        <v>0</v>
      </c>
      <c r="L203" s="2">
        <f t="shared" si="11"/>
        <v>0</v>
      </c>
      <c r="M203" s="1" t="s">
        <v>30</v>
      </c>
      <c r="N203" s="1" t="s">
        <v>31</v>
      </c>
      <c r="O203" s="1">
        <v>1934</v>
      </c>
      <c r="P203" s="1">
        <v>286</v>
      </c>
      <c r="Q203" s="1">
        <v>4226</v>
      </c>
      <c r="S203" s="1" t="s">
        <v>136</v>
      </c>
    </row>
    <row r="204" spans="1:19">
      <c r="A204" s="1">
        <v>1934</v>
      </c>
      <c r="B204" s="1">
        <v>7</v>
      </c>
      <c r="C204" s="1">
        <v>22</v>
      </c>
      <c r="D204" s="4">
        <f t="shared" si="9"/>
        <v>0</v>
      </c>
      <c r="E204" s="1">
        <v>0</v>
      </c>
      <c r="F204" s="1">
        <v>0</v>
      </c>
      <c r="K204" s="2">
        <f t="shared" si="10"/>
        <v>0</v>
      </c>
      <c r="L204" s="2">
        <f t="shared" si="11"/>
        <v>0</v>
      </c>
      <c r="M204" s="1" t="s">
        <v>30</v>
      </c>
      <c r="N204" s="1" t="s">
        <v>31</v>
      </c>
      <c r="O204" s="1">
        <v>1934</v>
      </c>
      <c r="P204" s="1">
        <v>286</v>
      </c>
      <c r="Q204" s="1">
        <v>4226</v>
      </c>
      <c r="S204" s="1" t="s">
        <v>136</v>
      </c>
    </row>
    <row r="205" spans="1:19">
      <c r="A205" s="1">
        <v>1934</v>
      </c>
      <c r="B205" s="1">
        <v>7</v>
      </c>
      <c r="C205" s="1">
        <v>23</v>
      </c>
      <c r="D205" s="4">
        <f t="shared" si="9"/>
        <v>0</v>
      </c>
      <c r="E205" s="1">
        <v>0</v>
      </c>
      <c r="F205" s="1">
        <v>0</v>
      </c>
      <c r="K205" s="2">
        <f t="shared" si="10"/>
        <v>0</v>
      </c>
      <c r="L205" s="2">
        <f t="shared" si="11"/>
        <v>0</v>
      </c>
      <c r="M205" s="1" t="s">
        <v>30</v>
      </c>
      <c r="N205" s="1" t="s">
        <v>31</v>
      </c>
      <c r="O205" s="1">
        <v>1934</v>
      </c>
      <c r="P205" s="1">
        <v>286</v>
      </c>
      <c r="Q205" s="1">
        <v>4226</v>
      </c>
      <c r="S205" s="1" t="s">
        <v>136</v>
      </c>
    </row>
    <row r="206" spans="1:19">
      <c r="A206" s="1">
        <v>1934</v>
      </c>
      <c r="B206" s="1">
        <v>7</v>
      </c>
      <c r="C206" s="1">
        <v>24</v>
      </c>
      <c r="D206" s="4">
        <f t="shared" si="9"/>
        <v>0</v>
      </c>
      <c r="E206" s="1">
        <v>0</v>
      </c>
      <c r="F206" s="1">
        <v>0</v>
      </c>
      <c r="K206" s="2">
        <f t="shared" si="10"/>
        <v>0</v>
      </c>
      <c r="L206" s="2">
        <f t="shared" si="11"/>
        <v>0</v>
      </c>
      <c r="M206" s="1" t="s">
        <v>94</v>
      </c>
      <c r="N206" s="1" t="s">
        <v>31</v>
      </c>
      <c r="O206" s="1">
        <v>1934</v>
      </c>
      <c r="P206" s="1">
        <v>286</v>
      </c>
      <c r="Q206" s="1">
        <v>4226</v>
      </c>
      <c r="S206" s="1" t="s">
        <v>136</v>
      </c>
    </row>
    <row r="207" spans="1:19">
      <c r="A207" s="1">
        <v>1934</v>
      </c>
      <c r="B207" s="1">
        <v>7</v>
      </c>
      <c r="C207" s="1">
        <v>25</v>
      </c>
      <c r="D207" s="4">
        <f t="shared" si="9"/>
        <v>0</v>
      </c>
      <c r="E207" s="1">
        <v>0</v>
      </c>
      <c r="F207" s="1">
        <v>0</v>
      </c>
      <c r="K207" s="2">
        <f t="shared" si="10"/>
        <v>0</v>
      </c>
      <c r="L207" s="2">
        <f t="shared" si="11"/>
        <v>0</v>
      </c>
      <c r="M207" s="1" t="s">
        <v>30</v>
      </c>
      <c r="N207" s="1" t="s">
        <v>31</v>
      </c>
      <c r="O207" s="1">
        <v>1934</v>
      </c>
      <c r="P207" s="1">
        <v>286</v>
      </c>
      <c r="Q207" s="1">
        <v>4226</v>
      </c>
      <c r="S207" s="1" t="s">
        <v>136</v>
      </c>
    </row>
    <row r="208" spans="1:19">
      <c r="A208" s="1">
        <v>1934</v>
      </c>
      <c r="B208" s="1">
        <v>7</v>
      </c>
      <c r="C208" s="1">
        <v>26</v>
      </c>
      <c r="D208" s="4" t="str">
        <f t="shared" si="9"/>
        <v/>
      </c>
      <c r="K208" s="2" t="str">
        <f t="shared" si="10"/>
        <v/>
      </c>
      <c r="L208" s="2" t="str">
        <f t="shared" si="11"/>
        <v/>
      </c>
      <c r="N208" s="1" t="s">
        <v>31</v>
      </c>
      <c r="O208" s="1">
        <v>1934</v>
      </c>
      <c r="P208" s="1">
        <v>286</v>
      </c>
      <c r="Q208" s="1">
        <v>4226</v>
      </c>
      <c r="S208" s="1" t="s">
        <v>136</v>
      </c>
    </row>
    <row r="209" spans="1:19">
      <c r="A209" s="1">
        <v>1934</v>
      </c>
      <c r="B209" s="1">
        <v>7</v>
      </c>
      <c r="C209" s="1">
        <v>27</v>
      </c>
      <c r="D209" s="4">
        <f t="shared" si="9"/>
        <v>0</v>
      </c>
      <c r="E209" s="1">
        <v>0</v>
      </c>
      <c r="F209" s="1">
        <v>0</v>
      </c>
      <c r="K209" s="2">
        <f t="shared" si="10"/>
        <v>0</v>
      </c>
      <c r="L209" s="2">
        <f t="shared" si="11"/>
        <v>0</v>
      </c>
      <c r="M209" s="1" t="s">
        <v>30</v>
      </c>
      <c r="N209" s="1" t="s">
        <v>31</v>
      </c>
      <c r="O209" s="1">
        <v>1934</v>
      </c>
      <c r="P209" s="1">
        <v>286</v>
      </c>
      <c r="Q209" s="1">
        <v>4226</v>
      </c>
      <c r="S209" s="1" t="s">
        <v>136</v>
      </c>
    </row>
    <row r="210" spans="1:19">
      <c r="A210" s="1">
        <v>1934</v>
      </c>
      <c r="B210" s="1">
        <v>7</v>
      </c>
      <c r="C210" s="1">
        <v>28</v>
      </c>
      <c r="D210" s="4">
        <f t="shared" si="9"/>
        <v>0</v>
      </c>
      <c r="E210" s="1">
        <v>0</v>
      </c>
      <c r="F210" s="1">
        <v>0</v>
      </c>
      <c r="K210" s="2">
        <f t="shared" si="10"/>
        <v>0</v>
      </c>
      <c r="L210" s="2">
        <f t="shared" si="11"/>
        <v>0</v>
      </c>
      <c r="M210" s="1" t="s">
        <v>30</v>
      </c>
      <c r="N210" s="1" t="s">
        <v>31</v>
      </c>
      <c r="O210" s="1">
        <v>1934</v>
      </c>
      <c r="P210" s="1">
        <v>286</v>
      </c>
      <c r="Q210" s="1">
        <v>4226</v>
      </c>
      <c r="S210" s="1" t="s">
        <v>136</v>
      </c>
    </row>
    <row r="211" spans="1:19">
      <c r="A211" s="1">
        <v>1934</v>
      </c>
      <c r="B211" s="1">
        <v>7</v>
      </c>
      <c r="C211" s="1">
        <v>29</v>
      </c>
      <c r="D211" s="4">
        <f t="shared" si="9"/>
        <v>0</v>
      </c>
      <c r="E211" s="1">
        <v>0</v>
      </c>
      <c r="F211" s="1">
        <v>0</v>
      </c>
      <c r="K211" s="2">
        <f t="shared" si="10"/>
        <v>0</v>
      </c>
      <c r="L211" s="2">
        <f t="shared" si="11"/>
        <v>0</v>
      </c>
      <c r="M211" s="1" t="s">
        <v>30</v>
      </c>
      <c r="N211" s="1" t="s">
        <v>31</v>
      </c>
      <c r="O211" s="1">
        <v>1934</v>
      </c>
      <c r="P211" s="1">
        <v>286</v>
      </c>
      <c r="Q211" s="1">
        <v>4226</v>
      </c>
      <c r="S211" s="1" t="s">
        <v>136</v>
      </c>
    </row>
    <row r="212" spans="1:19">
      <c r="A212" s="1">
        <v>1934</v>
      </c>
      <c r="B212" s="1">
        <v>7</v>
      </c>
      <c r="C212" s="1">
        <v>30</v>
      </c>
      <c r="D212" s="4">
        <f t="shared" si="9"/>
        <v>0</v>
      </c>
      <c r="E212" s="1">
        <v>0</v>
      </c>
      <c r="F212" s="1">
        <v>0</v>
      </c>
      <c r="K212" s="2">
        <f t="shared" si="10"/>
        <v>0</v>
      </c>
      <c r="L212" s="2">
        <f t="shared" si="11"/>
        <v>0</v>
      </c>
      <c r="M212" s="1" t="s">
        <v>30</v>
      </c>
      <c r="N212" s="1" t="s">
        <v>31</v>
      </c>
      <c r="O212" s="1">
        <v>1934</v>
      </c>
      <c r="P212" s="1">
        <v>286</v>
      </c>
      <c r="Q212" s="1">
        <v>4226</v>
      </c>
      <c r="S212" s="1" t="s">
        <v>136</v>
      </c>
    </row>
    <row r="213" spans="1:19">
      <c r="A213" s="1">
        <v>1934</v>
      </c>
      <c r="B213" s="1">
        <v>7</v>
      </c>
      <c r="C213" s="1">
        <v>31</v>
      </c>
      <c r="D213" s="4">
        <f t="shared" si="9"/>
        <v>0</v>
      </c>
      <c r="E213" s="1">
        <v>0</v>
      </c>
      <c r="F213" s="1">
        <v>0</v>
      </c>
      <c r="K213" s="2">
        <f t="shared" si="10"/>
        <v>0</v>
      </c>
      <c r="L213" s="2">
        <f t="shared" si="11"/>
        <v>0</v>
      </c>
      <c r="M213" s="1" t="s">
        <v>30</v>
      </c>
      <c r="N213" s="1" t="s">
        <v>31</v>
      </c>
      <c r="O213" s="1">
        <v>1934</v>
      </c>
      <c r="P213" s="1">
        <v>286</v>
      </c>
      <c r="Q213" s="1">
        <v>4226</v>
      </c>
      <c r="S213" s="1" t="s">
        <v>136</v>
      </c>
    </row>
    <row r="214" spans="1:19">
      <c r="A214" s="1">
        <v>1934</v>
      </c>
      <c r="B214" s="1">
        <v>8</v>
      </c>
      <c r="C214" s="1">
        <v>1</v>
      </c>
      <c r="D214" s="4">
        <f t="shared" si="9"/>
        <v>0</v>
      </c>
      <c r="E214" s="1">
        <v>0</v>
      </c>
      <c r="F214" s="1">
        <v>0</v>
      </c>
      <c r="K214" s="2">
        <f t="shared" si="10"/>
        <v>0</v>
      </c>
      <c r="L214" s="2">
        <f t="shared" si="11"/>
        <v>0</v>
      </c>
      <c r="M214" s="1" t="s">
        <v>30</v>
      </c>
      <c r="N214" s="1" t="s">
        <v>31</v>
      </c>
      <c r="O214" s="1">
        <v>1934</v>
      </c>
      <c r="P214" s="1">
        <v>290</v>
      </c>
      <c r="Q214" s="1">
        <v>4227</v>
      </c>
      <c r="S214" s="1" t="s">
        <v>137</v>
      </c>
    </row>
    <row r="215" spans="1:19">
      <c r="A215" s="1">
        <v>1934</v>
      </c>
      <c r="B215" s="1">
        <v>8</v>
      </c>
      <c r="C215" s="1">
        <v>2</v>
      </c>
      <c r="D215" s="4">
        <f t="shared" si="9"/>
        <v>0</v>
      </c>
      <c r="E215" s="1">
        <v>0</v>
      </c>
      <c r="F215" s="1">
        <v>0</v>
      </c>
      <c r="K215" s="2">
        <f t="shared" si="10"/>
        <v>0</v>
      </c>
      <c r="L215" s="2">
        <f t="shared" si="11"/>
        <v>0</v>
      </c>
      <c r="M215" s="1" t="s">
        <v>30</v>
      </c>
      <c r="N215" s="1" t="s">
        <v>31</v>
      </c>
      <c r="O215" s="1">
        <v>1934</v>
      </c>
      <c r="P215" s="1">
        <v>290</v>
      </c>
      <c r="Q215" s="1">
        <v>4227</v>
      </c>
      <c r="S215" s="1" t="s">
        <v>137</v>
      </c>
    </row>
    <row r="216" spans="1:19">
      <c r="A216" s="1">
        <v>1934</v>
      </c>
      <c r="B216" s="1">
        <v>8</v>
      </c>
      <c r="C216" s="1">
        <v>3</v>
      </c>
      <c r="D216" s="4">
        <f t="shared" si="9"/>
        <v>0</v>
      </c>
      <c r="E216" s="1">
        <v>0</v>
      </c>
      <c r="F216" s="1">
        <v>0</v>
      </c>
      <c r="K216" s="2">
        <f t="shared" si="10"/>
        <v>0</v>
      </c>
      <c r="L216" s="2">
        <f t="shared" si="11"/>
        <v>0</v>
      </c>
      <c r="M216" s="1" t="s">
        <v>30</v>
      </c>
      <c r="N216" s="1" t="s">
        <v>31</v>
      </c>
      <c r="O216" s="1">
        <v>1934</v>
      </c>
      <c r="P216" s="1">
        <v>290</v>
      </c>
      <c r="Q216" s="1">
        <v>4227</v>
      </c>
      <c r="S216" s="1" t="s">
        <v>137</v>
      </c>
    </row>
    <row r="217" spans="1:19">
      <c r="A217" s="1">
        <v>1934</v>
      </c>
      <c r="B217" s="1">
        <v>8</v>
      </c>
      <c r="C217" s="1">
        <v>4</v>
      </c>
      <c r="D217" s="4">
        <f t="shared" si="9"/>
        <v>0</v>
      </c>
      <c r="E217" s="1">
        <v>0</v>
      </c>
      <c r="F217" s="1">
        <v>0</v>
      </c>
      <c r="K217" s="2">
        <f t="shared" si="10"/>
        <v>0</v>
      </c>
      <c r="L217" s="2">
        <f t="shared" si="11"/>
        <v>0</v>
      </c>
      <c r="M217" s="1" t="s">
        <v>30</v>
      </c>
      <c r="N217" s="1" t="s">
        <v>31</v>
      </c>
      <c r="O217" s="1">
        <v>1934</v>
      </c>
      <c r="P217" s="1">
        <v>290</v>
      </c>
      <c r="Q217" s="1">
        <v>4227</v>
      </c>
      <c r="S217" s="1" t="s">
        <v>137</v>
      </c>
    </row>
    <row r="218" spans="1:19">
      <c r="A218" s="1">
        <v>1934</v>
      </c>
      <c r="B218" s="1">
        <v>8</v>
      </c>
      <c r="C218" s="1">
        <v>5</v>
      </c>
      <c r="D218" s="4">
        <f t="shared" si="9"/>
        <v>0</v>
      </c>
      <c r="E218" s="1">
        <v>0</v>
      </c>
      <c r="F218" s="1">
        <v>0</v>
      </c>
      <c r="K218" s="2">
        <f t="shared" si="10"/>
        <v>0</v>
      </c>
      <c r="L218" s="2">
        <f t="shared" si="11"/>
        <v>0</v>
      </c>
      <c r="M218" s="1" t="s">
        <v>30</v>
      </c>
      <c r="N218" s="1" t="s">
        <v>31</v>
      </c>
      <c r="O218" s="1">
        <v>1934</v>
      </c>
      <c r="P218" s="1">
        <v>290</v>
      </c>
      <c r="Q218" s="1">
        <v>4227</v>
      </c>
      <c r="S218" s="1" t="s">
        <v>137</v>
      </c>
    </row>
    <row r="219" spans="1:19">
      <c r="A219" s="1">
        <v>1934</v>
      </c>
      <c r="B219" s="1">
        <v>8</v>
      </c>
      <c r="C219" s="1">
        <v>6</v>
      </c>
      <c r="D219" s="4">
        <f t="shared" si="9"/>
        <v>0</v>
      </c>
      <c r="E219" s="1">
        <v>0</v>
      </c>
      <c r="F219" s="1">
        <v>0</v>
      </c>
      <c r="K219" s="2">
        <f t="shared" si="10"/>
        <v>0</v>
      </c>
      <c r="L219" s="2">
        <f t="shared" si="11"/>
        <v>0</v>
      </c>
      <c r="M219" s="1" t="s">
        <v>94</v>
      </c>
      <c r="N219" s="1" t="s">
        <v>31</v>
      </c>
      <c r="O219" s="1">
        <v>1934</v>
      </c>
      <c r="P219" s="1">
        <v>290</v>
      </c>
      <c r="Q219" s="1">
        <v>4227</v>
      </c>
      <c r="S219" s="1" t="s">
        <v>137</v>
      </c>
    </row>
    <row r="220" spans="1:19">
      <c r="A220" s="1">
        <v>1934</v>
      </c>
      <c r="B220" s="1">
        <v>8</v>
      </c>
      <c r="C220" s="1">
        <v>7</v>
      </c>
      <c r="D220" s="4">
        <f t="shared" si="9"/>
        <v>11</v>
      </c>
      <c r="E220" s="1">
        <v>1</v>
      </c>
      <c r="F220" s="1">
        <v>1</v>
      </c>
      <c r="I220" s="1">
        <v>1</v>
      </c>
      <c r="J220" s="1">
        <v>1</v>
      </c>
      <c r="K220" s="2">
        <f t="shared" si="10"/>
        <v>0</v>
      </c>
      <c r="L220" s="2">
        <f t="shared" si="11"/>
        <v>11</v>
      </c>
      <c r="M220" s="1" t="s">
        <v>94</v>
      </c>
      <c r="N220" s="1" t="s">
        <v>31</v>
      </c>
      <c r="O220" s="1">
        <v>1934</v>
      </c>
      <c r="P220" s="1">
        <v>290</v>
      </c>
      <c r="Q220" s="1">
        <v>4227</v>
      </c>
      <c r="S220" s="1" t="s">
        <v>137</v>
      </c>
    </row>
    <row r="221" spans="1:19">
      <c r="A221" s="1">
        <v>1934</v>
      </c>
      <c r="B221" s="1">
        <v>8</v>
      </c>
      <c r="C221" s="1">
        <v>8</v>
      </c>
      <c r="D221" s="4">
        <f t="shared" si="9"/>
        <v>11</v>
      </c>
      <c r="E221" s="1">
        <v>1</v>
      </c>
      <c r="F221" s="1">
        <v>1</v>
      </c>
      <c r="I221" s="1">
        <v>1</v>
      </c>
      <c r="J221" s="1">
        <v>1</v>
      </c>
      <c r="K221" s="2">
        <f t="shared" si="10"/>
        <v>0</v>
      </c>
      <c r="L221" s="2">
        <f t="shared" si="11"/>
        <v>11</v>
      </c>
      <c r="M221" s="1" t="s">
        <v>94</v>
      </c>
      <c r="N221" s="1" t="s">
        <v>31</v>
      </c>
      <c r="O221" s="1">
        <v>1934</v>
      </c>
      <c r="P221" s="1">
        <v>290</v>
      </c>
      <c r="Q221" s="1">
        <v>4227</v>
      </c>
      <c r="S221" s="1" t="s">
        <v>137</v>
      </c>
    </row>
    <row r="222" spans="1:19">
      <c r="A222" s="1">
        <v>1934</v>
      </c>
      <c r="B222" s="1">
        <v>8</v>
      </c>
      <c r="C222" s="1">
        <v>9</v>
      </c>
      <c r="D222" s="4">
        <f t="shared" si="9"/>
        <v>12</v>
      </c>
      <c r="E222" s="1">
        <v>1</v>
      </c>
      <c r="F222" s="1">
        <v>2</v>
      </c>
      <c r="I222" s="1">
        <v>1</v>
      </c>
      <c r="J222" s="1">
        <v>2</v>
      </c>
      <c r="K222" s="2">
        <f t="shared" si="10"/>
        <v>0</v>
      </c>
      <c r="L222" s="2">
        <f t="shared" si="11"/>
        <v>12</v>
      </c>
      <c r="M222" s="1" t="s">
        <v>94</v>
      </c>
      <c r="N222" s="1" t="s">
        <v>31</v>
      </c>
      <c r="O222" s="1">
        <v>1934</v>
      </c>
      <c r="P222" s="1">
        <v>290</v>
      </c>
      <c r="Q222" s="1">
        <v>4227</v>
      </c>
      <c r="S222" s="1" t="s">
        <v>137</v>
      </c>
    </row>
    <row r="223" spans="1:19">
      <c r="A223" s="1">
        <v>1934</v>
      </c>
      <c r="B223" s="1">
        <v>8</v>
      </c>
      <c r="C223" s="1">
        <v>10</v>
      </c>
      <c r="D223" s="4">
        <f t="shared" si="9"/>
        <v>12</v>
      </c>
      <c r="E223" s="1">
        <v>1</v>
      </c>
      <c r="F223" s="1">
        <v>2</v>
      </c>
      <c r="I223" s="1">
        <v>1</v>
      </c>
      <c r="J223" s="1">
        <v>2</v>
      </c>
      <c r="K223" s="2">
        <f t="shared" si="10"/>
        <v>0</v>
      </c>
      <c r="L223" s="2">
        <f t="shared" si="11"/>
        <v>12</v>
      </c>
      <c r="M223" s="1" t="s">
        <v>30</v>
      </c>
      <c r="N223" s="1" t="s">
        <v>31</v>
      </c>
      <c r="O223" s="1">
        <v>1934</v>
      </c>
      <c r="P223" s="1">
        <v>290</v>
      </c>
      <c r="Q223" s="1">
        <v>4227</v>
      </c>
      <c r="S223" s="1" t="s">
        <v>137</v>
      </c>
    </row>
    <row r="224" spans="1:19">
      <c r="A224" s="1">
        <v>1934</v>
      </c>
      <c r="B224" s="1">
        <v>8</v>
      </c>
      <c r="C224" s="1">
        <v>11</v>
      </c>
      <c r="D224" s="4">
        <f t="shared" si="9"/>
        <v>12</v>
      </c>
      <c r="E224" s="1">
        <v>1</v>
      </c>
      <c r="F224" s="1">
        <v>2</v>
      </c>
      <c r="I224" s="1">
        <v>1</v>
      </c>
      <c r="J224" s="1">
        <v>2</v>
      </c>
      <c r="K224" s="2">
        <f t="shared" si="10"/>
        <v>0</v>
      </c>
      <c r="L224" s="2">
        <f t="shared" si="11"/>
        <v>12</v>
      </c>
      <c r="M224" s="1" t="s">
        <v>30</v>
      </c>
      <c r="N224" s="1" t="s">
        <v>31</v>
      </c>
      <c r="O224" s="1">
        <v>1934</v>
      </c>
      <c r="P224" s="1">
        <v>290</v>
      </c>
      <c r="Q224" s="1">
        <v>4227</v>
      </c>
      <c r="S224" s="1" t="s">
        <v>137</v>
      </c>
    </row>
    <row r="225" spans="1:19">
      <c r="A225" s="1">
        <v>1934</v>
      </c>
      <c r="B225" s="1">
        <v>8</v>
      </c>
      <c r="C225" s="1">
        <v>12</v>
      </c>
      <c r="D225" s="4">
        <f t="shared" si="9"/>
        <v>11</v>
      </c>
      <c r="E225" s="1">
        <v>1</v>
      </c>
      <c r="F225" s="1">
        <v>1</v>
      </c>
      <c r="I225" s="1">
        <v>1</v>
      </c>
      <c r="J225" s="1">
        <v>1</v>
      </c>
      <c r="K225" s="2">
        <f t="shared" si="10"/>
        <v>0</v>
      </c>
      <c r="L225" s="2">
        <f t="shared" si="11"/>
        <v>11</v>
      </c>
      <c r="M225" s="1" t="s">
        <v>30</v>
      </c>
      <c r="N225" s="1" t="s">
        <v>31</v>
      </c>
      <c r="O225" s="1">
        <v>1934</v>
      </c>
      <c r="P225" s="1">
        <v>290</v>
      </c>
      <c r="Q225" s="1">
        <v>4227</v>
      </c>
      <c r="S225" s="1" t="s">
        <v>137</v>
      </c>
    </row>
    <row r="226" spans="1:19">
      <c r="A226" s="1">
        <v>1934</v>
      </c>
      <c r="B226" s="1">
        <v>8</v>
      </c>
      <c r="C226" s="1">
        <v>13</v>
      </c>
      <c r="D226" s="4">
        <f t="shared" si="9"/>
        <v>11</v>
      </c>
      <c r="E226" s="1">
        <v>1</v>
      </c>
      <c r="F226" s="1">
        <v>1</v>
      </c>
      <c r="I226" s="1">
        <v>1</v>
      </c>
      <c r="J226" s="1">
        <v>1</v>
      </c>
      <c r="K226" s="2">
        <f t="shared" si="10"/>
        <v>0</v>
      </c>
      <c r="L226" s="2">
        <f t="shared" si="11"/>
        <v>11</v>
      </c>
      <c r="M226" s="1" t="s">
        <v>30</v>
      </c>
      <c r="N226" s="1" t="s">
        <v>31</v>
      </c>
      <c r="O226" s="1">
        <v>1934</v>
      </c>
      <c r="P226" s="1">
        <v>290</v>
      </c>
      <c r="Q226" s="1">
        <v>4227</v>
      </c>
      <c r="S226" s="1" t="s">
        <v>137</v>
      </c>
    </row>
    <row r="227" spans="1:19">
      <c r="A227" s="1">
        <v>1934</v>
      </c>
      <c r="B227" s="1">
        <v>8</v>
      </c>
      <c r="C227" s="1">
        <v>14</v>
      </c>
      <c r="D227" s="4">
        <f t="shared" si="9"/>
        <v>28</v>
      </c>
      <c r="E227" s="1">
        <v>2</v>
      </c>
      <c r="F227" s="1">
        <v>8</v>
      </c>
      <c r="G227" s="1">
        <v>1</v>
      </c>
      <c r="H227" s="1">
        <v>7</v>
      </c>
      <c r="I227" s="1">
        <v>1</v>
      </c>
      <c r="J227" s="1">
        <v>1</v>
      </c>
      <c r="K227" s="2">
        <f t="shared" si="10"/>
        <v>17</v>
      </c>
      <c r="L227" s="2">
        <f t="shared" si="11"/>
        <v>11</v>
      </c>
      <c r="M227" s="1" t="s">
        <v>30</v>
      </c>
      <c r="N227" s="1" t="s">
        <v>31</v>
      </c>
      <c r="O227" s="1">
        <v>1934</v>
      </c>
      <c r="P227" s="1">
        <v>290</v>
      </c>
      <c r="Q227" s="1">
        <v>4227</v>
      </c>
      <c r="S227" s="1" t="s">
        <v>137</v>
      </c>
    </row>
    <row r="228" spans="1:19">
      <c r="A228" s="1">
        <v>1934</v>
      </c>
      <c r="B228" s="1">
        <v>8</v>
      </c>
      <c r="C228" s="1">
        <v>15</v>
      </c>
      <c r="D228" s="4" t="str">
        <f t="shared" si="9"/>
        <v/>
      </c>
      <c r="K228" s="2" t="str">
        <f t="shared" si="10"/>
        <v/>
      </c>
      <c r="L228" s="2" t="str">
        <f t="shared" si="11"/>
        <v/>
      </c>
      <c r="N228" s="1" t="s">
        <v>31</v>
      </c>
      <c r="O228" s="1">
        <v>1934</v>
      </c>
      <c r="P228" s="1">
        <v>290</v>
      </c>
      <c r="Q228" s="1">
        <v>4227</v>
      </c>
      <c r="S228" s="1" t="s">
        <v>137</v>
      </c>
    </row>
    <row r="229" spans="1:19">
      <c r="A229" s="1">
        <v>1934</v>
      </c>
      <c r="B229" s="1">
        <v>8</v>
      </c>
      <c r="C229" s="1">
        <v>16</v>
      </c>
      <c r="D229" s="4">
        <f t="shared" si="9"/>
        <v>30</v>
      </c>
      <c r="E229" s="1">
        <v>2</v>
      </c>
      <c r="F229" s="1">
        <v>10</v>
      </c>
      <c r="G229" s="1">
        <v>1</v>
      </c>
      <c r="H229" s="1">
        <v>8</v>
      </c>
      <c r="I229" s="1">
        <v>1</v>
      </c>
      <c r="J229" s="1">
        <v>2</v>
      </c>
      <c r="K229" s="2">
        <f t="shared" si="10"/>
        <v>18</v>
      </c>
      <c r="L229" s="2">
        <f t="shared" si="11"/>
        <v>12</v>
      </c>
      <c r="M229" s="1" t="s">
        <v>94</v>
      </c>
      <c r="N229" s="1" t="s">
        <v>31</v>
      </c>
      <c r="O229" s="1">
        <v>1934</v>
      </c>
      <c r="P229" s="1">
        <v>290</v>
      </c>
      <c r="Q229" s="1">
        <v>4227</v>
      </c>
      <c r="S229" s="1" t="s">
        <v>137</v>
      </c>
    </row>
    <row r="230" spans="1:19">
      <c r="A230" s="1">
        <v>1934</v>
      </c>
      <c r="B230" s="1">
        <v>8</v>
      </c>
      <c r="C230" s="1">
        <v>17</v>
      </c>
      <c r="D230" s="4">
        <f t="shared" si="9"/>
        <v>25</v>
      </c>
      <c r="E230" s="1">
        <v>2</v>
      </c>
      <c r="F230" s="1">
        <v>5</v>
      </c>
      <c r="G230" s="1">
        <v>1</v>
      </c>
      <c r="H230" s="1">
        <v>3</v>
      </c>
      <c r="I230" s="1">
        <v>1</v>
      </c>
      <c r="J230" s="1">
        <v>2</v>
      </c>
      <c r="K230" s="2">
        <f t="shared" si="10"/>
        <v>13</v>
      </c>
      <c r="L230" s="2">
        <f t="shared" si="11"/>
        <v>12</v>
      </c>
      <c r="M230" s="1" t="s">
        <v>30</v>
      </c>
      <c r="N230" s="1" t="s">
        <v>31</v>
      </c>
      <c r="O230" s="1">
        <v>1934</v>
      </c>
      <c r="P230" s="1">
        <v>290</v>
      </c>
      <c r="Q230" s="1">
        <v>4227</v>
      </c>
      <c r="S230" s="1" t="s">
        <v>137</v>
      </c>
    </row>
    <row r="231" spans="1:19">
      <c r="A231" s="1">
        <v>1934</v>
      </c>
      <c r="B231" s="1">
        <v>8</v>
      </c>
      <c r="C231" s="1">
        <v>18</v>
      </c>
      <c r="D231" s="4">
        <f t="shared" si="9"/>
        <v>22</v>
      </c>
      <c r="E231" s="1">
        <v>2</v>
      </c>
      <c r="F231" s="1">
        <v>2</v>
      </c>
      <c r="G231" s="1">
        <v>1</v>
      </c>
      <c r="H231" s="1">
        <v>1</v>
      </c>
      <c r="I231" s="1">
        <v>1</v>
      </c>
      <c r="J231" s="1">
        <v>1</v>
      </c>
      <c r="K231" s="2">
        <f t="shared" si="10"/>
        <v>11</v>
      </c>
      <c r="L231" s="2">
        <f t="shared" si="11"/>
        <v>11</v>
      </c>
      <c r="M231" s="1" t="s">
        <v>30</v>
      </c>
      <c r="N231" s="1" t="s">
        <v>31</v>
      </c>
      <c r="O231" s="1">
        <v>1934</v>
      </c>
      <c r="P231" s="1">
        <v>290</v>
      </c>
      <c r="Q231" s="1">
        <v>4227</v>
      </c>
      <c r="S231" s="1" t="s">
        <v>137</v>
      </c>
    </row>
    <row r="232" spans="1:19">
      <c r="A232" s="1">
        <v>1934</v>
      </c>
      <c r="B232" s="1">
        <v>8</v>
      </c>
      <c r="C232" s="1">
        <v>19</v>
      </c>
      <c r="D232" s="4">
        <f t="shared" si="9"/>
        <v>11</v>
      </c>
      <c r="E232" s="1">
        <v>1</v>
      </c>
      <c r="F232" s="1">
        <v>1</v>
      </c>
      <c r="G232" s="1">
        <v>1</v>
      </c>
      <c r="H232" s="1">
        <v>1</v>
      </c>
      <c r="K232" s="2">
        <f t="shared" si="10"/>
        <v>11</v>
      </c>
      <c r="L232" s="2">
        <f t="shared" si="11"/>
        <v>0</v>
      </c>
      <c r="M232" s="1" t="s">
        <v>30</v>
      </c>
      <c r="N232" s="1" t="s">
        <v>31</v>
      </c>
      <c r="O232" s="1">
        <v>1934</v>
      </c>
      <c r="P232" s="1">
        <v>290</v>
      </c>
      <c r="Q232" s="1">
        <v>4227</v>
      </c>
      <c r="S232" s="1" t="s">
        <v>137</v>
      </c>
    </row>
    <row r="233" spans="1:19">
      <c r="A233" s="1">
        <v>1934</v>
      </c>
      <c r="B233" s="1">
        <v>8</v>
      </c>
      <c r="C233" s="1">
        <v>20</v>
      </c>
      <c r="D233" s="4">
        <f t="shared" si="9"/>
        <v>0</v>
      </c>
      <c r="E233" s="1">
        <v>0</v>
      </c>
      <c r="F233" s="1">
        <v>0</v>
      </c>
      <c r="K233" s="2">
        <f t="shared" si="10"/>
        <v>0</v>
      </c>
      <c r="L233" s="2">
        <f t="shared" si="11"/>
        <v>0</v>
      </c>
      <c r="M233" s="1" t="s">
        <v>30</v>
      </c>
      <c r="N233" s="1" t="s">
        <v>31</v>
      </c>
      <c r="O233" s="1">
        <v>1934</v>
      </c>
      <c r="P233" s="1">
        <v>290</v>
      </c>
      <c r="Q233" s="1">
        <v>4227</v>
      </c>
      <c r="S233" s="1" t="s">
        <v>137</v>
      </c>
    </row>
    <row r="234" spans="1:19">
      <c r="A234" s="1">
        <v>1934</v>
      </c>
      <c r="B234" s="1">
        <v>8</v>
      </c>
      <c r="C234" s="1">
        <v>21</v>
      </c>
      <c r="D234" s="4">
        <f t="shared" si="9"/>
        <v>0</v>
      </c>
      <c r="E234" s="1">
        <v>0</v>
      </c>
      <c r="F234" s="1">
        <v>0</v>
      </c>
      <c r="K234" s="2">
        <f t="shared" si="10"/>
        <v>0</v>
      </c>
      <c r="L234" s="2">
        <f t="shared" si="11"/>
        <v>0</v>
      </c>
      <c r="M234" s="1" t="s">
        <v>30</v>
      </c>
      <c r="N234" s="1" t="s">
        <v>31</v>
      </c>
      <c r="O234" s="1">
        <v>1934</v>
      </c>
      <c r="P234" s="1">
        <v>290</v>
      </c>
      <c r="Q234" s="1">
        <v>4227</v>
      </c>
      <c r="S234" s="1" t="s">
        <v>137</v>
      </c>
    </row>
    <row r="235" spans="1:19">
      <c r="A235" s="1">
        <v>1934</v>
      </c>
      <c r="B235" s="1">
        <v>8</v>
      </c>
      <c r="C235" s="1">
        <v>22</v>
      </c>
      <c r="D235" s="4">
        <f t="shared" si="9"/>
        <v>0</v>
      </c>
      <c r="E235" s="1">
        <v>0</v>
      </c>
      <c r="F235" s="1">
        <v>0</v>
      </c>
      <c r="K235" s="2">
        <f t="shared" si="10"/>
        <v>0</v>
      </c>
      <c r="L235" s="2">
        <f t="shared" si="11"/>
        <v>0</v>
      </c>
      <c r="M235" s="1" t="s">
        <v>30</v>
      </c>
      <c r="N235" s="1" t="s">
        <v>31</v>
      </c>
      <c r="O235" s="1">
        <v>1934</v>
      </c>
      <c r="P235" s="1">
        <v>290</v>
      </c>
      <c r="Q235" s="1">
        <v>4227</v>
      </c>
      <c r="S235" s="1" t="s">
        <v>137</v>
      </c>
    </row>
    <row r="236" spans="1:19">
      <c r="A236" s="1">
        <v>1934</v>
      </c>
      <c r="B236" s="1">
        <v>8</v>
      </c>
      <c r="C236" s="1">
        <v>23</v>
      </c>
      <c r="D236" s="4" t="str">
        <f t="shared" si="9"/>
        <v/>
      </c>
      <c r="K236" s="2" t="str">
        <f t="shared" si="10"/>
        <v/>
      </c>
      <c r="L236" s="2" t="str">
        <f t="shared" si="11"/>
        <v/>
      </c>
      <c r="N236" s="1" t="s">
        <v>31</v>
      </c>
      <c r="O236" s="1">
        <v>1934</v>
      </c>
      <c r="P236" s="1">
        <v>290</v>
      </c>
      <c r="Q236" s="1">
        <v>4227</v>
      </c>
      <c r="S236" s="1" t="s">
        <v>137</v>
      </c>
    </row>
    <row r="237" spans="1:19">
      <c r="A237" s="1">
        <v>1934</v>
      </c>
      <c r="B237" s="1">
        <v>8</v>
      </c>
      <c r="C237" s="1">
        <v>24</v>
      </c>
      <c r="D237" s="4" t="str">
        <f t="shared" si="9"/>
        <v/>
      </c>
      <c r="K237" s="2" t="str">
        <f t="shared" si="10"/>
        <v/>
      </c>
      <c r="L237" s="2" t="str">
        <f t="shared" si="11"/>
        <v/>
      </c>
      <c r="N237" s="1" t="s">
        <v>31</v>
      </c>
      <c r="O237" s="1">
        <v>1934</v>
      </c>
      <c r="P237" s="1">
        <v>290</v>
      </c>
      <c r="Q237" s="1">
        <v>4227</v>
      </c>
      <c r="S237" s="1" t="s">
        <v>137</v>
      </c>
    </row>
    <row r="238" spans="1:19">
      <c r="A238" s="1">
        <v>1934</v>
      </c>
      <c r="B238" s="1">
        <v>8</v>
      </c>
      <c r="C238" s="1">
        <v>25</v>
      </c>
      <c r="D238" s="4">
        <f t="shared" si="9"/>
        <v>0</v>
      </c>
      <c r="E238" s="1">
        <v>0</v>
      </c>
      <c r="F238" s="1">
        <v>0</v>
      </c>
      <c r="K238" s="2">
        <f t="shared" si="10"/>
        <v>0</v>
      </c>
      <c r="L238" s="2">
        <f t="shared" si="11"/>
        <v>0</v>
      </c>
      <c r="M238" s="1" t="s">
        <v>30</v>
      </c>
      <c r="N238" s="1" t="s">
        <v>31</v>
      </c>
      <c r="O238" s="1">
        <v>1934</v>
      </c>
      <c r="P238" s="1">
        <v>290</v>
      </c>
      <c r="Q238" s="1">
        <v>4227</v>
      </c>
      <c r="S238" s="1" t="s">
        <v>137</v>
      </c>
    </row>
    <row r="239" spans="1:19">
      <c r="A239" s="1">
        <v>1934</v>
      </c>
      <c r="B239" s="1">
        <v>8</v>
      </c>
      <c r="C239" s="1">
        <v>26</v>
      </c>
      <c r="D239" s="4">
        <f t="shared" si="9"/>
        <v>0</v>
      </c>
      <c r="E239" s="1">
        <v>0</v>
      </c>
      <c r="F239" s="1">
        <v>0</v>
      </c>
      <c r="K239" s="2">
        <f t="shared" si="10"/>
        <v>0</v>
      </c>
      <c r="L239" s="2">
        <f t="shared" si="11"/>
        <v>0</v>
      </c>
      <c r="M239" s="1" t="s">
        <v>30</v>
      </c>
      <c r="N239" s="1" t="s">
        <v>31</v>
      </c>
      <c r="O239" s="1">
        <v>1934</v>
      </c>
      <c r="P239" s="1">
        <v>290</v>
      </c>
      <c r="Q239" s="1">
        <v>4227</v>
      </c>
      <c r="S239" s="1" t="s">
        <v>137</v>
      </c>
    </row>
    <row r="240" spans="1:19">
      <c r="A240" s="1">
        <v>1934</v>
      </c>
      <c r="B240" s="1">
        <v>8</v>
      </c>
      <c r="C240" s="1">
        <v>27</v>
      </c>
      <c r="D240" s="4">
        <f t="shared" si="9"/>
        <v>0</v>
      </c>
      <c r="E240" s="1">
        <v>0</v>
      </c>
      <c r="F240" s="1">
        <v>0</v>
      </c>
      <c r="K240" s="2">
        <f t="shared" si="10"/>
        <v>0</v>
      </c>
      <c r="L240" s="2">
        <f t="shared" si="11"/>
        <v>0</v>
      </c>
      <c r="M240" s="1" t="s">
        <v>30</v>
      </c>
      <c r="N240" s="1" t="s">
        <v>31</v>
      </c>
      <c r="O240" s="1">
        <v>1934</v>
      </c>
      <c r="P240" s="1">
        <v>290</v>
      </c>
      <c r="Q240" s="1">
        <v>4227</v>
      </c>
      <c r="S240" s="1" t="s">
        <v>137</v>
      </c>
    </row>
    <row r="241" spans="1:19">
      <c r="A241" s="1">
        <v>1934</v>
      </c>
      <c r="B241" s="1">
        <v>8</v>
      </c>
      <c r="C241" s="1">
        <v>28</v>
      </c>
      <c r="D241" s="4">
        <f t="shared" si="9"/>
        <v>0</v>
      </c>
      <c r="E241" s="1">
        <v>0</v>
      </c>
      <c r="F241" s="1">
        <v>0</v>
      </c>
      <c r="K241" s="2">
        <f t="shared" si="10"/>
        <v>0</v>
      </c>
      <c r="L241" s="2">
        <f t="shared" si="11"/>
        <v>0</v>
      </c>
      <c r="M241" s="1" t="s">
        <v>30</v>
      </c>
      <c r="N241" s="1" t="s">
        <v>31</v>
      </c>
      <c r="O241" s="1">
        <v>1934</v>
      </c>
      <c r="P241" s="1">
        <v>290</v>
      </c>
      <c r="Q241" s="1">
        <v>4227</v>
      </c>
      <c r="S241" s="1" t="s">
        <v>137</v>
      </c>
    </row>
    <row r="242" spans="1:19">
      <c r="A242" s="1">
        <v>1934</v>
      </c>
      <c r="B242" s="1">
        <v>8</v>
      </c>
      <c r="C242" s="1">
        <v>29</v>
      </c>
      <c r="D242" s="4" t="str">
        <f t="shared" si="9"/>
        <v/>
      </c>
      <c r="K242" s="2" t="str">
        <f t="shared" si="10"/>
        <v/>
      </c>
      <c r="L242" s="2" t="str">
        <f t="shared" si="11"/>
        <v/>
      </c>
      <c r="N242" s="1" t="s">
        <v>31</v>
      </c>
      <c r="O242" s="1">
        <v>1934</v>
      </c>
      <c r="P242" s="1">
        <v>290</v>
      </c>
      <c r="Q242" s="1">
        <v>4227</v>
      </c>
      <c r="S242" s="1" t="s">
        <v>137</v>
      </c>
    </row>
    <row r="243" spans="1:19">
      <c r="A243" s="1">
        <v>1934</v>
      </c>
      <c r="B243" s="1">
        <v>8</v>
      </c>
      <c r="C243" s="1">
        <v>30</v>
      </c>
      <c r="D243" s="4">
        <f t="shared" si="9"/>
        <v>0</v>
      </c>
      <c r="E243" s="1">
        <v>0</v>
      </c>
      <c r="F243" s="1">
        <v>0</v>
      </c>
      <c r="K243" s="2">
        <f t="shared" si="10"/>
        <v>0</v>
      </c>
      <c r="L243" s="2">
        <f t="shared" si="11"/>
        <v>0</v>
      </c>
      <c r="M243" s="1" t="s">
        <v>30</v>
      </c>
      <c r="N243" s="1" t="s">
        <v>31</v>
      </c>
      <c r="O243" s="1">
        <v>1934</v>
      </c>
      <c r="P243" s="1">
        <v>290</v>
      </c>
      <c r="Q243" s="1">
        <v>4227</v>
      </c>
      <c r="S243" s="1" t="s">
        <v>137</v>
      </c>
    </row>
    <row r="244" spans="1:19">
      <c r="A244" s="1">
        <v>1934</v>
      </c>
      <c r="B244" s="1">
        <v>8</v>
      </c>
      <c r="C244" s="1">
        <v>31</v>
      </c>
      <c r="D244" s="4" t="str">
        <f t="shared" si="9"/>
        <v/>
      </c>
      <c r="K244" s="2" t="str">
        <f t="shared" si="10"/>
        <v/>
      </c>
      <c r="L244" s="2" t="str">
        <f t="shared" si="11"/>
        <v/>
      </c>
      <c r="N244" s="1" t="s">
        <v>31</v>
      </c>
      <c r="O244" s="1">
        <v>1934</v>
      </c>
      <c r="P244" s="1">
        <v>290</v>
      </c>
      <c r="Q244" s="1">
        <v>4227</v>
      </c>
      <c r="S244" s="1" t="s">
        <v>137</v>
      </c>
    </row>
    <row r="245" spans="1:19">
      <c r="A245" s="1">
        <v>1934</v>
      </c>
      <c r="B245" s="1">
        <v>9</v>
      </c>
      <c r="C245" s="1">
        <v>1</v>
      </c>
      <c r="D245" s="4" t="str">
        <f t="shared" si="9"/>
        <v/>
      </c>
      <c r="K245" s="2" t="str">
        <f t="shared" si="10"/>
        <v/>
      </c>
      <c r="L245" s="2" t="str">
        <f t="shared" si="11"/>
        <v/>
      </c>
      <c r="N245" s="1" t="s">
        <v>31</v>
      </c>
      <c r="O245" s="1">
        <v>1934</v>
      </c>
      <c r="P245" s="1">
        <v>291</v>
      </c>
      <c r="Q245" s="1">
        <v>4228</v>
      </c>
      <c r="S245" s="1" t="s">
        <v>138</v>
      </c>
    </row>
    <row r="246" spans="1:19">
      <c r="A246" s="1">
        <v>1934</v>
      </c>
      <c r="B246" s="1">
        <v>9</v>
      </c>
      <c r="C246" s="1">
        <v>2</v>
      </c>
      <c r="D246" s="4" t="str">
        <f t="shared" si="9"/>
        <v/>
      </c>
      <c r="K246" s="2" t="str">
        <f t="shared" si="10"/>
        <v/>
      </c>
      <c r="L246" s="2" t="str">
        <f t="shared" si="11"/>
        <v/>
      </c>
      <c r="N246" s="1" t="s">
        <v>31</v>
      </c>
      <c r="O246" s="1">
        <v>1934</v>
      </c>
      <c r="P246" s="1">
        <v>291</v>
      </c>
      <c r="Q246" s="1">
        <v>4228</v>
      </c>
      <c r="S246" s="1" t="s">
        <v>138</v>
      </c>
    </row>
    <row r="247" spans="1:19">
      <c r="A247" s="1">
        <v>1934</v>
      </c>
      <c r="B247" s="1">
        <v>9</v>
      </c>
      <c r="C247" s="1">
        <v>3</v>
      </c>
      <c r="D247" s="4">
        <f t="shared" si="9"/>
        <v>0</v>
      </c>
      <c r="E247" s="1">
        <v>0</v>
      </c>
      <c r="F247" s="1">
        <v>0</v>
      </c>
      <c r="K247" s="2">
        <f t="shared" si="10"/>
        <v>0</v>
      </c>
      <c r="L247" s="2">
        <f t="shared" si="11"/>
        <v>0</v>
      </c>
      <c r="M247" s="1" t="s">
        <v>30</v>
      </c>
      <c r="N247" s="1" t="s">
        <v>31</v>
      </c>
      <c r="O247" s="1">
        <v>1934</v>
      </c>
      <c r="P247" s="1">
        <v>291</v>
      </c>
      <c r="Q247" s="1">
        <v>4228</v>
      </c>
      <c r="S247" s="1" t="s">
        <v>138</v>
      </c>
    </row>
    <row r="248" spans="1:19">
      <c r="A248" s="1">
        <v>1934</v>
      </c>
      <c r="B248" s="1">
        <v>9</v>
      </c>
      <c r="C248" s="1">
        <v>4</v>
      </c>
      <c r="D248" s="4" t="str">
        <f t="shared" si="9"/>
        <v/>
      </c>
      <c r="K248" s="2" t="str">
        <f t="shared" si="10"/>
        <v/>
      </c>
      <c r="L248" s="2" t="str">
        <f t="shared" si="11"/>
        <v/>
      </c>
      <c r="N248" s="1" t="s">
        <v>31</v>
      </c>
      <c r="O248" s="1">
        <v>1934</v>
      </c>
      <c r="P248" s="1">
        <v>291</v>
      </c>
      <c r="Q248" s="1">
        <v>4228</v>
      </c>
      <c r="S248" s="1" t="s">
        <v>138</v>
      </c>
    </row>
    <row r="249" spans="1:19">
      <c r="A249" s="1">
        <v>1934</v>
      </c>
      <c r="B249" s="1">
        <v>9</v>
      </c>
      <c r="C249" s="1">
        <v>5</v>
      </c>
      <c r="D249" s="4" t="str">
        <f t="shared" si="9"/>
        <v/>
      </c>
      <c r="K249" s="2" t="str">
        <f t="shared" si="10"/>
        <v/>
      </c>
      <c r="L249" s="2" t="str">
        <f t="shared" si="11"/>
        <v/>
      </c>
      <c r="N249" s="1" t="s">
        <v>31</v>
      </c>
      <c r="O249" s="1">
        <v>1934</v>
      </c>
      <c r="P249" s="1">
        <v>291</v>
      </c>
      <c r="Q249" s="1">
        <v>4228</v>
      </c>
      <c r="S249" s="1" t="s">
        <v>138</v>
      </c>
    </row>
    <row r="250" spans="1:19">
      <c r="A250" s="1">
        <v>1934</v>
      </c>
      <c r="B250" s="1">
        <v>9</v>
      </c>
      <c r="C250" s="1">
        <v>6</v>
      </c>
      <c r="D250" s="4">
        <f t="shared" si="9"/>
        <v>0</v>
      </c>
      <c r="E250" s="1">
        <v>0</v>
      </c>
      <c r="F250" s="1">
        <v>0</v>
      </c>
      <c r="K250" s="2">
        <f t="shared" si="10"/>
        <v>0</v>
      </c>
      <c r="L250" s="2">
        <f t="shared" si="11"/>
        <v>0</v>
      </c>
      <c r="M250" s="1" t="s">
        <v>30</v>
      </c>
      <c r="N250" s="1" t="s">
        <v>31</v>
      </c>
      <c r="O250" s="1">
        <v>1934</v>
      </c>
      <c r="P250" s="1">
        <v>291</v>
      </c>
      <c r="Q250" s="1">
        <v>4228</v>
      </c>
      <c r="S250" s="1" t="s">
        <v>138</v>
      </c>
    </row>
    <row r="251" spans="1:19">
      <c r="A251" s="1">
        <v>1934</v>
      </c>
      <c r="B251" s="1">
        <v>9</v>
      </c>
      <c r="C251" s="1">
        <v>7</v>
      </c>
      <c r="D251" s="4">
        <f t="shared" si="9"/>
        <v>0</v>
      </c>
      <c r="E251" s="1">
        <v>0</v>
      </c>
      <c r="F251" s="1">
        <v>0</v>
      </c>
      <c r="K251" s="2">
        <f t="shared" si="10"/>
        <v>0</v>
      </c>
      <c r="L251" s="2">
        <f t="shared" si="11"/>
        <v>0</v>
      </c>
      <c r="M251" s="1" t="s">
        <v>30</v>
      </c>
      <c r="N251" s="1" t="s">
        <v>31</v>
      </c>
      <c r="O251" s="1">
        <v>1934</v>
      </c>
      <c r="P251" s="1">
        <v>291</v>
      </c>
      <c r="Q251" s="1">
        <v>4228</v>
      </c>
      <c r="S251" s="1" t="s">
        <v>138</v>
      </c>
    </row>
    <row r="252" spans="1:19">
      <c r="A252" s="1">
        <v>1934</v>
      </c>
      <c r="B252" s="1">
        <v>9</v>
      </c>
      <c r="C252" s="1">
        <v>8</v>
      </c>
      <c r="D252" s="4" t="str">
        <f t="shared" si="9"/>
        <v/>
      </c>
      <c r="K252" s="2" t="str">
        <f t="shared" si="10"/>
        <v/>
      </c>
      <c r="L252" s="2" t="str">
        <f t="shared" si="11"/>
        <v/>
      </c>
      <c r="N252" s="1" t="s">
        <v>31</v>
      </c>
      <c r="O252" s="1">
        <v>1934</v>
      </c>
      <c r="P252" s="1">
        <v>291</v>
      </c>
      <c r="Q252" s="1">
        <v>4228</v>
      </c>
      <c r="S252" s="1" t="s">
        <v>138</v>
      </c>
    </row>
    <row r="253" spans="1:19">
      <c r="A253" s="1">
        <v>1934</v>
      </c>
      <c r="B253" s="1">
        <v>9</v>
      </c>
      <c r="C253" s="1">
        <v>9</v>
      </c>
      <c r="D253" s="4">
        <f t="shared" si="9"/>
        <v>0</v>
      </c>
      <c r="E253" s="1">
        <v>0</v>
      </c>
      <c r="F253" s="1">
        <v>0</v>
      </c>
      <c r="K253" s="2">
        <f t="shared" si="10"/>
        <v>0</v>
      </c>
      <c r="L253" s="2">
        <f t="shared" si="11"/>
        <v>0</v>
      </c>
      <c r="M253" s="1" t="s">
        <v>94</v>
      </c>
      <c r="N253" s="1" t="s">
        <v>31</v>
      </c>
      <c r="O253" s="1">
        <v>1934</v>
      </c>
      <c r="P253" s="1">
        <v>291</v>
      </c>
      <c r="Q253" s="1">
        <v>4228</v>
      </c>
      <c r="S253" s="1" t="s">
        <v>138</v>
      </c>
    </row>
    <row r="254" spans="1:19">
      <c r="A254" s="1">
        <v>1934</v>
      </c>
      <c r="B254" s="1">
        <v>9</v>
      </c>
      <c r="C254" s="1">
        <v>10</v>
      </c>
      <c r="D254" s="4">
        <f t="shared" si="9"/>
        <v>13</v>
      </c>
      <c r="E254" s="1">
        <v>1</v>
      </c>
      <c r="F254" s="1">
        <v>3</v>
      </c>
      <c r="G254" s="1">
        <v>1</v>
      </c>
      <c r="H254" s="1">
        <v>3</v>
      </c>
      <c r="K254" s="2">
        <f t="shared" si="10"/>
        <v>13</v>
      </c>
      <c r="L254" s="2">
        <f t="shared" si="11"/>
        <v>0</v>
      </c>
      <c r="M254" s="1" t="s">
        <v>30</v>
      </c>
      <c r="N254" s="1" t="s">
        <v>31</v>
      </c>
      <c r="O254" s="1">
        <v>1934</v>
      </c>
      <c r="P254" s="1">
        <v>291</v>
      </c>
      <c r="Q254" s="1">
        <v>4228</v>
      </c>
      <c r="S254" s="1" t="s">
        <v>138</v>
      </c>
    </row>
    <row r="255" spans="1:19">
      <c r="A255" s="1">
        <v>1934</v>
      </c>
      <c r="B255" s="1">
        <v>9</v>
      </c>
      <c r="C255" s="1">
        <v>11</v>
      </c>
      <c r="D255" s="4">
        <f t="shared" si="9"/>
        <v>0</v>
      </c>
      <c r="E255" s="1">
        <v>0</v>
      </c>
      <c r="F255" s="1">
        <v>0</v>
      </c>
      <c r="K255" s="2">
        <f t="shared" si="10"/>
        <v>0</v>
      </c>
      <c r="L255" s="2">
        <f t="shared" si="11"/>
        <v>0</v>
      </c>
      <c r="M255" s="1" t="s">
        <v>30</v>
      </c>
      <c r="N255" s="1" t="s">
        <v>31</v>
      </c>
      <c r="O255" s="1">
        <v>1934</v>
      </c>
      <c r="P255" s="1">
        <v>291</v>
      </c>
      <c r="Q255" s="1">
        <v>4228</v>
      </c>
      <c r="S255" s="1" t="s">
        <v>138</v>
      </c>
    </row>
    <row r="256" spans="1:19">
      <c r="A256" s="1">
        <v>1934</v>
      </c>
      <c r="B256" s="1">
        <v>9</v>
      </c>
      <c r="C256" s="1">
        <v>12</v>
      </c>
      <c r="D256" s="4">
        <f t="shared" si="9"/>
        <v>0</v>
      </c>
      <c r="E256" s="1">
        <v>0</v>
      </c>
      <c r="F256" s="1">
        <v>0</v>
      </c>
      <c r="K256" s="2">
        <f t="shared" si="10"/>
        <v>0</v>
      </c>
      <c r="L256" s="2">
        <f t="shared" si="11"/>
        <v>0</v>
      </c>
      <c r="M256" s="1" t="s">
        <v>30</v>
      </c>
      <c r="N256" s="1" t="s">
        <v>31</v>
      </c>
      <c r="O256" s="1">
        <v>1934</v>
      </c>
      <c r="P256" s="1">
        <v>291</v>
      </c>
      <c r="Q256" s="1">
        <v>4228</v>
      </c>
      <c r="S256" s="1" t="s">
        <v>138</v>
      </c>
    </row>
    <row r="257" spans="1:19">
      <c r="A257" s="1">
        <v>1934</v>
      </c>
      <c r="B257" s="1">
        <v>9</v>
      </c>
      <c r="C257" s="1">
        <v>13</v>
      </c>
      <c r="D257" s="4" t="str">
        <f t="shared" si="9"/>
        <v/>
      </c>
      <c r="K257" s="2" t="str">
        <f t="shared" si="10"/>
        <v/>
      </c>
      <c r="L257" s="2" t="str">
        <f t="shared" si="11"/>
        <v/>
      </c>
      <c r="N257" s="1" t="s">
        <v>31</v>
      </c>
      <c r="O257" s="1">
        <v>1934</v>
      </c>
      <c r="P257" s="1">
        <v>291</v>
      </c>
      <c r="Q257" s="1">
        <v>4228</v>
      </c>
      <c r="S257" s="1" t="s">
        <v>138</v>
      </c>
    </row>
    <row r="258" spans="1:19">
      <c r="A258" s="1">
        <v>1934</v>
      </c>
      <c r="B258" s="1">
        <v>9</v>
      </c>
      <c r="C258" s="1">
        <v>14</v>
      </c>
      <c r="D258" s="4">
        <f t="shared" si="9"/>
        <v>0</v>
      </c>
      <c r="E258" s="1">
        <v>0</v>
      </c>
      <c r="F258" s="1">
        <v>0</v>
      </c>
      <c r="K258" s="2">
        <f t="shared" si="10"/>
        <v>0</v>
      </c>
      <c r="L258" s="2">
        <f t="shared" si="11"/>
        <v>0</v>
      </c>
      <c r="M258" s="1" t="s">
        <v>30</v>
      </c>
      <c r="N258" s="1" t="s">
        <v>31</v>
      </c>
      <c r="O258" s="1">
        <v>1934</v>
      </c>
      <c r="P258" s="1">
        <v>291</v>
      </c>
      <c r="Q258" s="1">
        <v>4228</v>
      </c>
      <c r="S258" s="1" t="s">
        <v>138</v>
      </c>
    </row>
    <row r="259" spans="1:19">
      <c r="A259" s="1">
        <v>1934</v>
      </c>
      <c r="B259" s="1">
        <v>9</v>
      </c>
      <c r="C259" s="1">
        <v>15</v>
      </c>
      <c r="D259" s="4">
        <f t="shared" ref="D259:D322" si="12">IF(E259="","",E259*10+F259)</f>
        <v>11</v>
      </c>
      <c r="E259" s="1">
        <v>1</v>
      </c>
      <c r="F259" s="1">
        <v>1</v>
      </c>
      <c r="G259" s="1">
        <v>1</v>
      </c>
      <c r="H259" s="1">
        <v>1</v>
      </c>
      <c r="K259" s="2">
        <f t="shared" ref="K259:K322" si="13">IF(D259="","",G259*10+H259)</f>
        <v>11</v>
      </c>
      <c r="L259" s="2">
        <f t="shared" ref="L259:L322" si="14">IF(D259="","",I259*10+J259)</f>
        <v>0</v>
      </c>
      <c r="M259" s="1" t="s">
        <v>30</v>
      </c>
      <c r="N259" s="1" t="s">
        <v>31</v>
      </c>
      <c r="O259" s="1">
        <v>1934</v>
      </c>
      <c r="P259" s="1">
        <v>291</v>
      </c>
      <c r="Q259" s="1">
        <v>4228</v>
      </c>
      <c r="S259" s="1" t="s">
        <v>138</v>
      </c>
    </row>
    <row r="260" spans="1:19">
      <c r="A260" s="1">
        <v>1934</v>
      </c>
      <c r="B260" s="1">
        <v>9</v>
      </c>
      <c r="C260" s="1">
        <v>16</v>
      </c>
      <c r="D260" s="4">
        <f t="shared" si="12"/>
        <v>13</v>
      </c>
      <c r="E260" s="1">
        <v>1</v>
      </c>
      <c r="F260" s="1">
        <v>3</v>
      </c>
      <c r="G260" s="1">
        <v>1</v>
      </c>
      <c r="H260" s="1">
        <v>3</v>
      </c>
      <c r="K260" s="2">
        <f t="shared" si="13"/>
        <v>13</v>
      </c>
      <c r="L260" s="2">
        <f t="shared" si="14"/>
        <v>0</v>
      </c>
      <c r="M260" s="1" t="s">
        <v>94</v>
      </c>
      <c r="N260" s="1" t="s">
        <v>31</v>
      </c>
      <c r="O260" s="1">
        <v>1934</v>
      </c>
      <c r="P260" s="1">
        <v>291</v>
      </c>
      <c r="Q260" s="1">
        <v>4228</v>
      </c>
      <c r="S260" s="1" t="s">
        <v>138</v>
      </c>
    </row>
    <row r="261" spans="1:19">
      <c r="A261" s="1">
        <v>1934</v>
      </c>
      <c r="B261" s="1">
        <v>9</v>
      </c>
      <c r="C261" s="1">
        <v>17</v>
      </c>
      <c r="D261" s="4" t="str">
        <f t="shared" si="12"/>
        <v/>
      </c>
      <c r="K261" s="2" t="str">
        <f t="shared" si="13"/>
        <v/>
      </c>
      <c r="L261" s="2" t="str">
        <f t="shared" si="14"/>
        <v/>
      </c>
      <c r="N261" s="1" t="s">
        <v>31</v>
      </c>
      <c r="O261" s="1">
        <v>1934</v>
      </c>
      <c r="P261" s="1">
        <v>291</v>
      </c>
      <c r="Q261" s="1">
        <v>4228</v>
      </c>
      <c r="S261" s="1" t="s">
        <v>138</v>
      </c>
    </row>
    <row r="262" spans="1:19">
      <c r="A262" s="1">
        <v>1934</v>
      </c>
      <c r="B262" s="1">
        <v>9</v>
      </c>
      <c r="C262" s="1">
        <v>18</v>
      </c>
      <c r="D262" s="4" t="str">
        <f t="shared" si="12"/>
        <v/>
      </c>
      <c r="K262" s="2" t="str">
        <f t="shared" si="13"/>
        <v/>
      </c>
      <c r="L262" s="2" t="str">
        <f t="shared" si="14"/>
        <v/>
      </c>
      <c r="N262" s="1" t="s">
        <v>31</v>
      </c>
      <c r="O262" s="1">
        <v>1934</v>
      </c>
      <c r="P262" s="1">
        <v>291</v>
      </c>
      <c r="Q262" s="1">
        <v>4228</v>
      </c>
      <c r="S262" s="1" t="s">
        <v>138</v>
      </c>
    </row>
    <row r="263" spans="1:19">
      <c r="A263" s="1">
        <v>1934</v>
      </c>
      <c r="B263" s="1">
        <v>9</v>
      </c>
      <c r="C263" s="1">
        <v>19</v>
      </c>
      <c r="D263" s="4" t="str">
        <f t="shared" si="12"/>
        <v/>
      </c>
      <c r="K263" s="2" t="str">
        <f t="shared" si="13"/>
        <v/>
      </c>
      <c r="L263" s="2" t="str">
        <f t="shared" si="14"/>
        <v/>
      </c>
      <c r="N263" s="1" t="s">
        <v>31</v>
      </c>
      <c r="O263" s="1">
        <v>1934</v>
      </c>
      <c r="P263" s="1">
        <v>291</v>
      </c>
      <c r="Q263" s="1">
        <v>4228</v>
      </c>
      <c r="S263" s="1" t="s">
        <v>138</v>
      </c>
    </row>
    <row r="264" spans="1:19">
      <c r="A264" s="1">
        <v>1934</v>
      </c>
      <c r="B264" s="1">
        <v>9</v>
      </c>
      <c r="C264" s="1">
        <v>20</v>
      </c>
      <c r="D264" s="4" t="str">
        <f t="shared" si="12"/>
        <v/>
      </c>
      <c r="K264" s="2" t="str">
        <f t="shared" si="13"/>
        <v/>
      </c>
      <c r="L264" s="2" t="str">
        <f t="shared" si="14"/>
        <v/>
      </c>
      <c r="N264" s="1" t="s">
        <v>31</v>
      </c>
      <c r="O264" s="1">
        <v>1934</v>
      </c>
      <c r="P264" s="1">
        <v>291</v>
      </c>
      <c r="Q264" s="1">
        <v>4228</v>
      </c>
      <c r="S264" s="1" t="s">
        <v>138</v>
      </c>
    </row>
    <row r="265" spans="1:19">
      <c r="A265" s="1">
        <v>1934</v>
      </c>
      <c r="B265" s="1">
        <v>9</v>
      </c>
      <c r="C265" s="1">
        <v>21</v>
      </c>
      <c r="D265" s="4">
        <f t="shared" si="12"/>
        <v>0</v>
      </c>
      <c r="E265" s="1">
        <v>0</v>
      </c>
      <c r="F265" s="1">
        <v>0</v>
      </c>
      <c r="K265" s="2">
        <f t="shared" si="13"/>
        <v>0</v>
      </c>
      <c r="L265" s="2">
        <f t="shared" si="14"/>
        <v>0</v>
      </c>
      <c r="M265" s="1" t="s">
        <v>30</v>
      </c>
      <c r="N265" s="1" t="s">
        <v>31</v>
      </c>
      <c r="O265" s="1">
        <v>1934</v>
      </c>
      <c r="P265" s="1">
        <v>291</v>
      </c>
      <c r="Q265" s="1">
        <v>4228</v>
      </c>
      <c r="S265" s="1" t="s">
        <v>138</v>
      </c>
    </row>
    <row r="266" spans="1:19">
      <c r="A266" s="1">
        <v>1934</v>
      </c>
      <c r="B266" s="1">
        <v>9</v>
      </c>
      <c r="C266" s="1">
        <v>22</v>
      </c>
      <c r="D266" s="4" t="str">
        <f t="shared" si="12"/>
        <v/>
      </c>
      <c r="K266" s="2" t="str">
        <f t="shared" si="13"/>
        <v/>
      </c>
      <c r="L266" s="2" t="str">
        <f t="shared" si="14"/>
        <v/>
      </c>
      <c r="N266" s="1" t="s">
        <v>31</v>
      </c>
      <c r="O266" s="1">
        <v>1934</v>
      </c>
      <c r="P266" s="1">
        <v>291</v>
      </c>
      <c r="Q266" s="1">
        <v>4228</v>
      </c>
      <c r="S266" s="1" t="s">
        <v>138</v>
      </c>
    </row>
    <row r="267" spans="1:19">
      <c r="A267" s="1">
        <v>1934</v>
      </c>
      <c r="B267" s="1">
        <v>9</v>
      </c>
      <c r="C267" s="1">
        <v>23</v>
      </c>
      <c r="D267" s="4">
        <f t="shared" si="12"/>
        <v>0</v>
      </c>
      <c r="E267" s="1">
        <v>0</v>
      </c>
      <c r="F267" s="1">
        <v>0</v>
      </c>
      <c r="K267" s="2">
        <f t="shared" si="13"/>
        <v>0</v>
      </c>
      <c r="L267" s="2">
        <f t="shared" si="14"/>
        <v>0</v>
      </c>
      <c r="M267" s="1" t="s">
        <v>30</v>
      </c>
      <c r="N267" s="1" t="s">
        <v>31</v>
      </c>
      <c r="O267" s="1">
        <v>1934</v>
      </c>
      <c r="P267" s="1">
        <v>291</v>
      </c>
      <c r="Q267" s="1">
        <v>4228</v>
      </c>
      <c r="S267" s="1" t="s">
        <v>138</v>
      </c>
    </row>
    <row r="268" spans="1:19">
      <c r="A268" s="1">
        <v>1934</v>
      </c>
      <c r="B268" s="1">
        <v>9</v>
      </c>
      <c r="C268" s="1">
        <v>24</v>
      </c>
      <c r="D268" s="4" t="str">
        <f t="shared" si="12"/>
        <v/>
      </c>
      <c r="K268" s="2" t="str">
        <f t="shared" si="13"/>
        <v/>
      </c>
      <c r="L268" s="2" t="str">
        <f t="shared" si="14"/>
        <v/>
      </c>
      <c r="N268" s="1" t="s">
        <v>31</v>
      </c>
      <c r="O268" s="1">
        <v>1934</v>
      </c>
      <c r="P268" s="1">
        <v>291</v>
      </c>
      <c r="Q268" s="1">
        <v>4228</v>
      </c>
      <c r="S268" s="1" t="s">
        <v>138</v>
      </c>
    </row>
    <row r="269" spans="1:19">
      <c r="A269" s="1">
        <v>1934</v>
      </c>
      <c r="B269" s="1">
        <v>9</v>
      </c>
      <c r="C269" s="1">
        <v>25</v>
      </c>
      <c r="D269" s="4">
        <f t="shared" si="12"/>
        <v>0</v>
      </c>
      <c r="E269" s="1">
        <v>0</v>
      </c>
      <c r="F269" s="1">
        <v>0</v>
      </c>
      <c r="K269" s="2">
        <f t="shared" si="13"/>
        <v>0</v>
      </c>
      <c r="L269" s="2">
        <f t="shared" si="14"/>
        <v>0</v>
      </c>
      <c r="M269" s="1" t="s">
        <v>30</v>
      </c>
      <c r="N269" s="1" t="s">
        <v>31</v>
      </c>
      <c r="O269" s="1">
        <v>1934</v>
      </c>
      <c r="P269" s="1">
        <v>291</v>
      </c>
      <c r="Q269" s="1">
        <v>4228</v>
      </c>
      <c r="S269" s="1" t="s">
        <v>138</v>
      </c>
    </row>
    <row r="270" spans="1:19">
      <c r="A270" s="1">
        <v>1934</v>
      </c>
      <c r="B270" s="1">
        <v>9</v>
      </c>
      <c r="C270" s="1">
        <v>26</v>
      </c>
      <c r="D270" s="4" t="str">
        <f t="shared" si="12"/>
        <v/>
      </c>
      <c r="K270" s="2" t="str">
        <f t="shared" si="13"/>
        <v/>
      </c>
      <c r="L270" s="2" t="str">
        <f t="shared" si="14"/>
        <v/>
      </c>
      <c r="N270" s="1" t="s">
        <v>31</v>
      </c>
      <c r="O270" s="1">
        <v>1934</v>
      </c>
      <c r="P270" s="1">
        <v>291</v>
      </c>
      <c r="Q270" s="1">
        <v>4228</v>
      </c>
      <c r="S270" s="1" t="s">
        <v>138</v>
      </c>
    </row>
    <row r="271" spans="1:19">
      <c r="A271" s="1">
        <v>1934</v>
      </c>
      <c r="B271" s="1">
        <v>9</v>
      </c>
      <c r="C271" s="1">
        <v>27</v>
      </c>
      <c r="D271" s="4">
        <f t="shared" si="12"/>
        <v>0</v>
      </c>
      <c r="E271" s="1">
        <v>0</v>
      </c>
      <c r="F271" s="1">
        <v>0</v>
      </c>
      <c r="K271" s="2">
        <f t="shared" si="13"/>
        <v>0</v>
      </c>
      <c r="L271" s="2">
        <f t="shared" si="14"/>
        <v>0</v>
      </c>
      <c r="M271" s="1" t="s">
        <v>30</v>
      </c>
      <c r="N271" s="1" t="s">
        <v>31</v>
      </c>
      <c r="O271" s="1">
        <v>1934</v>
      </c>
      <c r="P271" s="1">
        <v>291</v>
      </c>
      <c r="Q271" s="1">
        <v>4228</v>
      </c>
      <c r="S271" s="1" t="s">
        <v>138</v>
      </c>
    </row>
    <row r="272" spans="1:19">
      <c r="A272" s="1">
        <v>1934</v>
      </c>
      <c r="B272" s="1">
        <v>9</v>
      </c>
      <c r="C272" s="1">
        <v>28</v>
      </c>
      <c r="D272" s="4">
        <f t="shared" si="12"/>
        <v>12</v>
      </c>
      <c r="E272" s="1">
        <v>1</v>
      </c>
      <c r="F272" s="1">
        <v>2</v>
      </c>
      <c r="G272" s="1">
        <v>1</v>
      </c>
      <c r="H272" s="1">
        <v>2</v>
      </c>
      <c r="K272" s="2">
        <f t="shared" si="13"/>
        <v>12</v>
      </c>
      <c r="L272" s="2">
        <f t="shared" si="14"/>
        <v>0</v>
      </c>
      <c r="M272" s="1" t="s">
        <v>30</v>
      </c>
      <c r="N272" s="1" t="s">
        <v>31</v>
      </c>
      <c r="O272" s="1">
        <v>1934</v>
      </c>
      <c r="P272" s="1">
        <v>291</v>
      </c>
      <c r="Q272" s="1">
        <v>4228</v>
      </c>
      <c r="S272" s="1" t="s">
        <v>138</v>
      </c>
    </row>
    <row r="273" spans="1:19">
      <c r="A273" s="1">
        <v>1934</v>
      </c>
      <c r="B273" s="1">
        <v>9</v>
      </c>
      <c r="C273" s="1">
        <v>29</v>
      </c>
      <c r="D273" s="4">
        <f t="shared" si="12"/>
        <v>12</v>
      </c>
      <c r="E273" s="1">
        <v>1</v>
      </c>
      <c r="F273" s="1">
        <v>2</v>
      </c>
      <c r="G273" s="1">
        <v>1</v>
      </c>
      <c r="H273" s="1">
        <v>2</v>
      </c>
      <c r="K273" s="2">
        <f t="shared" si="13"/>
        <v>12</v>
      </c>
      <c r="L273" s="2">
        <f t="shared" si="14"/>
        <v>0</v>
      </c>
      <c r="M273" s="1" t="s">
        <v>30</v>
      </c>
      <c r="N273" s="1" t="s">
        <v>31</v>
      </c>
      <c r="O273" s="1">
        <v>1934</v>
      </c>
      <c r="P273" s="1">
        <v>291</v>
      </c>
      <c r="Q273" s="1">
        <v>4228</v>
      </c>
      <c r="S273" s="1" t="s">
        <v>138</v>
      </c>
    </row>
    <row r="274" spans="1:19">
      <c r="A274" s="1">
        <v>1934</v>
      </c>
      <c r="B274" s="1">
        <v>9</v>
      </c>
      <c r="C274" s="1">
        <v>30</v>
      </c>
      <c r="D274" s="4" t="str">
        <f t="shared" si="12"/>
        <v/>
      </c>
      <c r="K274" s="2" t="str">
        <f t="shared" si="13"/>
        <v/>
      </c>
      <c r="L274" s="2" t="str">
        <f t="shared" si="14"/>
        <v/>
      </c>
      <c r="N274" s="1" t="s">
        <v>31</v>
      </c>
      <c r="O274" s="1">
        <v>1934</v>
      </c>
      <c r="P274" s="1">
        <v>291</v>
      </c>
      <c r="Q274" s="1">
        <v>4228</v>
      </c>
      <c r="S274" s="1" t="s">
        <v>138</v>
      </c>
    </row>
    <row r="275" spans="1:19">
      <c r="A275" s="1">
        <v>1934</v>
      </c>
      <c r="B275" s="1">
        <v>10</v>
      </c>
      <c r="C275" s="1">
        <v>1</v>
      </c>
      <c r="D275" s="4">
        <f t="shared" si="12"/>
        <v>23</v>
      </c>
      <c r="E275" s="1">
        <v>2</v>
      </c>
      <c r="F275" s="1">
        <v>3</v>
      </c>
      <c r="G275" s="1">
        <v>1</v>
      </c>
      <c r="H275" s="1">
        <v>2</v>
      </c>
      <c r="I275" s="1">
        <v>1</v>
      </c>
      <c r="J275" s="1">
        <v>1</v>
      </c>
      <c r="K275" s="2">
        <f t="shared" si="13"/>
        <v>12</v>
      </c>
      <c r="L275" s="2">
        <f t="shared" si="14"/>
        <v>11</v>
      </c>
      <c r="M275" s="1" t="s">
        <v>30</v>
      </c>
      <c r="N275" s="1" t="s">
        <v>31</v>
      </c>
      <c r="O275" s="1">
        <v>1934</v>
      </c>
      <c r="P275" s="1">
        <v>292</v>
      </c>
      <c r="Q275" s="1">
        <v>4229</v>
      </c>
      <c r="S275" s="1" t="s">
        <v>139</v>
      </c>
    </row>
    <row r="276" spans="1:19">
      <c r="A276" s="1">
        <v>1934</v>
      </c>
      <c r="B276" s="1">
        <v>10</v>
      </c>
      <c r="C276" s="1">
        <v>2</v>
      </c>
      <c r="D276" s="4">
        <f t="shared" si="12"/>
        <v>11</v>
      </c>
      <c r="E276" s="1">
        <v>1</v>
      </c>
      <c r="F276" s="1">
        <v>1</v>
      </c>
      <c r="G276" s="1">
        <v>1</v>
      </c>
      <c r="H276" s="1">
        <v>1</v>
      </c>
      <c r="K276" s="2">
        <f t="shared" si="13"/>
        <v>11</v>
      </c>
      <c r="L276" s="2">
        <f t="shared" si="14"/>
        <v>0</v>
      </c>
      <c r="M276" s="1" t="s">
        <v>30</v>
      </c>
      <c r="N276" s="1" t="s">
        <v>31</v>
      </c>
      <c r="O276" s="1">
        <v>1934</v>
      </c>
      <c r="P276" s="1">
        <v>292</v>
      </c>
      <c r="Q276" s="1">
        <v>4229</v>
      </c>
      <c r="S276" s="1" t="s">
        <v>139</v>
      </c>
    </row>
    <row r="277" spans="1:19">
      <c r="A277" s="1">
        <v>1934</v>
      </c>
      <c r="B277" s="1">
        <v>10</v>
      </c>
      <c r="C277" s="1">
        <v>3</v>
      </c>
      <c r="D277" s="4" t="str">
        <f t="shared" si="12"/>
        <v/>
      </c>
      <c r="K277" s="2" t="str">
        <f t="shared" si="13"/>
        <v/>
      </c>
      <c r="L277" s="2" t="str">
        <f t="shared" si="14"/>
        <v/>
      </c>
      <c r="M277" s="1" t="s">
        <v>30</v>
      </c>
      <c r="N277" s="1" t="s">
        <v>31</v>
      </c>
      <c r="O277" s="1">
        <v>1934</v>
      </c>
      <c r="P277" s="1">
        <v>292</v>
      </c>
      <c r="Q277" s="1">
        <v>4229</v>
      </c>
      <c r="S277" s="1" t="s">
        <v>139</v>
      </c>
    </row>
    <row r="278" spans="1:19">
      <c r="A278" s="1">
        <v>1934</v>
      </c>
      <c r="B278" s="1">
        <v>10</v>
      </c>
      <c r="C278" s="1">
        <v>4</v>
      </c>
      <c r="D278" s="4">
        <f t="shared" si="12"/>
        <v>0</v>
      </c>
      <c r="E278" s="1">
        <v>0</v>
      </c>
      <c r="F278" s="1">
        <v>0</v>
      </c>
      <c r="K278" s="2">
        <f t="shared" si="13"/>
        <v>0</v>
      </c>
      <c r="L278" s="2">
        <f t="shared" si="14"/>
        <v>0</v>
      </c>
      <c r="M278" s="1" t="s">
        <v>30</v>
      </c>
      <c r="N278" s="1" t="s">
        <v>31</v>
      </c>
      <c r="O278" s="1">
        <v>1934</v>
      </c>
      <c r="P278" s="1">
        <v>292</v>
      </c>
      <c r="Q278" s="1">
        <v>4229</v>
      </c>
      <c r="S278" s="1" t="s">
        <v>139</v>
      </c>
    </row>
    <row r="279" spans="1:19">
      <c r="A279" s="1">
        <v>1934</v>
      </c>
      <c r="B279" s="1">
        <v>10</v>
      </c>
      <c r="C279" s="1">
        <v>5</v>
      </c>
      <c r="D279" s="4" t="str">
        <f t="shared" si="12"/>
        <v/>
      </c>
      <c r="K279" s="2" t="str">
        <f t="shared" si="13"/>
        <v/>
      </c>
      <c r="L279" s="2" t="str">
        <f t="shared" si="14"/>
        <v/>
      </c>
      <c r="M279" s="1" t="s">
        <v>30</v>
      </c>
      <c r="N279" s="1" t="s">
        <v>31</v>
      </c>
      <c r="O279" s="1">
        <v>1934</v>
      </c>
      <c r="P279" s="1">
        <v>292</v>
      </c>
      <c r="Q279" s="1">
        <v>4229</v>
      </c>
      <c r="S279" s="1" t="s">
        <v>139</v>
      </c>
    </row>
    <row r="280" spans="1:19">
      <c r="A280" s="1">
        <v>1934</v>
      </c>
      <c r="B280" s="1">
        <v>10</v>
      </c>
      <c r="C280" s="1">
        <v>6</v>
      </c>
      <c r="D280" s="4" t="str">
        <f t="shared" si="12"/>
        <v/>
      </c>
      <c r="K280" s="2" t="str">
        <f t="shared" si="13"/>
        <v/>
      </c>
      <c r="L280" s="2" t="str">
        <f t="shared" si="14"/>
        <v/>
      </c>
      <c r="M280" s="1" t="s">
        <v>30</v>
      </c>
      <c r="N280" s="1" t="s">
        <v>31</v>
      </c>
      <c r="O280" s="1">
        <v>1934</v>
      </c>
      <c r="P280" s="1">
        <v>292</v>
      </c>
      <c r="Q280" s="1">
        <v>4229</v>
      </c>
      <c r="S280" s="1" t="s">
        <v>139</v>
      </c>
    </row>
    <row r="281" spans="1:19">
      <c r="A281" s="1">
        <v>1934</v>
      </c>
      <c r="B281" s="1">
        <v>10</v>
      </c>
      <c r="C281" s="1">
        <v>7</v>
      </c>
      <c r="D281" s="4" t="str">
        <f t="shared" si="12"/>
        <v/>
      </c>
      <c r="K281" s="2" t="str">
        <f t="shared" si="13"/>
        <v/>
      </c>
      <c r="L281" s="2" t="str">
        <f t="shared" si="14"/>
        <v/>
      </c>
      <c r="M281" s="1" t="s">
        <v>30</v>
      </c>
      <c r="N281" s="1" t="s">
        <v>31</v>
      </c>
      <c r="O281" s="1">
        <v>1934</v>
      </c>
      <c r="P281" s="1">
        <v>292</v>
      </c>
      <c r="Q281" s="1">
        <v>4229</v>
      </c>
      <c r="S281" s="1" t="s">
        <v>139</v>
      </c>
    </row>
    <row r="282" spans="1:19">
      <c r="A282" s="1">
        <v>1934</v>
      </c>
      <c r="B282" s="1">
        <v>10</v>
      </c>
      <c r="C282" s="1">
        <v>8</v>
      </c>
      <c r="D282" s="4">
        <f t="shared" si="12"/>
        <v>0</v>
      </c>
      <c r="E282" s="1">
        <v>0</v>
      </c>
      <c r="F282" s="1">
        <v>0</v>
      </c>
      <c r="K282" s="2">
        <f t="shared" si="13"/>
        <v>0</v>
      </c>
      <c r="L282" s="2">
        <f t="shared" si="14"/>
        <v>0</v>
      </c>
      <c r="M282" s="1" t="s">
        <v>30</v>
      </c>
      <c r="N282" s="1" t="s">
        <v>31</v>
      </c>
      <c r="O282" s="1">
        <v>1934</v>
      </c>
      <c r="P282" s="1">
        <v>292</v>
      </c>
      <c r="Q282" s="1">
        <v>4229</v>
      </c>
      <c r="S282" s="1" t="s">
        <v>139</v>
      </c>
    </row>
    <row r="283" spans="1:19">
      <c r="A283" s="1">
        <v>1934</v>
      </c>
      <c r="B283" s="1">
        <v>10</v>
      </c>
      <c r="C283" s="1">
        <v>9</v>
      </c>
      <c r="D283" s="4">
        <f t="shared" si="12"/>
        <v>0</v>
      </c>
      <c r="E283" s="1">
        <v>0</v>
      </c>
      <c r="F283" s="1">
        <v>0</v>
      </c>
      <c r="K283" s="2">
        <f t="shared" si="13"/>
        <v>0</v>
      </c>
      <c r="L283" s="2">
        <f t="shared" si="14"/>
        <v>0</v>
      </c>
      <c r="M283" s="1" t="s">
        <v>30</v>
      </c>
      <c r="N283" s="1" t="s">
        <v>31</v>
      </c>
      <c r="O283" s="1">
        <v>1934</v>
      </c>
      <c r="P283" s="1">
        <v>292</v>
      </c>
      <c r="Q283" s="1">
        <v>4229</v>
      </c>
      <c r="S283" s="1" t="s">
        <v>139</v>
      </c>
    </row>
    <row r="284" spans="1:19">
      <c r="A284" s="1">
        <v>1934</v>
      </c>
      <c r="B284" s="1">
        <v>10</v>
      </c>
      <c r="C284" s="1">
        <v>10</v>
      </c>
      <c r="D284" s="4">
        <f t="shared" si="12"/>
        <v>0</v>
      </c>
      <c r="E284" s="1">
        <v>0</v>
      </c>
      <c r="F284" s="1">
        <v>0</v>
      </c>
      <c r="K284" s="2">
        <f t="shared" si="13"/>
        <v>0</v>
      </c>
      <c r="L284" s="2">
        <f t="shared" si="14"/>
        <v>0</v>
      </c>
      <c r="M284" s="1" t="s">
        <v>30</v>
      </c>
      <c r="N284" s="1" t="s">
        <v>31</v>
      </c>
      <c r="O284" s="1">
        <v>1934</v>
      </c>
      <c r="P284" s="1">
        <v>292</v>
      </c>
      <c r="Q284" s="1">
        <v>4229</v>
      </c>
      <c r="S284" s="1" t="s">
        <v>139</v>
      </c>
    </row>
    <row r="285" spans="1:19">
      <c r="A285" s="1">
        <v>1934</v>
      </c>
      <c r="B285" s="1">
        <v>10</v>
      </c>
      <c r="C285" s="1">
        <v>11</v>
      </c>
      <c r="D285" s="4">
        <f t="shared" si="12"/>
        <v>0</v>
      </c>
      <c r="E285" s="1">
        <v>0</v>
      </c>
      <c r="F285" s="1">
        <v>0</v>
      </c>
      <c r="K285" s="2">
        <f t="shared" si="13"/>
        <v>0</v>
      </c>
      <c r="L285" s="2">
        <f t="shared" si="14"/>
        <v>0</v>
      </c>
      <c r="M285" s="1" t="s">
        <v>30</v>
      </c>
      <c r="N285" s="1" t="s">
        <v>31</v>
      </c>
      <c r="O285" s="1">
        <v>1934</v>
      </c>
      <c r="P285" s="1">
        <v>292</v>
      </c>
      <c r="Q285" s="1">
        <v>4229</v>
      </c>
      <c r="S285" s="1" t="s">
        <v>139</v>
      </c>
    </row>
    <row r="286" spans="1:19">
      <c r="A286" s="1">
        <v>1934</v>
      </c>
      <c r="B286" s="1">
        <v>10</v>
      </c>
      <c r="C286" s="1">
        <v>12</v>
      </c>
      <c r="D286" s="4" t="str">
        <f t="shared" si="12"/>
        <v/>
      </c>
      <c r="K286" s="2" t="str">
        <f t="shared" si="13"/>
        <v/>
      </c>
      <c r="L286" s="2" t="str">
        <f t="shared" si="14"/>
        <v/>
      </c>
      <c r="M286" s="1" t="s">
        <v>30</v>
      </c>
      <c r="N286" s="1" t="s">
        <v>31</v>
      </c>
      <c r="O286" s="1">
        <v>1934</v>
      </c>
      <c r="P286" s="1">
        <v>292</v>
      </c>
      <c r="Q286" s="1">
        <v>4229</v>
      </c>
      <c r="S286" s="1" t="s">
        <v>139</v>
      </c>
    </row>
    <row r="287" spans="1:19">
      <c r="A287" s="1">
        <v>1934</v>
      </c>
      <c r="B287" s="1">
        <v>10</v>
      </c>
      <c r="C287" s="1">
        <v>13</v>
      </c>
      <c r="D287" s="4">
        <f t="shared" si="12"/>
        <v>11</v>
      </c>
      <c r="E287" s="1">
        <v>1</v>
      </c>
      <c r="F287" s="1">
        <v>1</v>
      </c>
      <c r="I287" s="1">
        <v>1</v>
      </c>
      <c r="J287" s="1">
        <v>1</v>
      </c>
      <c r="K287" s="2">
        <f t="shared" si="13"/>
        <v>0</v>
      </c>
      <c r="L287" s="2">
        <f t="shared" si="14"/>
        <v>11</v>
      </c>
      <c r="M287" s="1" t="s">
        <v>30</v>
      </c>
      <c r="N287" s="1" t="s">
        <v>31</v>
      </c>
      <c r="O287" s="1">
        <v>1934</v>
      </c>
      <c r="P287" s="1">
        <v>292</v>
      </c>
      <c r="Q287" s="1">
        <v>4229</v>
      </c>
      <c r="S287" s="1" t="s">
        <v>139</v>
      </c>
    </row>
    <row r="288" spans="1:19">
      <c r="A288" s="1">
        <v>1934</v>
      </c>
      <c r="B288" s="1">
        <v>10</v>
      </c>
      <c r="C288" s="1">
        <v>14</v>
      </c>
      <c r="D288" s="4">
        <f t="shared" si="12"/>
        <v>11</v>
      </c>
      <c r="E288" s="1">
        <v>1</v>
      </c>
      <c r="F288" s="1">
        <v>1</v>
      </c>
      <c r="I288" s="1">
        <v>1</v>
      </c>
      <c r="J288" s="1">
        <v>1</v>
      </c>
      <c r="K288" s="2">
        <f t="shared" si="13"/>
        <v>0</v>
      </c>
      <c r="L288" s="2">
        <f t="shared" si="14"/>
        <v>11</v>
      </c>
      <c r="M288" s="1" t="s">
        <v>30</v>
      </c>
      <c r="N288" s="1" t="s">
        <v>31</v>
      </c>
      <c r="O288" s="1">
        <v>1934</v>
      </c>
      <c r="P288" s="1">
        <v>292</v>
      </c>
      <c r="Q288" s="1">
        <v>4229</v>
      </c>
      <c r="S288" s="1" t="s">
        <v>139</v>
      </c>
    </row>
    <row r="289" spans="1:19">
      <c r="A289" s="1">
        <v>1934</v>
      </c>
      <c r="B289" s="1">
        <v>10</v>
      </c>
      <c r="C289" s="1">
        <v>15</v>
      </c>
      <c r="D289" s="4">
        <f t="shared" si="12"/>
        <v>11</v>
      </c>
      <c r="E289" s="1">
        <v>1</v>
      </c>
      <c r="F289" s="1">
        <v>1</v>
      </c>
      <c r="I289" s="1">
        <v>1</v>
      </c>
      <c r="J289" s="1">
        <v>1</v>
      </c>
      <c r="K289" s="2">
        <f t="shared" si="13"/>
        <v>0</v>
      </c>
      <c r="L289" s="2">
        <f t="shared" si="14"/>
        <v>11</v>
      </c>
      <c r="M289" s="1" t="s">
        <v>30</v>
      </c>
      <c r="N289" s="1" t="s">
        <v>31</v>
      </c>
      <c r="O289" s="1">
        <v>1934</v>
      </c>
      <c r="P289" s="1">
        <v>292</v>
      </c>
      <c r="Q289" s="1">
        <v>4229</v>
      </c>
      <c r="S289" s="1" t="s">
        <v>139</v>
      </c>
    </row>
    <row r="290" spans="1:19">
      <c r="A290" s="1">
        <v>1934</v>
      </c>
      <c r="B290" s="1">
        <v>10</v>
      </c>
      <c r="C290" s="1">
        <v>16</v>
      </c>
      <c r="D290" s="4" t="str">
        <f t="shared" si="12"/>
        <v/>
      </c>
      <c r="K290" s="2" t="str">
        <f t="shared" si="13"/>
        <v/>
      </c>
      <c r="L290" s="2" t="str">
        <f t="shared" si="14"/>
        <v/>
      </c>
      <c r="M290" s="1" t="s">
        <v>30</v>
      </c>
      <c r="N290" s="1" t="s">
        <v>31</v>
      </c>
      <c r="O290" s="1">
        <v>1934</v>
      </c>
      <c r="P290" s="1">
        <v>292</v>
      </c>
      <c r="Q290" s="1">
        <v>4229</v>
      </c>
      <c r="S290" s="1" t="s">
        <v>139</v>
      </c>
    </row>
    <row r="291" spans="1:19">
      <c r="A291" s="1">
        <v>1934</v>
      </c>
      <c r="B291" s="1">
        <v>10</v>
      </c>
      <c r="C291" s="1">
        <v>17</v>
      </c>
      <c r="D291" s="4" t="str">
        <f t="shared" si="12"/>
        <v/>
      </c>
      <c r="K291" s="2" t="str">
        <f t="shared" si="13"/>
        <v/>
      </c>
      <c r="L291" s="2" t="str">
        <f t="shared" si="14"/>
        <v/>
      </c>
      <c r="M291" s="1" t="s">
        <v>30</v>
      </c>
      <c r="N291" s="1" t="s">
        <v>31</v>
      </c>
      <c r="O291" s="1">
        <v>1934</v>
      </c>
      <c r="P291" s="1">
        <v>292</v>
      </c>
      <c r="Q291" s="1">
        <v>4229</v>
      </c>
      <c r="S291" s="1" t="s">
        <v>139</v>
      </c>
    </row>
    <row r="292" spans="1:19">
      <c r="A292" s="1">
        <v>1934</v>
      </c>
      <c r="B292" s="1">
        <v>10</v>
      </c>
      <c r="C292" s="1">
        <v>18</v>
      </c>
      <c r="D292" s="4">
        <f t="shared" si="12"/>
        <v>11</v>
      </c>
      <c r="E292" s="1">
        <v>1</v>
      </c>
      <c r="F292" s="1">
        <v>1</v>
      </c>
      <c r="I292" s="1">
        <v>1</v>
      </c>
      <c r="J292" s="1">
        <v>1</v>
      </c>
      <c r="K292" s="2">
        <f t="shared" si="13"/>
        <v>0</v>
      </c>
      <c r="L292" s="2">
        <f t="shared" si="14"/>
        <v>11</v>
      </c>
      <c r="M292" s="1" t="s">
        <v>30</v>
      </c>
      <c r="N292" s="1" t="s">
        <v>31</v>
      </c>
      <c r="O292" s="1">
        <v>1934</v>
      </c>
      <c r="P292" s="1">
        <v>292</v>
      </c>
      <c r="Q292" s="1">
        <v>4229</v>
      </c>
      <c r="S292" s="1" t="s">
        <v>139</v>
      </c>
    </row>
    <row r="293" spans="1:19">
      <c r="A293" s="1">
        <v>1934</v>
      </c>
      <c r="B293" s="1">
        <v>10</v>
      </c>
      <c r="C293" s="1">
        <v>19</v>
      </c>
      <c r="D293" s="4">
        <f t="shared" si="12"/>
        <v>11</v>
      </c>
      <c r="E293" s="1">
        <v>1</v>
      </c>
      <c r="F293" s="1">
        <v>1</v>
      </c>
      <c r="I293" s="1">
        <v>1</v>
      </c>
      <c r="J293" s="1">
        <v>1</v>
      </c>
      <c r="K293" s="2">
        <f t="shared" si="13"/>
        <v>0</v>
      </c>
      <c r="L293" s="2">
        <f t="shared" si="14"/>
        <v>11</v>
      </c>
      <c r="M293" s="1" t="s">
        <v>30</v>
      </c>
      <c r="N293" s="1" t="s">
        <v>31</v>
      </c>
      <c r="O293" s="1">
        <v>1934</v>
      </c>
      <c r="P293" s="1">
        <v>292</v>
      </c>
      <c r="Q293" s="1">
        <v>4229</v>
      </c>
      <c r="S293" s="1" t="s">
        <v>139</v>
      </c>
    </row>
    <row r="294" spans="1:19">
      <c r="A294" s="1">
        <v>1934</v>
      </c>
      <c r="B294" s="1">
        <v>10</v>
      </c>
      <c r="C294" s="1">
        <v>20</v>
      </c>
      <c r="D294" s="4">
        <f t="shared" si="12"/>
        <v>0</v>
      </c>
      <c r="E294" s="1">
        <v>0</v>
      </c>
      <c r="F294" s="1">
        <v>0</v>
      </c>
      <c r="K294" s="2">
        <f t="shared" si="13"/>
        <v>0</v>
      </c>
      <c r="L294" s="2">
        <f t="shared" si="14"/>
        <v>0</v>
      </c>
      <c r="M294" s="1" t="s">
        <v>30</v>
      </c>
      <c r="N294" s="1" t="s">
        <v>31</v>
      </c>
      <c r="O294" s="1">
        <v>1934</v>
      </c>
      <c r="P294" s="1">
        <v>292</v>
      </c>
      <c r="Q294" s="1">
        <v>4229</v>
      </c>
      <c r="S294" s="1" t="s">
        <v>139</v>
      </c>
    </row>
    <row r="295" spans="1:19">
      <c r="A295" s="1">
        <v>1934</v>
      </c>
      <c r="B295" s="1">
        <v>10</v>
      </c>
      <c r="C295" s="1">
        <v>21</v>
      </c>
      <c r="D295" s="4">
        <f t="shared" si="12"/>
        <v>0</v>
      </c>
      <c r="E295" s="1">
        <v>0</v>
      </c>
      <c r="F295" s="1">
        <v>0</v>
      </c>
      <c r="K295" s="2">
        <f t="shared" si="13"/>
        <v>0</v>
      </c>
      <c r="L295" s="2">
        <f t="shared" si="14"/>
        <v>0</v>
      </c>
      <c r="M295" s="1" t="s">
        <v>30</v>
      </c>
      <c r="N295" s="1" t="s">
        <v>31</v>
      </c>
      <c r="O295" s="1">
        <v>1934</v>
      </c>
      <c r="P295" s="1">
        <v>292</v>
      </c>
      <c r="Q295" s="1">
        <v>4229</v>
      </c>
      <c r="S295" s="1" t="s">
        <v>139</v>
      </c>
    </row>
    <row r="296" spans="1:19">
      <c r="A296" s="1">
        <v>1934</v>
      </c>
      <c r="B296" s="1">
        <v>10</v>
      </c>
      <c r="C296" s="1">
        <v>22</v>
      </c>
      <c r="D296" s="4">
        <f t="shared" si="12"/>
        <v>0</v>
      </c>
      <c r="E296" s="1">
        <v>0</v>
      </c>
      <c r="F296" s="1">
        <v>0</v>
      </c>
      <c r="K296" s="2">
        <f t="shared" si="13"/>
        <v>0</v>
      </c>
      <c r="L296" s="2">
        <f t="shared" si="14"/>
        <v>0</v>
      </c>
      <c r="M296" s="1" t="s">
        <v>30</v>
      </c>
      <c r="N296" s="1" t="s">
        <v>31</v>
      </c>
      <c r="O296" s="1">
        <v>1934</v>
      </c>
      <c r="P296" s="1">
        <v>292</v>
      </c>
      <c r="Q296" s="1">
        <v>4229</v>
      </c>
      <c r="S296" s="1" t="s">
        <v>139</v>
      </c>
    </row>
    <row r="297" spans="1:19">
      <c r="A297" s="1">
        <v>1934</v>
      </c>
      <c r="B297" s="1">
        <v>10</v>
      </c>
      <c r="C297" s="1">
        <v>23</v>
      </c>
      <c r="D297" s="4">
        <f t="shared" si="12"/>
        <v>12</v>
      </c>
      <c r="E297" s="1">
        <v>1</v>
      </c>
      <c r="F297" s="1">
        <v>2</v>
      </c>
      <c r="G297" s="1">
        <v>1</v>
      </c>
      <c r="H297" s="1">
        <v>2</v>
      </c>
      <c r="K297" s="2">
        <f t="shared" si="13"/>
        <v>12</v>
      </c>
      <c r="L297" s="2">
        <f t="shared" si="14"/>
        <v>0</v>
      </c>
      <c r="M297" s="1" t="s">
        <v>30</v>
      </c>
      <c r="N297" s="1" t="s">
        <v>31</v>
      </c>
      <c r="O297" s="1">
        <v>1934</v>
      </c>
      <c r="P297" s="1">
        <v>292</v>
      </c>
      <c r="Q297" s="1">
        <v>4229</v>
      </c>
      <c r="S297" s="1" t="s">
        <v>139</v>
      </c>
    </row>
    <row r="298" spans="1:19">
      <c r="A298" s="1">
        <v>1934</v>
      </c>
      <c r="B298" s="1">
        <v>10</v>
      </c>
      <c r="C298" s="1">
        <v>24</v>
      </c>
      <c r="D298" s="4" t="str">
        <f t="shared" si="12"/>
        <v/>
      </c>
      <c r="K298" s="2" t="str">
        <f t="shared" si="13"/>
        <v/>
      </c>
      <c r="L298" s="2" t="str">
        <f t="shared" si="14"/>
        <v/>
      </c>
      <c r="M298" s="1" t="s">
        <v>30</v>
      </c>
      <c r="N298" s="1" t="s">
        <v>31</v>
      </c>
      <c r="O298" s="1">
        <v>1934</v>
      </c>
      <c r="P298" s="1">
        <v>292</v>
      </c>
      <c r="Q298" s="1">
        <v>4229</v>
      </c>
      <c r="S298" s="1" t="s">
        <v>139</v>
      </c>
    </row>
    <row r="299" spans="1:19">
      <c r="A299" s="1">
        <v>1934</v>
      </c>
      <c r="B299" s="1">
        <v>10</v>
      </c>
      <c r="C299" s="1">
        <v>25</v>
      </c>
      <c r="D299" s="4" t="str">
        <f t="shared" si="12"/>
        <v/>
      </c>
      <c r="K299" s="2" t="str">
        <f t="shared" si="13"/>
        <v/>
      </c>
      <c r="L299" s="2" t="str">
        <f t="shared" si="14"/>
        <v/>
      </c>
      <c r="M299" s="1" t="s">
        <v>30</v>
      </c>
      <c r="N299" s="1" t="s">
        <v>31</v>
      </c>
      <c r="O299" s="1">
        <v>1934</v>
      </c>
      <c r="P299" s="1">
        <v>292</v>
      </c>
      <c r="Q299" s="1">
        <v>4229</v>
      </c>
      <c r="S299" s="1" t="s">
        <v>139</v>
      </c>
    </row>
    <row r="300" spans="1:19">
      <c r="A300" s="1">
        <v>1934</v>
      </c>
      <c r="B300" s="1">
        <v>10</v>
      </c>
      <c r="C300" s="1">
        <v>26</v>
      </c>
      <c r="D300" s="4">
        <f t="shared" si="12"/>
        <v>11</v>
      </c>
      <c r="E300" s="1">
        <v>1</v>
      </c>
      <c r="F300" s="1">
        <v>1</v>
      </c>
      <c r="G300" s="1">
        <v>1</v>
      </c>
      <c r="H300" s="1">
        <v>1</v>
      </c>
      <c r="K300" s="2">
        <f t="shared" si="13"/>
        <v>11</v>
      </c>
      <c r="L300" s="2">
        <f t="shared" si="14"/>
        <v>0</v>
      </c>
      <c r="M300" s="1" t="s">
        <v>30</v>
      </c>
      <c r="N300" s="1" t="s">
        <v>31</v>
      </c>
      <c r="O300" s="1">
        <v>1934</v>
      </c>
      <c r="P300" s="1">
        <v>292</v>
      </c>
      <c r="Q300" s="1">
        <v>4229</v>
      </c>
      <c r="S300" s="1" t="s">
        <v>139</v>
      </c>
    </row>
    <row r="301" spans="1:19">
      <c r="A301" s="1">
        <v>1934</v>
      </c>
      <c r="B301" s="1">
        <v>10</v>
      </c>
      <c r="C301" s="1">
        <v>27</v>
      </c>
      <c r="D301" s="4" t="str">
        <f t="shared" si="12"/>
        <v/>
      </c>
      <c r="K301" s="2" t="str">
        <f t="shared" si="13"/>
        <v/>
      </c>
      <c r="L301" s="2" t="str">
        <f t="shared" si="14"/>
        <v/>
      </c>
      <c r="M301" s="1" t="s">
        <v>30</v>
      </c>
      <c r="N301" s="1" t="s">
        <v>31</v>
      </c>
      <c r="O301" s="1">
        <v>1934</v>
      </c>
      <c r="P301" s="1">
        <v>292</v>
      </c>
      <c r="Q301" s="1">
        <v>4229</v>
      </c>
      <c r="S301" s="1" t="s">
        <v>139</v>
      </c>
    </row>
    <row r="302" spans="1:19">
      <c r="A302" s="1">
        <v>1934</v>
      </c>
      <c r="B302" s="1">
        <v>10</v>
      </c>
      <c r="C302" s="1">
        <v>28</v>
      </c>
      <c r="D302" s="4">
        <f t="shared" si="12"/>
        <v>12</v>
      </c>
      <c r="E302" s="1">
        <v>1</v>
      </c>
      <c r="F302" s="1">
        <v>2</v>
      </c>
      <c r="G302" s="1">
        <v>1</v>
      </c>
      <c r="H302" s="1">
        <v>2</v>
      </c>
      <c r="K302" s="2">
        <f t="shared" si="13"/>
        <v>12</v>
      </c>
      <c r="L302" s="2">
        <f t="shared" si="14"/>
        <v>0</v>
      </c>
      <c r="M302" s="1" t="s">
        <v>30</v>
      </c>
      <c r="N302" s="1" t="s">
        <v>31</v>
      </c>
      <c r="O302" s="1">
        <v>1934</v>
      </c>
      <c r="P302" s="1">
        <v>292</v>
      </c>
      <c r="Q302" s="1">
        <v>4229</v>
      </c>
      <c r="S302" s="1" t="s">
        <v>139</v>
      </c>
    </row>
    <row r="303" spans="1:19">
      <c r="A303" s="1">
        <v>1934</v>
      </c>
      <c r="B303" s="1">
        <v>10</v>
      </c>
      <c r="C303" s="1">
        <v>29</v>
      </c>
      <c r="D303" s="4">
        <f t="shared" si="12"/>
        <v>11</v>
      </c>
      <c r="E303" s="1">
        <v>1</v>
      </c>
      <c r="F303" s="1">
        <v>1</v>
      </c>
      <c r="G303" s="1">
        <v>1</v>
      </c>
      <c r="H303" s="1">
        <v>1</v>
      </c>
      <c r="K303" s="2">
        <f t="shared" si="13"/>
        <v>11</v>
      </c>
      <c r="L303" s="2">
        <f t="shared" si="14"/>
        <v>0</v>
      </c>
      <c r="M303" s="1" t="s">
        <v>30</v>
      </c>
      <c r="N303" s="1" t="s">
        <v>31</v>
      </c>
      <c r="O303" s="1">
        <v>1934</v>
      </c>
      <c r="P303" s="1">
        <v>292</v>
      </c>
      <c r="Q303" s="1">
        <v>4229</v>
      </c>
      <c r="S303" s="1" t="s">
        <v>139</v>
      </c>
    </row>
    <row r="304" spans="1:19">
      <c r="A304" s="1">
        <v>1934</v>
      </c>
      <c r="B304" s="1">
        <v>10</v>
      </c>
      <c r="C304" s="1">
        <v>30</v>
      </c>
      <c r="D304" s="4">
        <f t="shared" si="12"/>
        <v>12</v>
      </c>
      <c r="E304" s="1">
        <v>1</v>
      </c>
      <c r="F304" s="1">
        <v>2</v>
      </c>
      <c r="G304" s="1">
        <v>1</v>
      </c>
      <c r="H304" s="1">
        <v>2</v>
      </c>
      <c r="K304" s="2">
        <f t="shared" si="13"/>
        <v>12</v>
      </c>
      <c r="L304" s="2">
        <f t="shared" si="14"/>
        <v>0</v>
      </c>
      <c r="M304" s="1" t="s">
        <v>30</v>
      </c>
      <c r="N304" s="1" t="s">
        <v>31</v>
      </c>
      <c r="O304" s="1">
        <v>1934</v>
      </c>
      <c r="P304" s="1">
        <v>292</v>
      </c>
      <c r="Q304" s="1">
        <v>4229</v>
      </c>
      <c r="S304" s="1" t="s">
        <v>139</v>
      </c>
    </row>
    <row r="305" spans="1:19">
      <c r="A305" s="1">
        <v>1934</v>
      </c>
      <c r="B305" s="1">
        <v>10</v>
      </c>
      <c r="C305" s="1">
        <v>31</v>
      </c>
      <c r="D305" s="4">
        <f t="shared" si="12"/>
        <v>24</v>
      </c>
      <c r="E305" s="1">
        <v>2</v>
      </c>
      <c r="F305" s="1">
        <v>4</v>
      </c>
      <c r="G305" s="1">
        <v>2</v>
      </c>
      <c r="H305" s="1">
        <f>2+2</f>
        <v>4</v>
      </c>
      <c r="K305" s="2">
        <f t="shared" si="13"/>
        <v>24</v>
      </c>
      <c r="L305" s="2">
        <f t="shared" si="14"/>
        <v>0</v>
      </c>
      <c r="M305" s="1" t="s">
        <v>30</v>
      </c>
      <c r="N305" s="1" t="s">
        <v>31</v>
      </c>
      <c r="O305" s="1">
        <v>1934</v>
      </c>
      <c r="P305" s="1">
        <v>292</v>
      </c>
      <c r="Q305" s="1">
        <v>4229</v>
      </c>
      <c r="S305" s="1" t="s">
        <v>139</v>
      </c>
    </row>
    <row r="306" spans="1:19">
      <c r="A306" s="1">
        <v>1934</v>
      </c>
      <c r="B306" s="1">
        <v>11</v>
      </c>
      <c r="C306" s="1">
        <v>1</v>
      </c>
      <c r="D306" s="4" t="str">
        <f t="shared" si="12"/>
        <v/>
      </c>
      <c r="K306" s="2" t="str">
        <f t="shared" si="13"/>
        <v/>
      </c>
      <c r="L306" s="2" t="str">
        <f t="shared" si="14"/>
        <v/>
      </c>
      <c r="N306" s="1" t="s">
        <v>31</v>
      </c>
      <c r="O306" s="1">
        <v>1934</v>
      </c>
      <c r="P306" s="1">
        <v>293</v>
      </c>
      <c r="Q306" s="1">
        <v>4230</v>
      </c>
      <c r="S306" s="1" t="s">
        <v>140</v>
      </c>
    </row>
    <row r="307" spans="1:19">
      <c r="A307" s="1">
        <v>1934</v>
      </c>
      <c r="B307" s="1">
        <v>11</v>
      </c>
      <c r="C307" s="1">
        <v>2</v>
      </c>
      <c r="D307" s="4">
        <f t="shared" si="12"/>
        <v>14</v>
      </c>
      <c r="E307" s="1">
        <v>1</v>
      </c>
      <c r="F307" s="1">
        <v>4</v>
      </c>
      <c r="G307" s="1">
        <v>1</v>
      </c>
      <c r="H307" s="1">
        <v>4</v>
      </c>
      <c r="K307" s="2">
        <f t="shared" si="13"/>
        <v>14</v>
      </c>
      <c r="L307" s="2">
        <f t="shared" si="14"/>
        <v>0</v>
      </c>
      <c r="M307" s="1" t="s">
        <v>30</v>
      </c>
      <c r="N307" s="1" t="s">
        <v>31</v>
      </c>
      <c r="O307" s="1">
        <v>1934</v>
      </c>
      <c r="P307" s="1">
        <v>293</v>
      </c>
      <c r="Q307" s="1">
        <v>4230</v>
      </c>
      <c r="S307" s="1" t="s">
        <v>140</v>
      </c>
    </row>
    <row r="308" spans="1:19">
      <c r="A308" s="1">
        <v>1934</v>
      </c>
      <c r="B308" s="1">
        <v>11</v>
      </c>
      <c r="C308" s="1">
        <v>3</v>
      </c>
      <c r="D308" s="4">
        <f t="shared" si="12"/>
        <v>20</v>
      </c>
      <c r="E308" s="1">
        <v>1</v>
      </c>
      <c r="F308" s="1">
        <v>10</v>
      </c>
      <c r="G308" s="1">
        <v>1</v>
      </c>
      <c r="H308" s="1">
        <v>10</v>
      </c>
      <c r="K308" s="2">
        <f t="shared" si="13"/>
        <v>20</v>
      </c>
      <c r="L308" s="2">
        <f t="shared" si="14"/>
        <v>0</v>
      </c>
      <c r="M308" s="1" t="s">
        <v>94</v>
      </c>
      <c r="N308" s="1" t="s">
        <v>31</v>
      </c>
      <c r="O308" s="1">
        <v>1934</v>
      </c>
      <c r="P308" s="1">
        <v>293</v>
      </c>
      <c r="Q308" s="1">
        <v>4230</v>
      </c>
      <c r="S308" s="1" t="s">
        <v>140</v>
      </c>
    </row>
    <row r="309" spans="1:19">
      <c r="A309" s="1">
        <v>1934</v>
      </c>
      <c r="B309" s="1">
        <v>11</v>
      </c>
      <c r="C309" s="1">
        <v>4</v>
      </c>
      <c r="D309" s="4">
        <f t="shared" si="12"/>
        <v>16</v>
      </c>
      <c r="E309" s="1">
        <v>1</v>
      </c>
      <c r="F309" s="1">
        <v>6</v>
      </c>
      <c r="G309" s="1">
        <v>1</v>
      </c>
      <c r="H309" s="1">
        <v>6</v>
      </c>
      <c r="K309" s="2">
        <f t="shared" si="13"/>
        <v>16</v>
      </c>
      <c r="L309" s="2">
        <f t="shared" si="14"/>
        <v>0</v>
      </c>
      <c r="M309" s="1" t="s">
        <v>94</v>
      </c>
      <c r="N309" s="1" t="s">
        <v>31</v>
      </c>
      <c r="O309" s="1">
        <v>1934</v>
      </c>
      <c r="P309" s="1">
        <v>293</v>
      </c>
      <c r="Q309" s="1">
        <v>4230</v>
      </c>
      <c r="S309" s="1" t="s">
        <v>140</v>
      </c>
    </row>
    <row r="310" spans="1:19">
      <c r="A310" s="1">
        <v>1934</v>
      </c>
      <c r="B310" s="1">
        <v>11</v>
      </c>
      <c r="C310" s="1">
        <v>5</v>
      </c>
      <c r="D310" s="4">
        <f t="shared" si="12"/>
        <v>15</v>
      </c>
      <c r="E310" s="1">
        <v>1</v>
      </c>
      <c r="F310" s="1">
        <v>5</v>
      </c>
      <c r="G310" s="1">
        <v>1</v>
      </c>
      <c r="H310" s="1">
        <v>5</v>
      </c>
      <c r="K310" s="2">
        <f t="shared" si="13"/>
        <v>15</v>
      </c>
      <c r="L310" s="2">
        <f t="shared" si="14"/>
        <v>0</v>
      </c>
      <c r="M310" s="1" t="s">
        <v>30</v>
      </c>
      <c r="N310" s="1" t="s">
        <v>31</v>
      </c>
      <c r="O310" s="1">
        <v>1934</v>
      </c>
      <c r="P310" s="1">
        <v>293</v>
      </c>
      <c r="Q310" s="1">
        <v>4230</v>
      </c>
      <c r="S310" s="1" t="s">
        <v>140</v>
      </c>
    </row>
    <row r="311" spans="1:19">
      <c r="A311" s="1">
        <v>1934</v>
      </c>
      <c r="B311" s="1">
        <v>11</v>
      </c>
      <c r="C311" s="1">
        <v>6</v>
      </c>
      <c r="D311" s="4">
        <f t="shared" si="12"/>
        <v>13</v>
      </c>
      <c r="E311" s="1">
        <v>1</v>
      </c>
      <c r="F311" s="1">
        <v>3</v>
      </c>
      <c r="G311" s="1">
        <v>1</v>
      </c>
      <c r="H311" s="1">
        <v>3</v>
      </c>
      <c r="K311" s="2">
        <f t="shared" si="13"/>
        <v>13</v>
      </c>
      <c r="L311" s="2">
        <f t="shared" si="14"/>
        <v>0</v>
      </c>
      <c r="M311" s="1" t="s">
        <v>30</v>
      </c>
      <c r="N311" s="1" t="s">
        <v>31</v>
      </c>
      <c r="O311" s="1">
        <v>1934</v>
      </c>
      <c r="P311" s="1">
        <v>293</v>
      </c>
      <c r="Q311" s="1">
        <v>4230</v>
      </c>
      <c r="S311" s="1" t="s">
        <v>140</v>
      </c>
    </row>
    <row r="312" spans="1:19">
      <c r="A312" s="1">
        <v>1934</v>
      </c>
      <c r="B312" s="1">
        <v>11</v>
      </c>
      <c r="C312" s="1">
        <v>7</v>
      </c>
      <c r="D312" s="4" t="str">
        <f t="shared" si="12"/>
        <v/>
      </c>
      <c r="K312" s="2" t="str">
        <f t="shared" si="13"/>
        <v/>
      </c>
      <c r="L312" s="2" t="str">
        <f t="shared" si="14"/>
        <v/>
      </c>
      <c r="N312" s="1" t="s">
        <v>31</v>
      </c>
      <c r="O312" s="1">
        <v>1934</v>
      </c>
      <c r="P312" s="1">
        <v>293</v>
      </c>
      <c r="Q312" s="1">
        <v>4230</v>
      </c>
      <c r="S312" s="1" t="s">
        <v>140</v>
      </c>
    </row>
    <row r="313" spans="1:19">
      <c r="A313" s="1">
        <v>1934</v>
      </c>
      <c r="B313" s="1">
        <v>11</v>
      </c>
      <c r="C313" s="1">
        <v>8</v>
      </c>
      <c r="D313" s="4">
        <f t="shared" si="12"/>
        <v>11</v>
      </c>
      <c r="E313" s="1">
        <v>1</v>
      </c>
      <c r="F313" s="1">
        <v>1</v>
      </c>
      <c r="G313" s="1">
        <v>1</v>
      </c>
      <c r="H313" s="1">
        <v>1</v>
      </c>
      <c r="K313" s="2">
        <f t="shared" si="13"/>
        <v>11</v>
      </c>
      <c r="L313" s="2">
        <f t="shared" si="14"/>
        <v>0</v>
      </c>
      <c r="M313" s="1" t="s">
        <v>30</v>
      </c>
      <c r="N313" s="1" t="s">
        <v>31</v>
      </c>
      <c r="O313" s="1">
        <v>1934</v>
      </c>
      <c r="P313" s="1">
        <v>293</v>
      </c>
      <c r="Q313" s="1">
        <v>4230</v>
      </c>
      <c r="S313" s="1" t="s">
        <v>140</v>
      </c>
    </row>
    <row r="314" spans="1:19">
      <c r="A314" s="1">
        <v>1934</v>
      </c>
      <c r="B314" s="1">
        <v>11</v>
      </c>
      <c r="C314" s="1">
        <v>9</v>
      </c>
      <c r="D314" s="4">
        <f t="shared" si="12"/>
        <v>14</v>
      </c>
      <c r="E314" s="1">
        <v>1</v>
      </c>
      <c r="F314" s="1">
        <v>4</v>
      </c>
      <c r="G314" s="1">
        <v>1</v>
      </c>
      <c r="H314" s="1">
        <v>4</v>
      </c>
      <c r="K314" s="2">
        <f t="shared" si="13"/>
        <v>14</v>
      </c>
      <c r="L314" s="2">
        <f t="shared" si="14"/>
        <v>0</v>
      </c>
      <c r="M314" s="1" t="s">
        <v>30</v>
      </c>
      <c r="N314" s="1" t="s">
        <v>31</v>
      </c>
      <c r="O314" s="1">
        <v>1934</v>
      </c>
      <c r="P314" s="1">
        <v>293</v>
      </c>
      <c r="Q314" s="1">
        <v>4230</v>
      </c>
      <c r="S314" s="1" t="s">
        <v>140</v>
      </c>
    </row>
    <row r="315" spans="1:19">
      <c r="A315" s="1">
        <v>1934</v>
      </c>
      <c r="B315" s="1">
        <v>11</v>
      </c>
      <c r="C315" s="1">
        <v>10</v>
      </c>
      <c r="D315" s="4">
        <f t="shared" si="12"/>
        <v>11</v>
      </c>
      <c r="E315" s="1">
        <v>1</v>
      </c>
      <c r="F315" s="1">
        <v>1</v>
      </c>
      <c r="G315" s="1">
        <v>1</v>
      </c>
      <c r="H315" s="1">
        <v>1</v>
      </c>
      <c r="K315" s="2">
        <f t="shared" si="13"/>
        <v>11</v>
      </c>
      <c r="L315" s="2">
        <f t="shared" si="14"/>
        <v>0</v>
      </c>
      <c r="M315" s="1" t="s">
        <v>94</v>
      </c>
      <c r="N315" s="1" t="s">
        <v>31</v>
      </c>
      <c r="O315" s="1">
        <v>1934</v>
      </c>
      <c r="P315" s="1">
        <v>293</v>
      </c>
      <c r="Q315" s="1">
        <v>4230</v>
      </c>
      <c r="S315" s="1" t="s">
        <v>140</v>
      </c>
    </row>
    <row r="316" spans="1:19">
      <c r="A316" s="1">
        <v>1934</v>
      </c>
      <c r="B316" s="1">
        <v>11</v>
      </c>
      <c r="C316" s="1">
        <v>11</v>
      </c>
      <c r="D316" s="4">
        <f t="shared" si="12"/>
        <v>11</v>
      </c>
      <c r="E316" s="1">
        <v>1</v>
      </c>
      <c r="F316" s="1">
        <v>1</v>
      </c>
      <c r="G316" s="1">
        <v>1</v>
      </c>
      <c r="H316" s="1">
        <v>1</v>
      </c>
      <c r="K316" s="2">
        <f t="shared" si="13"/>
        <v>11</v>
      </c>
      <c r="L316" s="2">
        <f t="shared" si="14"/>
        <v>0</v>
      </c>
      <c r="M316" s="1" t="s">
        <v>94</v>
      </c>
      <c r="N316" s="1" t="s">
        <v>31</v>
      </c>
      <c r="O316" s="1">
        <v>1934</v>
      </c>
      <c r="P316" s="1">
        <v>293</v>
      </c>
      <c r="Q316" s="1">
        <v>4230</v>
      </c>
      <c r="S316" s="1" t="s">
        <v>140</v>
      </c>
    </row>
    <row r="317" spans="1:19">
      <c r="A317" s="1">
        <v>1934</v>
      </c>
      <c r="B317" s="1">
        <v>11</v>
      </c>
      <c r="C317" s="1">
        <v>12</v>
      </c>
      <c r="D317" s="4">
        <f t="shared" si="12"/>
        <v>11</v>
      </c>
      <c r="E317" s="1">
        <v>1</v>
      </c>
      <c r="F317" s="1">
        <v>1</v>
      </c>
      <c r="G317" s="1">
        <v>1</v>
      </c>
      <c r="H317" s="1">
        <v>1</v>
      </c>
      <c r="K317" s="2">
        <f t="shared" si="13"/>
        <v>11</v>
      </c>
      <c r="L317" s="2">
        <f t="shared" si="14"/>
        <v>0</v>
      </c>
      <c r="M317" s="1" t="s">
        <v>94</v>
      </c>
      <c r="N317" s="1" t="s">
        <v>31</v>
      </c>
      <c r="O317" s="1">
        <v>1934</v>
      </c>
      <c r="P317" s="1">
        <v>293</v>
      </c>
      <c r="Q317" s="1">
        <v>4230</v>
      </c>
      <c r="S317" s="1" t="s">
        <v>140</v>
      </c>
    </row>
    <row r="318" spans="1:19">
      <c r="A318" s="1">
        <v>1934</v>
      </c>
      <c r="B318" s="1">
        <v>11</v>
      </c>
      <c r="C318" s="1">
        <v>13</v>
      </c>
      <c r="D318" s="4">
        <f t="shared" si="12"/>
        <v>0</v>
      </c>
      <c r="E318" s="1">
        <v>0</v>
      </c>
      <c r="F318" s="1">
        <v>0</v>
      </c>
      <c r="K318" s="2">
        <f t="shared" si="13"/>
        <v>0</v>
      </c>
      <c r="L318" s="2">
        <f t="shared" si="14"/>
        <v>0</v>
      </c>
      <c r="M318" s="1" t="s">
        <v>30</v>
      </c>
      <c r="N318" s="1" t="s">
        <v>31</v>
      </c>
      <c r="O318" s="1">
        <v>1934</v>
      </c>
      <c r="P318" s="1">
        <v>293</v>
      </c>
      <c r="Q318" s="1">
        <v>4230</v>
      </c>
      <c r="S318" s="1" t="s">
        <v>140</v>
      </c>
    </row>
    <row r="319" spans="1:19">
      <c r="A319" s="1">
        <v>1934</v>
      </c>
      <c r="B319" s="1">
        <v>11</v>
      </c>
      <c r="C319" s="1">
        <v>14</v>
      </c>
      <c r="D319" s="4">
        <f t="shared" si="12"/>
        <v>0</v>
      </c>
      <c r="E319" s="1">
        <v>0</v>
      </c>
      <c r="F319" s="1">
        <v>0</v>
      </c>
      <c r="K319" s="2">
        <f t="shared" si="13"/>
        <v>0</v>
      </c>
      <c r="L319" s="2">
        <f t="shared" si="14"/>
        <v>0</v>
      </c>
      <c r="M319" s="1" t="s">
        <v>30</v>
      </c>
      <c r="N319" s="1" t="s">
        <v>31</v>
      </c>
      <c r="O319" s="1">
        <v>1934</v>
      </c>
      <c r="P319" s="1">
        <v>293</v>
      </c>
      <c r="Q319" s="1">
        <v>4230</v>
      </c>
      <c r="S319" s="1" t="s">
        <v>140</v>
      </c>
    </row>
    <row r="320" spans="1:19">
      <c r="A320" s="1">
        <v>1934</v>
      </c>
      <c r="B320" s="1">
        <v>11</v>
      </c>
      <c r="C320" s="1">
        <v>15</v>
      </c>
      <c r="D320" s="4">
        <f t="shared" si="12"/>
        <v>0</v>
      </c>
      <c r="E320" s="1">
        <v>0</v>
      </c>
      <c r="F320" s="1">
        <v>0</v>
      </c>
      <c r="K320" s="2">
        <f t="shared" si="13"/>
        <v>0</v>
      </c>
      <c r="L320" s="2">
        <f t="shared" si="14"/>
        <v>0</v>
      </c>
      <c r="M320" s="1" t="s">
        <v>30</v>
      </c>
      <c r="N320" s="1" t="s">
        <v>31</v>
      </c>
      <c r="O320" s="1">
        <v>1934</v>
      </c>
      <c r="P320" s="1">
        <v>293</v>
      </c>
      <c r="Q320" s="1">
        <v>4230</v>
      </c>
      <c r="S320" s="1" t="s">
        <v>140</v>
      </c>
    </row>
    <row r="321" spans="1:19">
      <c r="A321" s="1">
        <v>1934</v>
      </c>
      <c r="B321" s="1">
        <v>11</v>
      </c>
      <c r="C321" s="1">
        <v>16</v>
      </c>
      <c r="D321" s="4">
        <f t="shared" si="12"/>
        <v>0</v>
      </c>
      <c r="E321" s="1">
        <v>0</v>
      </c>
      <c r="F321" s="1">
        <v>0</v>
      </c>
      <c r="K321" s="2">
        <f t="shared" si="13"/>
        <v>0</v>
      </c>
      <c r="L321" s="2">
        <f t="shared" si="14"/>
        <v>0</v>
      </c>
      <c r="M321" s="1" t="s">
        <v>30</v>
      </c>
      <c r="N321" s="1" t="s">
        <v>31</v>
      </c>
      <c r="O321" s="1">
        <v>1934</v>
      </c>
      <c r="P321" s="1">
        <v>293</v>
      </c>
      <c r="Q321" s="1">
        <v>4230</v>
      </c>
      <c r="S321" s="1" t="s">
        <v>140</v>
      </c>
    </row>
    <row r="322" spans="1:19">
      <c r="A322" s="1">
        <v>1934</v>
      </c>
      <c r="B322" s="1">
        <v>11</v>
      </c>
      <c r="C322" s="1">
        <v>17</v>
      </c>
      <c r="D322" s="4">
        <f t="shared" si="12"/>
        <v>0</v>
      </c>
      <c r="E322" s="1">
        <v>0</v>
      </c>
      <c r="F322" s="1">
        <v>0</v>
      </c>
      <c r="K322" s="2">
        <f t="shared" si="13"/>
        <v>0</v>
      </c>
      <c r="L322" s="2">
        <f t="shared" si="14"/>
        <v>0</v>
      </c>
      <c r="M322" s="1" t="s">
        <v>94</v>
      </c>
      <c r="N322" s="1" t="s">
        <v>31</v>
      </c>
      <c r="O322" s="1">
        <v>1934</v>
      </c>
      <c r="P322" s="1">
        <v>293</v>
      </c>
      <c r="Q322" s="1">
        <v>4230</v>
      </c>
      <c r="S322" s="1" t="s">
        <v>140</v>
      </c>
    </row>
    <row r="323" spans="1:19">
      <c r="A323" s="1">
        <v>1934</v>
      </c>
      <c r="B323" s="1">
        <v>11</v>
      </c>
      <c r="C323" s="1">
        <v>18</v>
      </c>
      <c r="D323" s="4">
        <f t="shared" ref="D323:D386" si="15">IF(E323="","",E323*10+F323)</f>
        <v>0</v>
      </c>
      <c r="E323" s="1">
        <v>0</v>
      </c>
      <c r="F323" s="1">
        <v>0</v>
      </c>
      <c r="K323" s="2">
        <f t="shared" ref="K323:K386" si="16">IF(D323="","",G323*10+H323)</f>
        <v>0</v>
      </c>
      <c r="L323" s="2">
        <f t="shared" ref="L323:L386" si="17">IF(D323="","",I323*10+J323)</f>
        <v>0</v>
      </c>
      <c r="M323" s="1" t="s">
        <v>94</v>
      </c>
      <c r="N323" s="1" t="s">
        <v>31</v>
      </c>
      <c r="O323" s="1">
        <v>1934</v>
      </c>
      <c r="P323" s="1">
        <v>293</v>
      </c>
      <c r="Q323" s="1">
        <v>4230</v>
      </c>
      <c r="S323" s="1" t="s">
        <v>140</v>
      </c>
    </row>
    <row r="324" spans="1:19">
      <c r="A324" s="1">
        <v>1934</v>
      </c>
      <c r="B324" s="1">
        <v>11</v>
      </c>
      <c r="C324" s="1">
        <v>19</v>
      </c>
      <c r="D324" s="4">
        <f t="shared" si="15"/>
        <v>0</v>
      </c>
      <c r="E324" s="1">
        <v>0</v>
      </c>
      <c r="F324" s="1">
        <v>0</v>
      </c>
      <c r="K324" s="2">
        <f t="shared" si="16"/>
        <v>0</v>
      </c>
      <c r="L324" s="2">
        <f t="shared" si="17"/>
        <v>0</v>
      </c>
      <c r="M324" s="1" t="s">
        <v>30</v>
      </c>
      <c r="N324" s="1" t="s">
        <v>31</v>
      </c>
      <c r="O324" s="1">
        <v>1934</v>
      </c>
      <c r="P324" s="1">
        <v>293</v>
      </c>
      <c r="Q324" s="1">
        <v>4230</v>
      </c>
      <c r="S324" s="1" t="s">
        <v>140</v>
      </c>
    </row>
    <row r="325" spans="1:19">
      <c r="A325" s="1">
        <v>1934</v>
      </c>
      <c r="B325" s="1">
        <v>11</v>
      </c>
      <c r="C325" s="1">
        <v>20</v>
      </c>
      <c r="D325" s="4">
        <f t="shared" si="15"/>
        <v>0</v>
      </c>
      <c r="E325" s="1">
        <v>0</v>
      </c>
      <c r="F325" s="1">
        <v>0</v>
      </c>
      <c r="K325" s="2">
        <f t="shared" si="16"/>
        <v>0</v>
      </c>
      <c r="L325" s="2">
        <f t="shared" si="17"/>
        <v>0</v>
      </c>
      <c r="M325" s="1" t="s">
        <v>30</v>
      </c>
      <c r="N325" s="1" t="s">
        <v>31</v>
      </c>
      <c r="O325" s="1">
        <v>1934</v>
      </c>
      <c r="P325" s="1">
        <v>293</v>
      </c>
      <c r="Q325" s="1">
        <v>4230</v>
      </c>
      <c r="S325" s="1" t="s">
        <v>140</v>
      </c>
    </row>
    <row r="326" spans="1:19">
      <c r="A326" s="1">
        <v>1934</v>
      </c>
      <c r="B326" s="1">
        <v>11</v>
      </c>
      <c r="C326" s="1">
        <v>21</v>
      </c>
      <c r="D326" s="4">
        <f t="shared" si="15"/>
        <v>0</v>
      </c>
      <c r="E326" s="1">
        <v>0</v>
      </c>
      <c r="F326" s="1">
        <v>0</v>
      </c>
      <c r="K326" s="2">
        <f t="shared" si="16"/>
        <v>0</v>
      </c>
      <c r="L326" s="2">
        <f t="shared" si="17"/>
        <v>0</v>
      </c>
      <c r="M326" s="1" t="s">
        <v>30</v>
      </c>
      <c r="N326" s="1" t="s">
        <v>31</v>
      </c>
      <c r="O326" s="1">
        <v>1934</v>
      </c>
      <c r="P326" s="1">
        <v>293</v>
      </c>
      <c r="Q326" s="1">
        <v>4230</v>
      </c>
      <c r="S326" s="1" t="s">
        <v>140</v>
      </c>
    </row>
    <row r="327" spans="1:19">
      <c r="A327" s="1">
        <v>1934</v>
      </c>
      <c r="B327" s="1">
        <v>11</v>
      </c>
      <c r="C327" s="1">
        <v>22</v>
      </c>
      <c r="D327" s="4">
        <f t="shared" si="15"/>
        <v>0</v>
      </c>
      <c r="E327" s="1">
        <v>0</v>
      </c>
      <c r="F327" s="1">
        <v>0</v>
      </c>
      <c r="K327" s="2">
        <f t="shared" si="16"/>
        <v>0</v>
      </c>
      <c r="L327" s="2">
        <f t="shared" si="17"/>
        <v>0</v>
      </c>
      <c r="M327" s="1" t="s">
        <v>30</v>
      </c>
      <c r="N327" s="1" t="s">
        <v>31</v>
      </c>
      <c r="O327" s="1">
        <v>1934</v>
      </c>
      <c r="P327" s="1">
        <v>293</v>
      </c>
      <c r="Q327" s="1">
        <v>4230</v>
      </c>
      <c r="S327" s="1" t="s">
        <v>140</v>
      </c>
    </row>
    <row r="328" spans="1:19">
      <c r="A328" s="1">
        <v>1934</v>
      </c>
      <c r="B328" s="1">
        <v>11</v>
      </c>
      <c r="C328" s="1">
        <v>23</v>
      </c>
      <c r="D328" s="4">
        <f t="shared" si="15"/>
        <v>0</v>
      </c>
      <c r="E328" s="1">
        <v>0</v>
      </c>
      <c r="F328" s="1">
        <v>0</v>
      </c>
      <c r="K328" s="2">
        <f t="shared" si="16"/>
        <v>0</v>
      </c>
      <c r="L328" s="2">
        <f t="shared" si="17"/>
        <v>0</v>
      </c>
      <c r="M328" s="1" t="s">
        <v>30</v>
      </c>
      <c r="N328" s="1" t="s">
        <v>31</v>
      </c>
      <c r="O328" s="1">
        <v>1934</v>
      </c>
      <c r="P328" s="1">
        <v>293</v>
      </c>
      <c r="Q328" s="1">
        <v>4230</v>
      </c>
      <c r="S328" s="1" t="s">
        <v>140</v>
      </c>
    </row>
    <row r="329" spans="1:19">
      <c r="A329" s="1">
        <v>1934</v>
      </c>
      <c r="B329" s="1">
        <v>11</v>
      </c>
      <c r="C329" s="1">
        <v>24</v>
      </c>
      <c r="D329" s="4">
        <f t="shared" si="15"/>
        <v>0</v>
      </c>
      <c r="E329" s="1">
        <v>0</v>
      </c>
      <c r="F329" s="1">
        <v>0</v>
      </c>
      <c r="K329" s="2">
        <f t="shared" si="16"/>
        <v>0</v>
      </c>
      <c r="L329" s="2">
        <f t="shared" si="17"/>
        <v>0</v>
      </c>
      <c r="M329" s="1" t="s">
        <v>30</v>
      </c>
      <c r="N329" s="1" t="s">
        <v>31</v>
      </c>
      <c r="O329" s="1">
        <v>1934</v>
      </c>
      <c r="P329" s="1">
        <v>293</v>
      </c>
      <c r="Q329" s="1">
        <v>4230</v>
      </c>
      <c r="S329" s="1" t="s">
        <v>140</v>
      </c>
    </row>
    <row r="330" spans="1:19">
      <c r="A330" s="1">
        <v>1934</v>
      </c>
      <c r="B330" s="1">
        <v>11</v>
      </c>
      <c r="C330" s="1">
        <v>25</v>
      </c>
      <c r="D330" s="4">
        <f t="shared" si="15"/>
        <v>0</v>
      </c>
      <c r="E330" s="1">
        <v>0</v>
      </c>
      <c r="F330" s="1">
        <v>0</v>
      </c>
      <c r="K330" s="2">
        <f t="shared" si="16"/>
        <v>0</v>
      </c>
      <c r="L330" s="2">
        <f t="shared" si="17"/>
        <v>0</v>
      </c>
      <c r="M330" s="1" t="s">
        <v>30</v>
      </c>
      <c r="N330" s="1" t="s">
        <v>31</v>
      </c>
      <c r="O330" s="1">
        <v>1934</v>
      </c>
      <c r="P330" s="1">
        <v>293</v>
      </c>
      <c r="Q330" s="1">
        <v>4230</v>
      </c>
      <c r="S330" s="1" t="s">
        <v>140</v>
      </c>
    </row>
    <row r="331" spans="1:19">
      <c r="A331" s="1">
        <v>1934</v>
      </c>
      <c r="B331" s="1">
        <v>11</v>
      </c>
      <c r="C331" s="1">
        <v>26</v>
      </c>
      <c r="D331" s="4" t="str">
        <f t="shared" si="15"/>
        <v/>
      </c>
      <c r="K331" s="2" t="str">
        <f t="shared" si="16"/>
        <v/>
      </c>
      <c r="L331" s="2" t="str">
        <f t="shared" si="17"/>
        <v/>
      </c>
      <c r="N331" s="1" t="s">
        <v>31</v>
      </c>
      <c r="O331" s="1">
        <v>1934</v>
      </c>
      <c r="P331" s="1">
        <v>293</v>
      </c>
      <c r="Q331" s="1">
        <v>4230</v>
      </c>
      <c r="S331" s="1" t="s">
        <v>140</v>
      </c>
    </row>
    <row r="332" spans="1:19">
      <c r="A332" s="1">
        <v>1934</v>
      </c>
      <c r="B332" s="1">
        <v>11</v>
      </c>
      <c r="C332" s="1">
        <v>27</v>
      </c>
      <c r="D332" s="4" t="str">
        <f t="shared" si="15"/>
        <v/>
      </c>
      <c r="K332" s="2" t="str">
        <f t="shared" si="16"/>
        <v/>
      </c>
      <c r="L332" s="2" t="str">
        <f t="shared" si="17"/>
        <v/>
      </c>
      <c r="N332" s="1" t="s">
        <v>31</v>
      </c>
      <c r="O332" s="1">
        <v>1934</v>
      </c>
      <c r="P332" s="1">
        <v>293</v>
      </c>
      <c r="Q332" s="1">
        <v>4230</v>
      </c>
      <c r="S332" s="1" t="s">
        <v>140</v>
      </c>
    </row>
    <row r="333" spans="1:19">
      <c r="A333" s="1">
        <v>1934</v>
      </c>
      <c r="B333" s="1">
        <v>11</v>
      </c>
      <c r="C333" s="1">
        <v>28</v>
      </c>
      <c r="D333" s="4">
        <f t="shared" si="15"/>
        <v>12</v>
      </c>
      <c r="E333" s="1">
        <v>1</v>
      </c>
      <c r="F333" s="1">
        <v>2</v>
      </c>
      <c r="I333" s="1">
        <v>1</v>
      </c>
      <c r="J333" s="1">
        <v>2</v>
      </c>
      <c r="K333" s="2">
        <f t="shared" si="16"/>
        <v>0</v>
      </c>
      <c r="L333" s="2">
        <f t="shared" si="17"/>
        <v>12</v>
      </c>
      <c r="M333" s="1" t="s">
        <v>30</v>
      </c>
      <c r="N333" s="1" t="s">
        <v>31</v>
      </c>
      <c r="O333" s="1">
        <v>1934</v>
      </c>
      <c r="P333" s="1">
        <v>293</v>
      </c>
      <c r="Q333" s="1">
        <v>4230</v>
      </c>
      <c r="S333" s="1" t="s">
        <v>140</v>
      </c>
    </row>
    <row r="334" spans="1:19">
      <c r="A334" s="1">
        <v>1934</v>
      </c>
      <c r="B334" s="1">
        <v>11</v>
      </c>
      <c r="C334" s="1">
        <v>29</v>
      </c>
      <c r="D334" s="4">
        <f t="shared" si="15"/>
        <v>42</v>
      </c>
      <c r="E334" s="1">
        <v>3</v>
      </c>
      <c r="F334" s="1">
        <v>12</v>
      </c>
      <c r="I334" s="1">
        <v>3</v>
      </c>
      <c r="J334" s="1">
        <f>3+5+4</f>
        <v>12</v>
      </c>
      <c r="K334" s="2">
        <f t="shared" si="16"/>
        <v>0</v>
      </c>
      <c r="L334" s="2">
        <f t="shared" si="17"/>
        <v>42</v>
      </c>
      <c r="M334" s="1" t="s">
        <v>30</v>
      </c>
      <c r="N334" s="1" t="s">
        <v>31</v>
      </c>
      <c r="O334" s="1">
        <v>1934</v>
      </c>
      <c r="P334" s="1">
        <v>293</v>
      </c>
      <c r="Q334" s="1">
        <v>4230</v>
      </c>
      <c r="S334" s="1" t="s">
        <v>140</v>
      </c>
    </row>
    <row r="335" spans="1:19">
      <c r="A335" s="1">
        <v>1934</v>
      </c>
      <c r="B335" s="1">
        <v>11</v>
      </c>
      <c r="C335" s="1">
        <v>30</v>
      </c>
      <c r="D335" s="4">
        <f t="shared" si="15"/>
        <v>49</v>
      </c>
      <c r="E335" s="1">
        <v>3</v>
      </c>
      <c r="F335" s="1">
        <v>19</v>
      </c>
      <c r="I335" s="1">
        <v>3</v>
      </c>
      <c r="J335" s="1">
        <f>4+5+10</f>
        <v>19</v>
      </c>
      <c r="K335" s="2">
        <f t="shared" si="16"/>
        <v>0</v>
      </c>
      <c r="L335" s="2">
        <f t="shared" si="17"/>
        <v>49</v>
      </c>
      <c r="M335" s="1" t="s">
        <v>30</v>
      </c>
      <c r="N335" s="1" t="s">
        <v>31</v>
      </c>
      <c r="O335" s="1">
        <v>1934</v>
      </c>
      <c r="P335" s="1">
        <v>293</v>
      </c>
      <c r="Q335" s="1">
        <v>4230</v>
      </c>
      <c r="S335" s="1" t="s">
        <v>140</v>
      </c>
    </row>
    <row r="336" spans="1:19">
      <c r="A336" s="1">
        <v>1934</v>
      </c>
      <c r="B336" s="1">
        <v>12</v>
      </c>
      <c r="C336" s="1">
        <v>1</v>
      </c>
      <c r="D336" s="4">
        <f t="shared" si="15"/>
        <v>43</v>
      </c>
      <c r="E336" s="1">
        <v>3</v>
      </c>
      <c r="F336" s="1">
        <v>13</v>
      </c>
      <c r="I336" s="1">
        <v>3</v>
      </c>
      <c r="J336" s="1">
        <f>2+1+10</f>
        <v>13</v>
      </c>
      <c r="K336" s="2">
        <f t="shared" si="16"/>
        <v>0</v>
      </c>
      <c r="L336" s="2">
        <f t="shared" si="17"/>
        <v>43</v>
      </c>
      <c r="M336" s="1" t="s">
        <v>30</v>
      </c>
      <c r="N336" s="1" t="s">
        <v>31</v>
      </c>
      <c r="O336" s="1">
        <v>1935</v>
      </c>
      <c r="P336" s="1">
        <v>295</v>
      </c>
      <c r="Q336" s="1">
        <v>4231</v>
      </c>
      <c r="S336" s="1" t="s">
        <v>141</v>
      </c>
    </row>
    <row r="337" spans="1:19">
      <c r="A337" s="1">
        <v>1934</v>
      </c>
      <c r="B337" s="1">
        <v>12</v>
      </c>
      <c r="C337" s="1">
        <v>2</v>
      </c>
      <c r="D337" s="4">
        <f t="shared" si="15"/>
        <v>30</v>
      </c>
      <c r="E337" s="1">
        <v>2</v>
      </c>
      <c r="F337" s="1">
        <v>10</v>
      </c>
      <c r="I337" s="1">
        <v>2</v>
      </c>
      <c r="J337" s="1">
        <f>1+9</f>
        <v>10</v>
      </c>
      <c r="K337" s="2">
        <f t="shared" si="16"/>
        <v>0</v>
      </c>
      <c r="L337" s="2">
        <f t="shared" si="17"/>
        <v>30</v>
      </c>
      <c r="M337" s="1" t="s">
        <v>30</v>
      </c>
      <c r="N337" s="1" t="s">
        <v>31</v>
      </c>
      <c r="O337" s="1">
        <v>1935</v>
      </c>
      <c r="P337" s="1">
        <v>295</v>
      </c>
      <c r="Q337" s="1">
        <v>4231</v>
      </c>
      <c r="S337" s="1" t="s">
        <v>141</v>
      </c>
    </row>
    <row r="338" spans="1:19">
      <c r="A338" s="1">
        <v>1934</v>
      </c>
      <c r="B338" s="1">
        <v>12</v>
      </c>
      <c r="C338" s="1">
        <v>3</v>
      </c>
      <c r="D338" s="4" t="str">
        <f t="shared" si="15"/>
        <v/>
      </c>
      <c r="K338" s="2" t="str">
        <f t="shared" si="16"/>
        <v/>
      </c>
      <c r="L338" s="2" t="str">
        <f t="shared" si="17"/>
        <v/>
      </c>
      <c r="N338" s="1" t="s">
        <v>31</v>
      </c>
      <c r="O338" s="1">
        <v>1935</v>
      </c>
      <c r="P338" s="1">
        <v>295</v>
      </c>
      <c r="Q338" s="1">
        <v>4231</v>
      </c>
      <c r="S338" s="1" t="s">
        <v>141</v>
      </c>
    </row>
    <row r="339" spans="1:19">
      <c r="A339" s="1">
        <v>1934</v>
      </c>
      <c r="B339" s="1">
        <v>12</v>
      </c>
      <c r="C339" s="1">
        <v>4</v>
      </c>
      <c r="D339" s="4" t="str">
        <f t="shared" si="15"/>
        <v/>
      </c>
      <c r="K339" s="2" t="str">
        <f t="shared" si="16"/>
        <v/>
      </c>
      <c r="L339" s="2" t="str">
        <f t="shared" si="17"/>
        <v/>
      </c>
      <c r="N339" s="1" t="s">
        <v>31</v>
      </c>
      <c r="O339" s="1">
        <v>1935</v>
      </c>
      <c r="P339" s="1">
        <v>295</v>
      </c>
      <c r="Q339" s="1">
        <v>4231</v>
      </c>
      <c r="S339" s="1" t="s">
        <v>141</v>
      </c>
    </row>
    <row r="340" spans="1:19">
      <c r="A340" s="1">
        <v>1934</v>
      </c>
      <c r="B340" s="1">
        <v>12</v>
      </c>
      <c r="C340" s="1">
        <v>5</v>
      </c>
      <c r="D340" s="4">
        <f t="shared" si="15"/>
        <v>0</v>
      </c>
      <c r="E340" s="1">
        <v>0</v>
      </c>
      <c r="F340" s="1">
        <v>0</v>
      </c>
      <c r="K340" s="2">
        <f t="shared" si="16"/>
        <v>0</v>
      </c>
      <c r="L340" s="2">
        <f t="shared" si="17"/>
        <v>0</v>
      </c>
      <c r="M340" s="1" t="s">
        <v>30</v>
      </c>
      <c r="N340" s="1" t="s">
        <v>31</v>
      </c>
      <c r="O340" s="1">
        <v>1935</v>
      </c>
      <c r="P340" s="1">
        <v>295</v>
      </c>
      <c r="Q340" s="1">
        <v>4231</v>
      </c>
      <c r="S340" s="1" t="s">
        <v>141</v>
      </c>
    </row>
    <row r="341" spans="1:19">
      <c r="A341" s="1">
        <v>1934</v>
      </c>
      <c r="B341" s="1">
        <v>12</v>
      </c>
      <c r="C341" s="1">
        <v>6</v>
      </c>
      <c r="D341" s="4">
        <f t="shared" si="15"/>
        <v>12</v>
      </c>
      <c r="E341" s="1">
        <v>1</v>
      </c>
      <c r="F341" s="1">
        <v>2</v>
      </c>
      <c r="I341" s="1">
        <v>1</v>
      </c>
      <c r="J341" s="1">
        <v>2</v>
      </c>
      <c r="K341" s="2">
        <f t="shared" si="16"/>
        <v>0</v>
      </c>
      <c r="L341" s="2">
        <f t="shared" si="17"/>
        <v>12</v>
      </c>
      <c r="M341" s="1" t="s">
        <v>30</v>
      </c>
      <c r="N341" s="1" t="s">
        <v>31</v>
      </c>
      <c r="O341" s="1">
        <v>1935</v>
      </c>
      <c r="P341" s="1">
        <v>295</v>
      </c>
      <c r="Q341" s="1">
        <v>4231</v>
      </c>
      <c r="S341" s="1" t="s">
        <v>141</v>
      </c>
    </row>
    <row r="342" spans="1:19">
      <c r="A342" s="1">
        <v>1934</v>
      </c>
      <c r="B342" s="1">
        <v>12</v>
      </c>
      <c r="C342" s="1">
        <v>7</v>
      </c>
      <c r="D342" s="4">
        <f t="shared" si="15"/>
        <v>15</v>
      </c>
      <c r="E342" s="1">
        <v>1</v>
      </c>
      <c r="F342" s="1">
        <v>5</v>
      </c>
      <c r="I342" s="1">
        <v>1</v>
      </c>
      <c r="J342" s="1">
        <v>5</v>
      </c>
      <c r="K342" s="2">
        <f t="shared" si="16"/>
        <v>0</v>
      </c>
      <c r="L342" s="2">
        <f t="shared" si="17"/>
        <v>15</v>
      </c>
      <c r="M342" s="1" t="s">
        <v>30</v>
      </c>
      <c r="N342" s="1" t="s">
        <v>31</v>
      </c>
      <c r="O342" s="1">
        <v>1935</v>
      </c>
      <c r="P342" s="1">
        <v>295</v>
      </c>
      <c r="Q342" s="1">
        <v>4231</v>
      </c>
      <c r="S342" s="1" t="s">
        <v>141</v>
      </c>
    </row>
    <row r="343" spans="1:19">
      <c r="A343" s="1">
        <v>1934</v>
      </c>
      <c r="B343" s="1">
        <v>12</v>
      </c>
      <c r="C343" s="1">
        <v>8</v>
      </c>
      <c r="D343" s="4" t="str">
        <f t="shared" si="15"/>
        <v/>
      </c>
      <c r="K343" s="2" t="str">
        <f t="shared" si="16"/>
        <v/>
      </c>
      <c r="L343" s="2" t="str">
        <f t="shared" si="17"/>
        <v/>
      </c>
      <c r="N343" s="1" t="s">
        <v>31</v>
      </c>
      <c r="O343" s="1">
        <v>1935</v>
      </c>
      <c r="P343" s="1">
        <v>295</v>
      </c>
      <c r="Q343" s="1">
        <v>4231</v>
      </c>
      <c r="S343" s="1" t="s">
        <v>141</v>
      </c>
    </row>
    <row r="344" spans="1:19">
      <c r="A344" s="1">
        <v>1934</v>
      </c>
      <c r="B344" s="1">
        <v>12</v>
      </c>
      <c r="C344" s="1">
        <v>9</v>
      </c>
      <c r="D344" s="4">
        <f t="shared" si="15"/>
        <v>13</v>
      </c>
      <c r="E344" s="1">
        <v>1</v>
      </c>
      <c r="F344" s="1">
        <v>3</v>
      </c>
      <c r="I344" s="1">
        <v>1</v>
      </c>
      <c r="J344" s="1">
        <v>3</v>
      </c>
      <c r="K344" s="2">
        <f t="shared" si="16"/>
        <v>0</v>
      </c>
      <c r="L344" s="2">
        <f t="shared" si="17"/>
        <v>13</v>
      </c>
      <c r="M344" s="1" t="s">
        <v>30</v>
      </c>
      <c r="N344" s="1" t="s">
        <v>31</v>
      </c>
      <c r="O344" s="1">
        <v>1935</v>
      </c>
      <c r="P344" s="1">
        <v>295</v>
      </c>
      <c r="Q344" s="1">
        <v>4231</v>
      </c>
      <c r="S344" s="1" t="s">
        <v>141</v>
      </c>
    </row>
    <row r="345" spans="1:19">
      <c r="A345" s="1">
        <v>1934</v>
      </c>
      <c r="B345" s="1">
        <v>12</v>
      </c>
      <c r="C345" s="1">
        <v>10</v>
      </c>
      <c r="D345" s="4">
        <f t="shared" si="15"/>
        <v>0</v>
      </c>
      <c r="E345" s="1">
        <v>0</v>
      </c>
      <c r="F345" s="1">
        <v>0</v>
      </c>
      <c r="K345" s="2">
        <f t="shared" si="16"/>
        <v>0</v>
      </c>
      <c r="L345" s="2">
        <f t="shared" si="17"/>
        <v>0</v>
      </c>
      <c r="M345" s="1" t="s">
        <v>30</v>
      </c>
      <c r="N345" s="1" t="s">
        <v>31</v>
      </c>
      <c r="O345" s="1">
        <v>1935</v>
      </c>
      <c r="P345" s="1">
        <v>295</v>
      </c>
      <c r="Q345" s="1">
        <v>4231</v>
      </c>
      <c r="S345" s="1" t="s">
        <v>141</v>
      </c>
    </row>
    <row r="346" spans="1:19">
      <c r="A346" s="1">
        <v>1934</v>
      </c>
      <c r="B346" s="1">
        <v>12</v>
      </c>
      <c r="C346" s="1">
        <v>11</v>
      </c>
      <c r="D346" s="4">
        <f t="shared" si="15"/>
        <v>0</v>
      </c>
      <c r="E346" s="1">
        <v>0</v>
      </c>
      <c r="F346" s="1">
        <v>0</v>
      </c>
      <c r="K346" s="2">
        <f t="shared" si="16"/>
        <v>0</v>
      </c>
      <c r="L346" s="2">
        <f t="shared" si="17"/>
        <v>0</v>
      </c>
      <c r="M346" s="1" t="s">
        <v>30</v>
      </c>
      <c r="N346" s="1" t="s">
        <v>31</v>
      </c>
      <c r="O346" s="1">
        <v>1935</v>
      </c>
      <c r="P346" s="1">
        <v>295</v>
      </c>
      <c r="Q346" s="1">
        <v>4231</v>
      </c>
      <c r="S346" s="1" t="s">
        <v>141</v>
      </c>
    </row>
    <row r="347" spans="1:19">
      <c r="A347" s="1">
        <v>1934</v>
      </c>
      <c r="B347" s="1">
        <v>12</v>
      </c>
      <c r="C347" s="1">
        <v>12</v>
      </c>
      <c r="D347" s="4">
        <f t="shared" si="15"/>
        <v>0</v>
      </c>
      <c r="E347" s="1">
        <v>0</v>
      </c>
      <c r="F347" s="1">
        <v>0</v>
      </c>
      <c r="K347" s="2">
        <f t="shared" si="16"/>
        <v>0</v>
      </c>
      <c r="L347" s="2">
        <f t="shared" si="17"/>
        <v>0</v>
      </c>
      <c r="M347" s="1" t="s">
        <v>30</v>
      </c>
      <c r="N347" s="1" t="s">
        <v>31</v>
      </c>
      <c r="O347" s="1">
        <v>1935</v>
      </c>
      <c r="P347" s="1">
        <v>295</v>
      </c>
      <c r="Q347" s="1">
        <v>4231</v>
      </c>
      <c r="S347" s="1" t="s">
        <v>141</v>
      </c>
    </row>
    <row r="348" spans="1:19">
      <c r="A348" s="1">
        <v>1934</v>
      </c>
      <c r="B348" s="1">
        <v>12</v>
      </c>
      <c r="C348" s="1">
        <v>13</v>
      </c>
      <c r="D348" s="4">
        <f t="shared" si="15"/>
        <v>0</v>
      </c>
      <c r="E348" s="1">
        <v>0</v>
      </c>
      <c r="F348" s="1">
        <v>0</v>
      </c>
      <c r="K348" s="2">
        <f t="shared" si="16"/>
        <v>0</v>
      </c>
      <c r="L348" s="2">
        <f t="shared" si="17"/>
        <v>0</v>
      </c>
      <c r="M348" s="1" t="s">
        <v>30</v>
      </c>
      <c r="N348" s="1" t="s">
        <v>31</v>
      </c>
      <c r="O348" s="1">
        <v>1935</v>
      </c>
      <c r="P348" s="1">
        <v>295</v>
      </c>
      <c r="Q348" s="1">
        <v>4231</v>
      </c>
      <c r="S348" s="1" t="s">
        <v>141</v>
      </c>
    </row>
    <row r="349" spans="1:19">
      <c r="A349" s="1">
        <v>1934</v>
      </c>
      <c r="B349" s="1">
        <v>12</v>
      </c>
      <c r="C349" s="1">
        <v>14</v>
      </c>
      <c r="D349" s="4">
        <f t="shared" si="15"/>
        <v>0</v>
      </c>
      <c r="E349" s="1">
        <v>0</v>
      </c>
      <c r="F349" s="1">
        <v>0</v>
      </c>
      <c r="K349" s="2">
        <f t="shared" si="16"/>
        <v>0</v>
      </c>
      <c r="L349" s="2">
        <f t="shared" si="17"/>
        <v>0</v>
      </c>
      <c r="M349" s="1" t="s">
        <v>30</v>
      </c>
      <c r="N349" s="1" t="s">
        <v>31</v>
      </c>
      <c r="O349" s="1">
        <v>1935</v>
      </c>
      <c r="P349" s="1">
        <v>295</v>
      </c>
      <c r="Q349" s="1">
        <v>4231</v>
      </c>
      <c r="S349" s="1" t="s">
        <v>141</v>
      </c>
    </row>
    <row r="350" spans="1:19">
      <c r="A350" s="1">
        <v>1934</v>
      </c>
      <c r="B350" s="1">
        <v>12</v>
      </c>
      <c r="C350" s="1">
        <v>15</v>
      </c>
      <c r="D350" s="4">
        <f t="shared" si="15"/>
        <v>0</v>
      </c>
      <c r="E350" s="1">
        <v>0</v>
      </c>
      <c r="F350" s="1">
        <v>0</v>
      </c>
      <c r="K350" s="2">
        <f t="shared" si="16"/>
        <v>0</v>
      </c>
      <c r="L350" s="2">
        <f t="shared" si="17"/>
        <v>0</v>
      </c>
      <c r="M350" s="1" t="s">
        <v>30</v>
      </c>
      <c r="N350" s="1" t="s">
        <v>31</v>
      </c>
      <c r="O350" s="1">
        <v>1935</v>
      </c>
      <c r="P350" s="1">
        <v>295</v>
      </c>
      <c r="Q350" s="1">
        <v>4231</v>
      </c>
      <c r="S350" s="1" t="s">
        <v>141</v>
      </c>
    </row>
    <row r="351" spans="1:19">
      <c r="A351" s="1">
        <v>1934</v>
      </c>
      <c r="B351" s="1">
        <v>12</v>
      </c>
      <c r="C351" s="1">
        <v>16</v>
      </c>
      <c r="D351" s="4">
        <f t="shared" si="15"/>
        <v>0</v>
      </c>
      <c r="E351" s="1">
        <v>0</v>
      </c>
      <c r="F351" s="1">
        <v>0</v>
      </c>
      <c r="K351" s="2">
        <f t="shared" si="16"/>
        <v>0</v>
      </c>
      <c r="L351" s="2">
        <f t="shared" si="17"/>
        <v>0</v>
      </c>
      <c r="M351" s="1" t="s">
        <v>94</v>
      </c>
      <c r="N351" s="1" t="s">
        <v>31</v>
      </c>
      <c r="O351" s="1">
        <v>1935</v>
      </c>
      <c r="P351" s="1">
        <v>295</v>
      </c>
      <c r="Q351" s="1">
        <v>4231</v>
      </c>
      <c r="S351" s="1" t="s">
        <v>141</v>
      </c>
    </row>
    <row r="352" spans="1:19">
      <c r="A352" s="1">
        <v>1934</v>
      </c>
      <c r="B352" s="1">
        <v>12</v>
      </c>
      <c r="C352" s="1">
        <v>17</v>
      </c>
      <c r="D352" s="4">
        <f t="shared" si="15"/>
        <v>0</v>
      </c>
      <c r="E352" s="1">
        <v>0</v>
      </c>
      <c r="F352" s="1">
        <v>0</v>
      </c>
      <c r="K352" s="2">
        <f t="shared" si="16"/>
        <v>0</v>
      </c>
      <c r="L352" s="2">
        <f t="shared" si="17"/>
        <v>0</v>
      </c>
      <c r="M352" s="1" t="s">
        <v>30</v>
      </c>
      <c r="N352" s="1" t="s">
        <v>31</v>
      </c>
      <c r="O352" s="1">
        <v>1935</v>
      </c>
      <c r="P352" s="1">
        <v>295</v>
      </c>
      <c r="Q352" s="1">
        <v>4231</v>
      </c>
      <c r="S352" s="1" t="s">
        <v>141</v>
      </c>
    </row>
    <row r="353" spans="1:19">
      <c r="A353" s="1">
        <v>1934</v>
      </c>
      <c r="B353" s="1">
        <v>12</v>
      </c>
      <c r="C353" s="1">
        <v>18</v>
      </c>
      <c r="D353" s="4">
        <f t="shared" si="15"/>
        <v>0</v>
      </c>
      <c r="E353" s="1">
        <v>0</v>
      </c>
      <c r="F353" s="1">
        <v>0</v>
      </c>
      <c r="K353" s="2">
        <f t="shared" si="16"/>
        <v>0</v>
      </c>
      <c r="L353" s="2">
        <f t="shared" si="17"/>
        <v>0</v>
      </c>
      <c r="M353" s="1" t="s">
        <v>30</v>
      </c>
      <c r="N353" s="1" t="s">
        <v>31</v>
      </c>
      <c r="O353" s="1">
        <v>1935</v>
      </c>
      <c r="P353" s="1">
        <v>295</v>
      </c>
      <c r="Q353" s="1">
        <v>4231</v>
      </c>
      <c r="S353" s="1" t="s">
        <v>141</v>
      </c>
    </row>
    <row r="354" spans="1:19">
      <c r="A354" s="1">
        <v>1934</v>
      </c>
      <c r="B354" s="1">
        <v>12</v>
      </c>
      <c r="C354" s="1">
        <v>19</v>
      </c>
      <c r="D354" s="4">
        <f t="shared" si="15"/>
        <v>0</v>
      </c>
      <c r="E354" s="1">
        <v>0</v>
      </c>
      <c r="F354" s="1">
        <v>0</v>
      </c>
      <c r="K354" s="2">
        <f t="shared" si="16"/>
        <v>0</v>
      </c>
      <c r="L354" s="2">
        <f t="shared" si="17"/>
        <v>0</v>
      </c>
      <c r="M354" s="1" t="s">
        <v>30</v>
      </c>
      <c r="N354" s="1" t="s">
        <v>31</v>
      </c>
      <c r="O354" s="1">
        <v>1935</v>
      </c>
      <c r="P354" s="1">
        <v>295</v>
      </c>
      <c r="Q354" s="1">
        <v>4231</v>
      </c>
      <c r="S354" s="1" t="s">
        <v>141</v>
      </c>
    </row>
    <row r="355" spans="1:19">
      <c r="A355" s="1">
        <v>1934</v>
      </c>
      <c r="B355" s="1">
        <v>12</v>
      </c>
      <c r="C355" s="1">
        <v>20</v>
      </c>
      <c r="D355" s="4">
        <f t="shared" si="15"/>
        <v>13</v>
      </c>
      <c r="E355" s="1">
        <v>1</v>
      </c>
      <c r="F355" s="1">
        <v>3</v>
      </c>
      <c r="G355" s="1">
        <v>1</v>
      </c>
      <c r="H355" s="1">
        <v>3</v>
      </c>
      <c r="K355" s="2">
        <f t="shared" si="16"/>
        <v>13</v>
      </c>
      <c r="L355" s="2">
        <f t="shared" si="17"/>
        <v>0</v>
      </c>
      <c r="M355" s="1" t="s">
        <v>30</v>
      </c>
      <c r="N355" s="1" t="s">
        <v>31</v>
      </c>
      <c r="O355" s="1">
        <v>1935</v>
      </c>
      <c r="P355" s="1">
        <v>295</v>
      </c>
      <c r="Q355" s="1">
        <v>4231</v>
      </c>
      <c r="S355" s="1" t="s">
        <v>141</v>
      </c>
    </row>
    <row r="356" spans="1:19">
      <c r="A356" s="1">
        <v>1934</v>
      </c>
      <c r="B356" s="1">
        <v>12</v>
      </c>
      <c r="C356" s="1">
        <v>21</v>
      </c>
      <c r="D356" s="4">
        <f t="shared" si="15"/>
        <v>19</v>
      </c>
      <c r="E356" s="1">
        <v>1</v>
      </c>
      <c r="F356" s="1">
        <v>9</v>
      </c>
      <c r="G356" s="1">
        <v>1</v>
      </c>
      <c r="H356" s="1">
        <v>9</v>
      </c>
      <c r="K356" s="2">
        <f t="shared" si="16"/>
        <v>19</v>
      </c>
      <c r="L356" s="2">
        <f t="shared" si="17"/>
        <v>0</v>
      </c>
      <c r="M356" s="1" t="s">
        <v>30</v>
      </c>
      <c r="N356" s="1" t="s">
        <v>31</v>
      </c>
      <c r="O356" s="1">
        <v>1935</v>
      </c>
      <c r="P356" s="1">
        <v>295</v>
      </c>
      <c r="Q356" s="1">
        <v>4231</v>
      </c>
      <c r="S356" s="1" t="s">
        <v>141</v>
      </c>
    </row>
    <row r="357" spans="1:19">
      <c r="A357" s="1">
        <v>1934</v>
      </c>
      <c r="B357" s="1">
        <v>12</v>
      </c>
      <c r="C357" s="1">
        <v>22</v>
      </c>
      <c r="D357" s="4">
        <f t="shared" si="15"/>
        <v>26</v>
      </c>
      <c r="E357" s="1">
        <v>2</v>
      </c>
      <c r="F357" s="1">
        <v>6</v>
      </c>
      <c r="G357" s="1">
        <v>1</v>
      </c>
      <c r="H357" s="1">
        <v>5</v>
      </c>
      <c r="I357" s="1">
        <v>1</v>
      </c>
      <c r="J357" s="1">
        <v>1</v>
      </c>
      <c r="K357" s="2">
        <f t="shared" si="16"/>
        <v>15</v>
      </c>
      <c r="L357" s="2">
        <f t="shared" si="17"/>
        <v>11</v>
      </c>
      <c r="M357" s="1" t="s">
        <v>30</v>
      </c>
      <c r="N357" s="1" t="s">
        <v>31</v>
      </c>
      <c r="O357" s="1">
        <v>1935</v>
      </c>
      <c r="P357" s="1">
        <v>295</v>
      </c>
      <c r="Q357" s="1">
        <v>4231</v>
      </c>
      <c r="S357" s="1" t="s">
        <v>141</v>
      </c>
    </row>
    <row r="358" spans="1:19">
      <c r="A358" s="1">
        <v>1934</v>
      </c>
      <c r="B358" s="1">
        <v>12</v>
      </c>
      <c r="C358" s="1">
        <v>23</v>
      </c>
      <c r="D358" s="4">
        <f t="shared" si="15"/>
        <v>30</v>
      </c>
      <c r="E358" s="1">
        <v>2</v>
      </c>
      <c r="F358" s="1">
        <v>10</v>
      </c>
      <c r="G358" s="1">
        <v>1</v>
      </c>
      <c r="H358" s="1">
        <v>6</v>
      </c>
      <c r="I358" s="1">
        <v>1</v>
      </c>
      <c r="J358" s="1">
        <v>4</v>
      </c>
      <c r="K358" s="2">
        <f t="shared" si="16"/>
        <v>16</v>
      </c>
      <c r="L358" s="2">
        <f t="shared" si="17"/>
        <v>14</v>
      </c>
      <c r="M358" s="1" t="s">
        <v>94</v>
      </c>
      <c r="N358" s="1" t="s">
        <v>31</v>
      </c>
      <c r="O358" s="1">
        <v>1935</v>
      </c>
      <c r="P358" s="1">
        <v>295</v>
      </c>
      <c r="Q358" s="1">
        <v>4231</v>
      </c>
      <c r="S358" s="1" t="s">
        <v>141</v>
      </c>
    </row>
    <row r="359" spans="1:19">
      <c r="A359" s="1">
        <v>1934</v>
      </c>
      <c r="B359" s="1">
        <v>12</v>
      </c>
      <c r="C359" s="1">
        <v>24</v>
      </c>
      <c r="D359" s="4">
        <f t="shared" si="15"/>
        <v>41</v>
      </c>
      <c r="E359" s="1">
        <v>3</v>
      </c>
      <c r="F359" s="1">
        <v>11</v>
      </c>
      <c r="G359" s="1">
        <v>1</v>
      </c>
      <c r="H359" s="1">
        <v>3</v>
      </c>
      <c r="I359" s="1">
        <v>2</v>
      </c>
      <c r="J359" s="1">
        <f>4+4</f>
        <v>8</v>
      </c>
      <c r="K359" s="2">
        <f t="shared" si="16"/>
        <v>13</v>
      </c>
      <c r="L359" s="2">
        <f t="shared" si="17"/>
        <v>28</v>
      </c>
      <c r="M359" s="1" t="s">
        <v>30</v>
      </c>
      <c r="N359" s="1" t="s">
        <v>31</v>
      </c>
      <c r="O359" s="1">
        <v>1935</v>
      </c>
      <c r="P359" s="1">
        <v>295</v>
      </c>
      <c r="Q359" s="1">
        <v>4231</v>
      </c>
      <c r="S359" s="1" t="s">
        <v>141</v>
      </c>
    </row>
    <row r="360" spans="1:19">
      <c r="A360" s="1">
        <v>1934</v>
      </c>
      <c r="B360" s="1">
        <v>12</v>
      </c>
      <c r="C360" s="1">
        <v>25</v>
      </c>
      <c r="D360" s="4">
        <f t="shared" si="15"/>
        <v>59</v>
      </c>
      <c r="E360" s="1">
        <v>5</v>
      </c>
      <c r="F360" s="1">
        <v>9</v>
      </c>
      <c r="G360" s="1">
        <v>1</v>
      </c>
      <c r="H360" s="1">
        <v>3</v>
      </c>
      <c r="I360" s="1">
        <v>4</v>
      </c>
      <c r="J360" s="1">
        <f>1+2+2+1</f>
        <v>6</v>
      </c>
      <c r="K360" s="2">
        <f t="shared" si="16"/>
        <v>13</v>
      </c>
      <c r="L360" s="2">
        <f t="shared" si="17"/>
        <v>46</v>
      </c>
      <c r="M360" s="1" t="s">
        <v>30</v>
      </c>
      <c r="N360" s="1" t="s">
        <v>31</v>
      </c>
      <c r="O360" s="1">
        <v>1935</v>
      </c>
      <c r="P360" s="1">
        <v>295</v>
      </c>
      <c r="Q360" s="1">
        <v>4231</v>
      </c>
      <c r="S360" s="1" t="s">
        <v>141</v>
      </c>
    </row>
    <row r="361" spans="1:19">
      <c r="A361" s="1">
        <v>1934</v>
      </c>
      <c r="B361" s="1">
        <v>12</v>
      </c>
      <c r="C361" s="1">
        <v>26</v>
      </c>
      <c r="D361" s="4">
        <f t="shared" si="15"/>
        <v>50</v>
      </c>
      <c r="E361" s="1">
        <v>4</v>
      </c>
      <c r="F361" s="1">
        <v>10</v>
      </c>
      <c r="G361" s="1">
        <v>1</v>
      </c>
      <c r="H361" s="1">
        <v>1</v>
      </c>
      <c r="I361" s="1">
        <v>3</v>
      </c>
      <c r="J361" s="1">
        <f>4+2+3</f>
        <v>9</v>
      </c>
      <c r="K361" s="2">
        <f t="shared" si="16"/>
        <v>11</v>
      </c>
      <c r="L361" s="2">
        <f t="shared" si="17"/>
        <v>39</v>
      </c>
      <c r="M361" s="1" t="s">
        <v>30</v>
      </c>
      <c r="N361" s="1" t="s">
        <v>31</v>
      </c>
      <c r="O361" s="1">
        <v>1935</v>
      </c>
      <c r="P361" s="1">
        <v>295</v>
      </c>
      <c r="Q361" s="1">
        <v>4231</v>
      </c>
      <c r="S361" s="1" t="s">
        <v>141</v>
      </c>
    </row>
    <row r="362" spans="1:19">
      <c r="A362" s="1">
        <v>1934</v>
      </c>
      <c r="B362" s="1">
        <v>12</v>
      </c>
      <c r="C362" s="1">
        <v>27</v>
      </c>
      <c r="D362" s="4">
        <f t="shared" si="15"/>
        <v>53</v>
      </c>
      <c r="E362" s="1">
        <v>4</v>
      </c>
      <c r="F362" s="1">
        <v>13</v>
      </c>
      <c r="G362" s="1">
        <v>1</v>
      </c>
      <c r="H362" s="1">
        <v>1</v>
      </c>
      <c r="I362" s="1">
        <v>3</v>
      </c>
      <c r="J362" s="1">
        <f>6+1+5</f>
        <v>12</v>
      </c>
      <c r="K362" s="2">
        <f t="shared" si="16"/>
        <v>11</v>
      </c>
      <c r="L362" s="2">
        <f t="shared" si="17"/>
        <v>42</v>
      </c>
      <c r="M362" s="1" t="s">
        <v>30</v>
      </c>
      <c r="N362" s="1" t="s">
        <v>31</v>
      </c>
      <c r="O362" s="1">
        <v>1935</v>
      </c>
      <c r="P362" s="1">
        <v>295</v>
      </c>
      <c r="Q362" s="1">
        <v>4231</v>
      </c>
      <c r="S362" s="1" t="s">
        <v>141</v>
      </c>
    </row>
    <row r="363" spans="1:19">
      <c r="A363" s="1">
        <v>1934</v>
      </c>
      <c r="B363" s="1">
        <v>12</v>
      </c>
      <c r="C363" s="1">
        <v>28</v>
      </c>
      <c r="D363" s="4">
        <f t="shared" si="15"/>
        <v>43</v>
      </c>
      <c r="E363" s="1">
        <v>3</v>
      </c>
      <c r="F363" s="1">
        <v>13</v>
      </c>
      <c r="G363" s="1">
        <v>1</v>
      </c>
      <c r="H363" s="1">
        <v>1</v>
      </c>
      <c r="I363" s="1">
        <v>2</v>
      </c>
      <c r="J363" s="1">
        <f>5+7</f>
        <v>12</v>
      </c>
      <c r="K363" s="2">
        <f t="shared" si="16"/>
        <v>11</v>
      </c>
      <c r="L363" s="2">
        <f t="shared" si="17"/>
        <v>32</v>
      </c>
      <c r="M363" s="1" t="s">
        <v>30</v>
      </c>
      <c r="N363" s="1" t="s">
        <v>31</v>
      </c>
      <c r="O363" s="1">
        <v>1935</v>
      </c>
      <c r="P363" s="1">
        <v>295</v>
      </c>
      <c r="Q363" s="1">
        <v>4231</v>
      </c>
      <c r="S363" s="1" t="s">
        <v>141</v>
      </c>
    </row>
    <row r="364" spans="1:19">
      <c r="A364" s="1">
        <v>1934</v>
      </c>
      <c r="B364" s="1">
        <v>12</v>
      </c>
      <c r="C364" s="1">
        <v>29</v>
      </c>
      <c r="D364" s="4">
        <f t="shared" si="15"/>
        <v>58</v>
      </c>
      <c r="E364" s="1">
        <v>4</v>
      </c>
      <c r="F364" s="1">
        <v>18</v>
      </c>
      <c r="G364" s="1">
        <v>1</v>
      </c>
      <c r="H364" s="1">
        <v>1</v>
      </c>
      <c r="I364" s="1">
        <v>3</v>
      </c>
      <c r="J364" s="1">
        <f>11+2+4</f>
        <v>17</v>
      </c>
      <c r="K364" s="2">
        <f t="shared" si="16"/>
        <v>11</v>
      </c>
      <c r="L364" s="2">
        <f t="shared" si="17"/>
        <v>47</v>
      </c>
      <c r="M364" s="1" t="s">
        <v>30</v>
      </c>
      <c r="N364" s="1" t="s">
        <v>31</v>
      </c>
      <c r="O364" s="1">
        <v>1935</v>
      </c>
      <c r="P364" s="1">
        <v>295</v>
      </c>
      <c r="Q364" s="1">
        <v>4231</v>
      </c>
      <c r="S364" s="1" t="s">
        <v>141</v>
      </c>
    </row>
    <row r="365" spans="1:19">
      <c r="A365" s="1">
        <v>1934</v>
      </c>
      <c r="B365" s="1">
        <v>12</v>
      </c>
      <c r="C365" s="1">
        <v>30</v>
      </c>
      <c r="D365" s="4">
        <f t="shared" si="15"/>
        <v>42</v>
      </c>
      <c r="E365" s="1">
        <v>3</v>
      </c>
      <c r="F365" s="1">
        <v>12</v>
      </c>
      <c r="I365" s="1">
        <v>3</v>
      </c>
      <c r="J365" s="1">
        <f>8+1+3</f>
        <v>12</v>
      </c>
      <c r="K365" s="2">
        <f t="shared" si="16"/>
        <v>0</v>
      </c>
      <c r="L365" s="2">
        <f t="shared" si="17"/>
        <v>42</v>
      </c>
      <c r="M365" s="1" t="s">
        <v>30</v>
      </c>
      <c r="N365" s="1" t="s">
        <v>31</v>
      </c>
      <c r="O365" s="1">
        <v>1935</v>
      </c>
      <c r="P365" s="1">
        <v>295</v>
      </c>
      <c r="Q365" s="1">
        <v>4231</v>
      </c>
      <c r="S365" s="1" t="s">
        <v>141</v>
      </c>
    </row>
    <row r="366" spans="1:19">
      <c r="A366" s="1">
        <v>1934</v>
      </c>
      <c r="B366" s="1">
        <v>12</v>
      </c>
      <c r="C366" s="1">
        <v>31</v>
      </c>
      <c r="D366" s="4" t="str">
        <f t="shared" si="15"/>
        <v/>
      </c>
      <c r="K366" s="2" t="str">
        <f t="shared" si="16"/>
        <v/>
      </c>
      <c r="L366" s="2" t="str">
        <f t="shared" si="17"/>
        <v/>
      </c>
      <c r="N366" s="1" t="s">
        <v>31</v>
      </c>
      <c r="O366" s="1">
        <v>1935</v>
      </c>
      <c r="P366" s="1">
        <v>295</v>
      </c>
      <c r="Q366" s="1">
        <v>4231</v>
      </c>
      <c r="S366" s="1" t="s">
        <v>141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03" si="19">IF(D387="","",G387*10+H387)</f>
        <v/>
      </c>
      <c r="L387" s="2" t="str">
        <f t="shared" ref="L387:L403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</row>
    <row r="405" spans="4:12">
      <c r="D405" s="4" t="str">
        <f t="shared" si="18"/>
        <v/>
      </c>
    </row>
    <row r="406" spans="4:12">
      <c r="D406" s="4" t="str">
        <f t="shared" si="18"/>
        <v/>
      </c>
    </row>
    <row r="407" spans="4:12">
      <c r="D407" s="4" t="str">
        <f t="shared" si="18"/>
        <v/>
      </c>
    </row>
    <row r="408" spans="4:12">
      <c r="D408" s="4" t="str">
        <f t="shared" si="18"/>
        <v/>
      </c>
    </row>
    <row r="409" spans="4:12">
      <c r="D409" s="4" t="str">
        <f t="shared" si="18"/>
        <v/>
      </c>
    </row>
    <row r="410" spans="4:12">
      <c r="D410" s="4" t="str">
        <f t="shared" si="18"/>
        <v/>
      </c>
    </row>
    <row r="411" spans="4:12">
      <c r="D411" s="4" t="str">
        <f t="shared" si="18"/>
        <v/>
      </c>
    </row>
    <row r="412" spans="4:12">
      <c r="D412" s="4" t="str">
        <f t="shared" si="18"/>
        <v/>
      </c>
    </row>
    <row r="413" spans="4:12">
      <c r="D413" s="4" t="str">
        <f t="shared" si="18"/>
        <v/>
      </c>
    </row>
    <row r="414" spans="4:12">
      <c r="D414" s="4" t="str">
        <f t="shared" si="18"/>
        <v/>
      </c>
    </row>
    <row r="415" spans="4:12">
      <c r="D415" s="4" t="str">
        <f t="shared" si="18"/>
        <v/>
      </c>
    </row>
    <row r="416" spans="4:12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autoFilter ref="F1:F523" xr:uid="{00000000-0001-0000-1200-000000000000}"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66"/>
  <sheetViews>
    <sheetView topLeftCell="A358" workbookViewId="0">
      <selection activeCell="H15" sqref="H15:H378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7" width="5.83203125" style="1" customWidth="1"/>
    <col min="8" max="8" width="8.83203125" style="1" customWidth="1"/>
    <col min="9" max="9" width="15.83203125" style="1" customWidth="1"/>
    <col min="10" max="10" width="5.83203125" style="1" customWidth="1"/>
    <col min="11" max="11" width="7.83203125" style="1" customWidth="1"/>
    <col min="12" max="12" width="5.83203125" style="1" customWidth="1"/>
    <col min="13" max="13" width="12.83203125" style="1"/>
    <col min="14" max="14" width="10.83203125" style="1" customWidth="1"/>
    <col min="15" max="16384" width="12.83203125" style="1"/>
  </cols>
  <sheetData>
    <row r="1" spans="1:14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146</v>
      </c>
      <c r="L1" s="1" t="s">
        <v>29</v>
      </c>
      <c r="N1" s="1" t="s">
        <v>28</v>
      </c>
    </row>
    <row r="2" spans="1:14">
      <c r="A2" s="3">
        <v>1922</v>
      </c>
      <c r="B2" s="3">
        <v>1</v>
      </c>
      <c r="C2" s="3">
        <v>1</v>
      </c>
      <c r="D2" s="4">
        <f>IF(E2="","",E2*10+F2+G2)</f>
        <v>0</v>
      </c>
      <c r="E2" s="3">
        <v>0</v>
      </c>
      <c r="F2" s="3">
        <v>0</v>
      </c>
      <c r="G2" s="3">
        <v>0</v>
      </c>
      <c r="H2" s="1" t="s">
        <v>30</v>
      </c>
      <c r="I2" s="1" t="s">
        <v>31</v>
      </c>
      <c r="J2" s="1">
        <v>1922</v>
      </c>
      <c r="K2" s="1">
        <v>10</v>
      </c>
      <c r="L2" s="3">
        <v>4072</v>
      </c>
      <c r="N2" s="5" t="s">
        <v>34</v>
      </c>
    </row>
    <row r="3" spans="1:14">
      <c r="A3" s="3">
        <v>1922</v>
      </c>
      <c r="B3" s="3">
        <v>1</v>
      </c>
      <c r="C3" s="3">
        <v>2</v>
      </c>
      <c r="D3" s="4">
        <f t="shared" ref="D3:D66" si="0">IF(E3="","",E3*10+F3+G3)</f>
        <v>0</v>
      </c>
      <c r="E3" s="3">
        <v>0</v>
      </c>
      <c r="F3" s="3">
        <v>0</v>
      </c>
      <c r="G3" s="3">
        <v>0</v>
      </c>
      <c r="H3" s="1" t="s">
        <v>30</v>
      </c>
      <c r="I3" s="1" t="s">
        <v>31</v>
      </c>
      <c r="J3" s="1">
        <v>1922</v>
      </c>
      <c r="K3" s="1">
        <v>10</v>
      </c>
      <c r="L3" s="3">
        <v>4072</v>
      </c>
      <c r="N3" s="5" t="s">
        <v>34</v>
      </c>
    </row>
    <row r="4" spans="1:14">
      <c r="A4" s="3">
        <v>1922</v>
      </c>
      <c r="B4" s="3">
        <v>1</v>
      </c>
      <c r="C4" s="3">
        <v>3</v>
      </c>
      <c r="D4" s="4">
        <f t="shared" si="0"/>
        <v>12</v>
      </c>
      <c r="E4" s="3">
        <v>1</v>
      </c>
      <c r="F4" s="3">
        <v>2</v>
      </c>
      <c r="G4" s="3">
        <v>0</v>
      </c>
      <c r="H4" s="1" t="s">
        <v>30</v>
      </c>
      <c r="I4" s="1" t="s">
        <v>31</v>
      </c>
      <c r="J4" s="1">
        <v>1922</v>
      </c>
      <c r="K4" s="1">
        <v>10</v>
      </c>
      <c r="L4" s="3">
        <v>4072</v>
      </c>
      <c r="N4" s="5" t="s">
        <v>34</v>
      </c>
    </row>
    <row r="5" spans="1:14">
      <c r="A5" s="3">
        <v>1922</v>
      </c>
      <c r="B5" s="3">
        <v>1</v>
      </c>
      <c r="C5" s="3">
        <v>4</v>
      </c>
      <c r="D5" s="4"/>
      <c r="E5" s="3" t="s">
        <v>33</v>
      </c>
      <c r="F5" s="3" t="s">
        <v>33</v>
      </c>
      <c r="G5" s="3">
        <v>0</v>
      </c>
      <c r="H5" s="1" t="s">
        <v>35</v>
      </c>
      <c r="I5" s="1" t="s">
        <v>31</v>
      </c>
      <c r="J5" s="1">
        <v>1922</v>
      </c>
      <c r="K5" s="1">
        <v>10</v>
      </c>
      <c r="L5" s="3">
        <v>4072</v>
      </c>
      <c r="N5" s="5" t="s">
        <v>34</v>
      </c>
    </row>
    <row r="6" spans="1:14">
      <c r="A6" s="3">
        <v>1922</v>
      </c>
      <c r="B6" s="3">
        <v>1</v>
      </c>
      <c r="C6" s="3">
        <v>5</v>
      </c>
      <c r="D6" s="4">
        <f t="shared" si="0"/>
        <v>12</v>
      </c>
      <c r="E6" s="3">
        <v>1</v>
      </c>
      <c r="F6" s="3">
        <v>2</v>
      </c>
      <c r="G6" s="3">
        <v>0</v>
      </c>
      <c r="H6" s="1" t="s">
        <v>35</v>
      </c>
      <c r="I6" s="1" t="s">
        <v>31</v>
      </c>
      <c r="J6" s="1">
        <v>1922</v>
      </c>
      <c r="K6" s="1">
        <v>10</v>
      </c>
      <c r="L6" s="3">
        <v>4072</v>
      </c>
      <c r="N6" s="5" t="s">
        <v>34</v>
      </c>
    </row>
    <row r="7" spans="1:14">
      <c r="A7" s="3">
        <v>1922</v>
      </c>
      <c r="B7" s="3">
        <v>1</v>
      </c>
      <c r="C7" s="3">
        <v>6</v>
      </c>
      <c r="D7" s="4">
        <f t="shared" si="0"/>
        <v>28</v>
      </c>
      <c r="E7" s="3">
        <v>2</v>
      </c>
      <c r="F7" s="3">
        <v>8</v>
      </c>
      <c r="G7" s="3">
        <v>0</v>
      </c>
      <c r="H7" s="1" t="s">
        <v>30</v>
      </c>
      <c r="I7" s="1" t="s">
        <v>31</v>
      </c>
      <c r="J7" s="1">
        <v>1922</v>
      </c>
      <c r="K7" s="1">
        <v>10</v>
      </c>
      <c r="L7" s="3">
        <v>4072</v>
      </c>
      <c r="N7" s="5" t="s">
        <v>34</v>
      </c>
    </row>
    <row r="8" spans="1:14">
      <c r="A8" s="3">
        <v>1922</v>
      </c>
      <c r="B8" s="3">
        <v>1</v>
      </c>
      <c r="C8" s="3">
        <v>7</v>
      </c>
      <c r="D8" s="4">
        <f t="shared" si="0"/>
        <v>26</v>
      </c>
      <c r="E8" s="3">
        <v>2</v>
      </c>
      <c r="F8" s="3">
        <v>6</v>
      </c>
      <c r="G8" s="3">
        <v>0</v>
      </c>
      <c r="H8" s="1" t="s">
        <v>30</v>
      </c>
      <c r="I8" s="1" t="s">
        <v>31</v>
      </c>
      <c r="J8" s="1">
        <v>1922</v>
      </c>
      <c r="K8" s="1">
        <v>10</v>
      </c>
      <c r="L8" s="3">
        <v>4072</v>
      </c>
      <c r="N8" s="5" t="s">
        <v>34</v>
      </c>
    </row>
    <row r="9" spans="1:14">
      <c r="A9" s="3">
        <v>1922</v>
      </c>
      <c r="B9" s="3">
        <v>1</v>
      </c>
      <c r="C9" s="3">
        <v>8</v>
      </c>
      <c r="D9" s="4">
        <f t="shared" si="0"/>
        <v>38</v>
      </c>
      <c r="E9" s="3">
        <v>3</v>
      </c>
      <c r="F9" s="3">
        <v>8</v>
      </c>
      <c r="G9" s="3">
        <v>0</v>
      </c>
      <c r="H9" s="1" t="s">
        <v>30</v>
      </c>
      <c r="I9" s="1" t="s">
        <v>31</v>
      </c>
      <c r="J9" s="1">
        <v>1922</v>
      </c>
      <c r="K9" s="1">
        <v>10</v>
      </c>
      <c r="L9" s="3">
        <v>4072</v>
      </c>
      <c r="N9" s="5" t="s">
        <v>34</v>
      </c>
    </row>
    <row r="10" spans="1:14">
      <c r="A10" s="3">
        <v>1922</v>
      </c>
      <c r="B10" s="3">
        <v>1</v>
      </c>
      <c r="C10" s="3">
        <v>9</v>
      </c>
      <c r="D10" s="4">
        <f t="shared" si="0"/>
        <v>26</v>
      </c>
      <c r="E10" s="3">
        <v>2</v>
      </c>
      <c r="F10" s="3">
        <v>5</v>
      </c>
      <c r="G10" s="3">
        <v>1</v>
      </c>
      <c r="H10" s="1" t="s">
        <v>30</v>
      </c>
      <c r="I10" s="1" t="s">
        <v>31</v>
      </c>
      <c r="J10" s="1">
        <v>1922</v>
      </c>
      <c r="K10" s="1">
        <v>10</v>
      </c>
      <c r="L10" s="3">
        <v>4072</v>
      </c>
      <c r="N10" s="5" t="s">
        <v>34</v>
      </c>
    </row>
    <row r="11" spans="1:14">
      <c r="A11" s="3">
        <v>1922</v>
      </c>
      <c r="B11" s="3">
        <v>1</v>
      </c>
      <c r="C11" s="3">
        <v>10</v>
      </c>
      <c r="D11" s="4">
        <f t="shared" si="0"/>
        <v>42</v>
      </c>
      <c r="E11" s="3">
        <v>3</v>
      </c>
      <c r="F11" s="3">
        <v>11</v>
      </c>
      <c r="G11" s="3">
        <v>1</v>
      </c>
      <c r="H11" s="1" t="s">
        <v>30</v>
      </c>
      <c r="I11" s="1" t="s">
        <v>31</v>
      </c>
      <c r="J11" s="1">
        <v>1922</v>
      </c>
      <c r="K11" s="1">
        <v>10</v>
      </c>
      <c r="L11" s="3">
        <v>4072</v>
      </c>
      <c r="N11" s="5" t="s">
        <v>34</v>
      </c>
    </row>
    <row r="12" spans="1:14">
      <c r="A12" s="3">
        <v>1922</v>
      </c>
      <c r="B12" s="3">
        <v>1</v>
      </c>
      <c r="C12" s="3">
        <v>11</v>
      </c>
      <c r="D12" s="4">
        <f t="shared" si="0"/>
        <v>25</v>
      </c>
      <c r="E12" s="3">
        <v>2</v>
      </c>
      <c r="F12" s="3">
        <v>5</v>
      </c>
      <c r="G12" s="3">
        <v>0</v>
      </c>
      <c r="H12" s="1" t="s">
        <v>30</v>
      </c>
      <c r="I12" s="1" t="s">
        <v>31</v>
      </c>
      <c r="J12" s="1">
        <v>1922</v>
      </c>
      <c r="K12" s="1">
        <v>10</v>
      </c>
      <c r="L12" s="3">
        <v>4072</v>
      </c>
      <c r="N12" s="5" t="s">
        <v>34</v>
      </c>
    </row>
    <row r="13" spans="1:14">
      <c r="A13" s="3">
        <v>1922</v>
      </c>
      <c r="B13" s="3">
        <v>1</v>
      </c>
      <c r="C13" s="3">
        <v>12</v>
      </c>
      <c r="D13" s="4">
        <f t="shared" si="0"/>
        <v>34</v>
      </c>
      <c r="E13" s="3">
        <v>3</v>
      </c>
      <c r="F13" s="3">
        <v>3</v>
      </c>
      <c r="G13" s="3">
        <v>1</v>
      </c>
      <c r="H13" s="1" t="s">
        <v>30</v>
      </c>
      <c r="I13" s="1" t="s">
        <v>31</v>
      </c>
      <c r="J13" s="1">
        <v>1922</v>
      </c>
      <c r="K13" s="1">
        <v>10</v>
      </c>
      <c r="L13" s="3">
        <v>4072</v>
      </c>
      <c r="N13" s="5" t="s">
        <v>34</v>
      </c>
    </row>
    <row r="14" spans="1:14">
      <c r="A14" s="3">
        <v>1922</v>
      </c>
      <c r="B14" s="3">
        <v>1</v>
      </c>
      <c r="C14" s="3">
        <v>13</v>
      </c>
      <c r="D14" s="4">
        <f t="shared" si="0"/>
        <v>23</v>
      </c>
      <c r="E14" s="3">
        <v>2</v>
      </c>
      <c r="F14" s="3">
        <v>2</v>
      </c>
      <c r="G14" s="3">
        <v>1</v>
      </c>
      <c r="H14" s="1" t="s">
        <v>30</v>
      </c>
      <c r="I14" s="1" t="s">
        <v>31</v>
      </c>
      <c r="J14" s="1">
        <v>1922</v>
      </c>
      <c r="K14" s="1">
        <v>10</v>
      </c>
      <c r="L14" s="3">
        <v>4072</v>
      </c>
      <c r="N14" s="5" t="s">
        <v>34</v>
      </c>
    </row>
    <row r="15" spans="1:14">
      <c r="A15" s="3">
        <v>1922</v>
      </c>
      <c r="B15" s="3">
        <v>1</v>
      </c>
      <c r="C15" s="3">
        <v>14</v>
      </c>
      <c r="D15" s="4">
        <f t="shared" si="0"/>
        <v>12</v>
      </c>
      <c r="E15" s="3">
        <v>1</v>
      </c>
      <c r="F15" s="3">
        <v>1</v>
      </c>
      <c r="G15" s="3">
        <v>1</v>
      </c>
      <c r="H15" s="1" t="s">
        <v>30</v>
      </c>
      <c r="I15" s="1" t="s">
        <v>31</v>
      </c>
      <c r="J15" s="1">
        <v>1922</v>
      </c>
      <c r="K15" s="1">
        <v>10</v>
      </c>
      <c r="L15" s="3">
        <v>4072</v>
      </c>
      <c r="N15" s="5" t="s">
        <v>34</v>
      </c>
    </row>
    <row r="16" spans="1:14">
      <c r="A16" s="3">
        <v>1922</v>
      </c>
      <c r="B16" s="3">
        <v>1</v>
      </c>
      <c r="C16" s="3">
        <v>15</v>
      </c>
      <c r="D16" s="4">
        <f t="shared" si="0"/>
        <v>28</v>
      </c>
      <c r="E16" s="3">
        <v>2</v>
      </c>
      <c r="F16" s="3">
        <v>7</v>
      </c>
      <c r="G16" s="3">
        <v>1</v>
      </c>
      <c r="H16" s="1" t="s">
        <v>30</v>
      </c>
      <c r="I16" s="1" t="s">
        <v>31</v>
      </c>
      <c r="J16" s="1">
        <v>1922</v>
      </c>
      <c r="K16" s="1">
        <v>10</v>
      </c>
      <c r="L16" s="3">
        <v>4072</v>
      </c>
      <c r="N16" s="5" t="s">
        <v>34</v>
      </c>
    </row>
    <row r="17" spans="1:14">
      <c r="A17" s="3">
        <v>1922</v>
      </c>
      <c r="B17" s="3">
        <v>1</v>
      </c>
      <c r="C17" s="3">
        <v>16</v>
      </c>
      <c r="D17" s="4">
        <f t="shared" si="0"/>
        <v>14</v>
      </c>
      <c r="E17" s="3">
        <v>1</v>
      </c>
      <c r="F17" s="3">
        <v>3</v>
      </c>
      <c r="G17" s="3">
        <v>1</v>
      </c>
      <c r="H17" s="1" t="s">
        <v>30</v>
      </c>
      <c r="I17" s="1" t="s">
        <v>31</v>
      </c>
      <c r="J17" s="1">
        <v>1922</v>
      </c>
      <c r="K17" s="1">
        <v>10</v>
      </c>
      <c r="L17" s="3">
        <v>4072</v>
      </c>
      <c r="N17" s="5" t="s">
        <v>34</v>
      </c>
    </row>
    <row r="18" spans="1:14">
      <c r="A18" s="3">
        <v>1922</v>
      </c>
      <c r="B18" s="3">
        <v>1</v>
      </c>
      <c r="C18" s="3">
        <v>17</v>
      </c>
      <c r="D18" s="4">
        <f t="shared" si="0"/>
        <v>14</v>
      </c>
      <c r="E18" s="3">
        <v>1</v>
      </c>
      <c r="F18" s="3">
        <v>3</v>
      </c>
      <c r="G18" s="3">
        <v>1</v>
      </c>
      <c r="H18" s="1" t="s">
        <v>30</v>
      </c>
      <c r="I18" s="1" t="s">
        <v>31</v>
      </c>
      <c r="J18" s="1">
        <v>1922</v>
      </c>
      <c r="K18" s="1">
        <v>10</v>
      </c>
      <c r="L18" s="3">
        <v>4072</v>
      </c>
      <c r="N18" s="5" t="s">
        <v>34</v>
      </c>
    </row>
    <row r="19" spans="1:14">
      <c r="A19" s="3">
        <v>1922</v>
      </c>
      <c r="B19" s="3">
        <v>1</v>
      </c>
      <c r="C19" s="3">
        <v>18</v>
      </c>
      <c r="D19" s="4" t="str">
        <f t="shared" si="0"/>
        <v/>
      </c>
      <c r="E19" s="3"/>
      <c r="F19" s="3"/>
      <c r="G19" s="3"/>
      <c r="I19" s="1" t="s">
        <v>31</v>
      </c>
      <c r="J19" s="1">
        <v>1922</v>
      </c>
      <c r="K19" s="1">
        <v>10</v>
      </c>
      <c r="L19" s="3">
        <v>4072</v>
      </c>
      <c r="N19" s="5" t="s">
        <v>34</v>
      </c>
    </row>
    <row r="20" spans="1:14">
      <c r="A20" s="3">
        <v>1922</v>
      </c>
      <c r="B20" s="3">
        <v>1</v>
      </c>
      <c r="C20" s="3">
        <v>19</v>
      </c>
      <c r="D20" s="4">
        <f t="shared" si="0"/>
        <v>12</v>
      </c>
      <c r="E20" s="3">
        <v>1</v>
      </c>
      <c r="F20" s="3">
        <v>1</v>
      </c>
      <c r="G20" s="3">
        <v>1</v>
      </c>
      <c r="H20" s="1" t="s">
        <v>30</v>
      </c>
      <c r="I20" s="1" t="s">
        <v>31</v>
      </c>
      <c r="J20" s="1">
        <v>1922</v>
      </c>
      <c r="K20" s="1">
        <v>10</v>
      </c>
      <c r="L20" s="3">
        <v>4072</v>
      </c>
      <c r="N20" s="5" t="s">
        <v>34</v>
      </c>
    </row>
    <row r="21" spans="1:14">
      <c r="A21" s="3">
        <v>1922</v>
      </c>
      <c r="B21" s="3">
        <v>1</v>
      </c>
      <c r="C21" s="3">
        <v>20</v>
      </c>
      <c r="D21" s="4">
        <f t="shared" si="0"/>
        <v>12</v>
      </c>
      <c r="E21" s="3">
        <v>1</v>
      </c>
      <c r="F21" s="3">
        <v>1</v>
      </c>
      <c r="G21" s="3">
        <v>1</v>
      </c>
      <c r="H21" s="1" t="s">
        <v>30</v>
      </c>
      <c r="I21" s="1" t="s">
        <v>31</v>
      </c>
      <c r="J21" s="1">
        <v>1922</v>
      </c>
      <c r="K21" s="1">
        <v>10</v>
      </c>
      <c r="L21" s="3">
        <v>4072</v>
      </c>
      <c r="N21" s="5" t="s">
        <v>34</v>
      </c>
    </row>
    <row r="22" spans="1:14">
      <c r="A22" s="3">
        <v>1922</v>
      </c>
      <c r="B22" s="3">
        <v>1</v>
      </c>
      <c r="C22" s="3">
        <v>21</v>
      </c>
      <c r="D22" s="4">
        <f t="shared" si="0"/>
        <v>25</v>
      </c>
      <c r="E22" s="3">
        <v>2</v>
      </c>
      <c r="F22" s="3">
        <v>4</v>
      </c>
      <c r="G22" s="3">
        <v>1</v>
      </c>
      <c r="H22" s="1" t="s">
        <v>30</v>
      </c>
      <c r="I22" s="1" t="s">
        <v>31</v>
      </c>
      <c r="J22" s="1">
        <v>1922</v>
      </c>
      <c r="K22" s="1">
        <v>10</v>
      </c>
      <c r="L22" s="3">
        <v>4072</v>
      </c>
      <c r="N22" s="5" t="s">
        <v>34</v>
      </c>
    </row>
    <row r="23" spans="1:14">
      <c r="A23" s="3">
        <v>1922</v>
      </c>
      <c r="B23" s="3">
        <v>1</v>
      </c>
      <c r="C23" s="3">
        <v>22</v>
      </c>
      <c r="D23" s="4">
        <f t="shared" si="0"/>
        <v>12</v>
      </c>
      <c r="E23" s="3">
        <v>1</v>
      </c>
      <c r="F23" s="3">
        <v>1</v>
      </c>
      <c r="G23" s="3">
        <v>1</v>
      </c>
      <c r="H23" s="1" t="s">
        <v>30</v>
      </c>
      <c r="I23" s="1" t="s">
        <v>31</v>
      </c>
      <c r="J23" s="1">
        <v>1922</v>
      </c>
      <c r="K23" s="1">
        <v>10</v>
      </c>
      <c r="L23" s="3">
        <v>4072</v>
      </c>
      <c r="N23" s="5" t="s">
        <v>34</v>
      </c>
    </row>
    <row r="24" spans="1:14">
      <c r="A24" s="3">
        <v>1922</v>
      </c>
      <c r="B24" s="3">
        <v>1</v>
      </c>
      <c r="C24" s="3">
        <v>23</v>
      </c>
      <c r="D24" s="4">
        <f t="shared" si="0"/>
        <v>12</v>
      </c>
      <c r="E24" s="3">
        <v>1</v>
      </c>
      <c r="F24" s="3">
        <v>1</v>
      </c>
      <c r="G24" s="3">
        <v>1</v>
      </c>
      <c r="H24" s="1" t="s">
        <v>30</v>
      </c>
      <c r="I24" s="1" t="s">
        <v>31</v>
      </c>
      <c r="J24" s="1">
        <v>1922</v>
      </c>
      <c r="K24" s="1">
        <v>10</v>
      </c>
      <c r="L24" s="3">
        <v>4072</v>
      </c>
      <c r="N24" s="5" t="s">
        <v>34</v>
      </c>
    </row>
    <row r="25" spans="1:14">
      <c r="A25" s="3">
        <v>1922</v>
      </c>
      <c r="B25" s="3">
        <v>1</v>
      </c>
      <c r="C25" s="3">
        <v>24</v>
      </c>
      <c r="D25" s="4">
        <f t="shared" si="0"/>
        <v>0</v>
      </c>
      <c r="E25" s="3">
        <v>0</v>
      </c>
      <c r="F25" s="3">
        <v>0</v>
      </c>
      <c r="G25" s="3">
        <v>0</v>
      </c>
      <c r="H25" s="1" t="s">
        <v>30</v>
      </c>
      <c r="I25" s="1" t="s">
        <v>31</v>
      </c>
      <c r="J25" s="1">
        <v>1922</v>
      </c>
      <c r="K25" s="1">
        <v>10</v>
      </c>
      <c r="L25" s="3">
        <v>4072</v>
      </c>
      <c r="N25" s="5" t="s">
        <v>34</v>
      </c>
    </row>
    <row r="26" spans="1:14">
      <c r="A26" s="3">
        <v>1922</v>
      </c>
      <c r="B26" s="3">
        <v>1</v>
      </c>
      <c r="C26" s="3">
        <v>25</v>
      </c>
      <c r="D26" s="4">
        <f t="shared" si="0"/>
        <v>0</v>
      </c>
      <c r="E26" s="3">
        <v>0</v>
      </c>
      <c r="F26" s="3">
        <v>0</v>
      </c>
      <c r="G26" s="3">
        <v>0</v>
      </c>
      <c r="H26" s="1" t="s">
        <v>30</v>
      </c>
      <c r="I26" s="1" t="s">
        <v>31</v>
      </c>
      <c r="J26" s="1">
        <v>1922</v>
      </c>
      <c r="K26" s="1">
        <v>10</v>
      </c>
      <c r="L26" s="3">
        <v>4072</v>
      </c>
      <c r="N26" s="5" t="s">
        <v>34</v>
      </c>
    </row>
    <row r="27" spans="1:14">
      <c r="A27" s="3">
        <v>1922</v>
      </c>
      <c r="B27" s="3">
        <v>1</v>
      </c>
      <c r="C27" s="3">
        <v>26</v>
      </c>
      <c r="D27" s="4">
        <f t="shared" si="0"/>
        <v>0</v>
      </c>
      <c r="E27" s="3">
        <v>0</v>
      </c>
      <c r="F27" s="3">
        <v>0</v>
      </c>
      <c r="G27" s="3">
        <v>0</v>
      </c>
      <c r="H27" s="1" t="s">
        <v>30</v>
      </c>
      <c r="I27" s="1" t="s">
        <v>31</v>
      </c>
      <c r="J27" s="1">
        <v>1922</v>
      </c>
      <c r="K27" s="1">
        <v>10</v>
      </c>
      <c r="L27" s="3">
        <v>4072</v>
      </c>
      <c r="N27" s="5" t="s">
        <v>34</v>
      </c>
    </row>
    <row r="28" spans="1:14">
      <c r="A28" s="3">
        <v>1922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>
        <v>0</v>
      </c>
      <c r="H28" s="1" t="s">
        <v>30</v>
      </c>
      <c r="I28" s="1" t="s">
        <v>31</v>
      </c>
      <c r="J28" s="1">
        <v>1922</v>
      </c>
      <c r="K28" s="1">
        <v>10</v>
      </c>
      <c r="L28" s="3">
        <v>4072</v>
      </c>
      <c r="N28" s="5" t="s">
        <v>34</v>
      </c>
    </row>
    <row r="29" spans="1:14">
      <c r="A29" s="3">
        <v>1922</v>
      </c>
      <c r="B29" s="3">
        <v>1</v>
      </c>
      <c r="C29" s="3">
        <v>28</v>
      </c>
      <c r="D29" s="4">
        <f t="shared" si="0"/>
        <v>0</v>
      </c>
      <c r="E29" s="3">
        <v>0</v>
      </c>
      <c r="F29" s="3">
        <v>0</v>
      </c>
      <c r="G29" s="3">
        <v>0</v>
      </c>
      <c r="H29" s="1" t="s">
        <v>30</v>
      </c>
      <c r="I29" s="1" t="s">
        <v>31</v>
      </c>
      <c r="J29" s="1">
        <v>1922</v>
      </c>
      <c r="K29" s="1">
        <v>10</v>
      </c>
      <c r="L29" s="3">
        <v>4072</v>
      </c>
      <c r="N29" s="5" t="s">
        <v>34</v>
      </c>
    </row>
    <row r="30" spans="1:14">
      <c r="A30" s="3">
        <v>1922</v>
      </c>
      <c r="B30" s="3">
        <v>1</v>
      </c>
      <c r="C30" s="3">
        <v>29</v>
      </c>
      <c r="D30" s="4"/>
      <c r="E30" s="3" t="s">
        <v>33</v>
      </c>
      <c r="F30" s="3" t="s">
        <v>33</v>
      </c>
      <c r="G30" s="3">
        <v>0</v>
      </c>
      <c r="H30" s="1" t="s">
        <v>30</v>
      </c>
      <c r="I30" s="1" t="s">
        <v>31</v>
      </c>
      <c r="J30" s="1">
        <v>1922</v>
      </c>
      <c r="K30" s="1">
        <v>10</v>
      </c>
      <c r="L30" s="3">
        <v>4072</v>
      </c>
      <c r="N30" s="5" t="s">
        <v>34</v>
      </c>
    </row>
    <row r="31" spans="1:14">
      <c r="A31" s="3">
        <v>1922</v>
      </c>
      <c r="B31" s="3">
        <v>1</v>
      </c>
      <c r="C31" s="3">
        <v>30</v>
      </c>
      <c r="D31" s="4">
        <f t="shared" si="0"/>
        <v>0</v>
      </c>
      <c r="E31" s="3">
        <v>0</v>
      </c>
      <c r="F31" s="3">
        <v>0</v>
      </c>
      <c r="G31" s="3">
        <v>0</v>
      </c>
      <c r="H31" s="1" t="s">
        <v>30</v>
      </c>
      <c r="I31" s="1" t="s">
        <v>31</v>
      </c>
      <c r="J31" s="1">
        <v>1922</v>
      </c>
      <c r="K31" s="1">
        <v>10</v>
      </c>
      <c r="L31" s="3">
        <v>4072</v>
      </c>
      <c r="N31" s="5" t="s">
        <v>34</v>
      </c>
    </row>
    <row r="32" spans="1:14">
      <c r="A32" s="3">
        <v>1922</v>
      </c>
      <c r="B32" s="3">
        <v>1</v>
      </c>
      <c r="C32" s="3">
        <v>31</v>
      </c>
      <c r="D32" s="4">
        <f t="shared" si="0"/>
        <v>0</v>
      </c>
      <c r="E32" s="3">
        <v>0</v>
      </c>
      <c r="F32" s="3">
        <v>0</v>
      </c>
      <c r="G32" s="3">
        <v>0</v>
      </c>
      <c r="H32" s="1" t="s">
        <v>30</v>
      </c>
      <c r="I32" s="1" t="s">
        <v>31</v>
      </c>
      <c r="J32" s="1">
        <v>1922</v>
      </c>
      <c r="K32" s="1">
        <v>10</v>
      </c>
      <c r="L32" s="3">
        <v>4072</v>
      </c>
      <c r="N32" s="5" t="s">
        <v>34</v>
      </c>
    </row>
    <row r="33" spans="1:14">
      <c r="A33" s="1">
        <v>1922</v>
      </c>
      <c r="B33" s="1">
        <v>2</v>
      </c>
      <c r="C33" s="1">
        <v>1</v>
      </c>
      <c r="D33" s="4">
        <f t="shared" si="0"/>
        <v>0</v>
      </c>
      <c r="E33" s="1">
        <v>0</v>
      </c>
      <c r="F33" s="1">
        <v>0</v>
      </c>
      <c r="G33" s="1">
        <v>0</v>
      </c>
      <c r="H33" s="1" t="s">
        <v>30</v>
      </c>
      <c r="I33" s="1" t="s">
        <v>31</v>
      </c>
      <c r="J33" s="1">
        <v>1922</v>
      </c>
      <c r="K33" s="1">
        <v>15</v>
      </c>
      <c r="L33" s="1">
        <v>3841</v>
      </c>
      <c r="N33" s="1" t="s">
        <v>36</v>
      </c>
    </row>
    <row r="34" spans="1:14">
      <c r="A34" s="1">
        <v>1922</v>
      </c>
      <c r="B34" s="1">
        <v>2</v>
      </c>
      <c r="C34" s="1">
        <v>2</v>
      </c>
      <c r="D34" s="4">
        <f t="shared" si="0"/>
        <v>0</v>
      </c>
      <c r="E34" s="1">
        <v>0</v>
      </c>
      <c r="F34" s="1">
        <v>0</v>
      </c>
      <c r="G34" s="1">
        <v>0</v>
      </c>
      <c r="H34" s="1" t="s">
        <v>30</v>
      </c>
      <c r="I34" s="1" t="s">
        <v>31</v>
      </c>
      <c r="J34" s="1">
        <v>1922</v>
      </c>
      <c r="K34" s="1">
        <v>15</v>
      </c>
      <c r="L34" s="1">
        <v>3841</v>
      </c>
      <c r="N34" s="1" t="s">
        <v>36</v>
      </c>
    </row>
    <row r="35" spans="1:14">
      <c r="A35" s="1">
        <v>1922</v>
      </c>
      <c r="B35" s="1">
        <v>2</v>
      </c>
      <c r="C35" s="1">
        <v>3</v>
      </c>
      <c r="D35" s="4" t="str">
        <f t="shared" si="0"/>
        <v/>
      </c>
      <c r="H35" s="1" t="s">
        <v>30</v>
      </c>
      <c r="I35" s="1" t="s">
        <v>31</v>
      </c>
      <c r="J35" s="1">
        <v>1922</v>
      </c>
      <c r="K35" s="1">
        <v>15</v>
      </c>
      <c r="L35" s="1">
        <v>3841</v>
      </c>
      <c r="N35" s="1" t="s">
        <v>36</v>
      </c>
    </row>
    <row r="36" spans="1:14">
      <c r="A36" s="1">
        <v>1922</v>
      </c>
      <c r="B36" s="1">
        <v>2</v>
      </c>
      <c r="C36" s="1">
        <v>4</v>
      </c>
      <c r="D36" s="4">
        <f t="shared" si="0"/>
        <v>0</v>
      </c>
      <c r="E36" s="1">
        <v>0</v>
      </c>
      <c r="F36" s="1">
        <v>0</v>
      </c>
      <c r="G36" s="1">
        <v>0</v>
      </c>
      <c r="H36" s="1" t="s">
        <v>30</v>
      </c>
      <c r="I36" s="1" t="s">
        <v>31</v>
      </c>
      <c r="J36" s="1">
        <v>1922</v>
      </c>
      <c r="K36" s="1">
        <v>15</v>
      </c>
      <c r="L36" s="1">
        <v>3841</v>
      </c>
      <c r="N36" s="1" t="s">
        <v>36</v>
      </c>
    </row>
    <row r="37" spans="1:14">
      <c r="A37" s="1">
        <v>1922</v>
      </c>
      <c r="B37" s="1">
        <v>2</v>
      </c>
      <c r="C37" s="1">
        <v>5</v>
      </c>
      <c r="D37" s="4">
        <f t="shared" si="0"/>
        <v>0</v>
      </c>
      <c r="E37" s="1">
        <v>0</v>
      </c>
      <c r="F37" s="1">
        <v>0</v>
      </c>
      <c r="G37" s="1">
        <v>0</v>
      </c>
      <c r="H37" s="1" t="s">
        <v>30</v>
      </c>
      <c r="I37" s="1" t="s">
        <v>31</v>
      </c>
      <c r="J37" s="1">
        <v>1922</v>
      </c>
      <c r="K37" s="1">
        <v>15</v>
      </c>
      <c r="L37" s="1">
        <v>3841</v>
      </c>
      <c r="N37" s="1" t="s">
        <v>36</v>
      </c>
    </row>
    <row r="38" spans="1:14">
      <c r="A38" s="1">
        <v>1922</v>
      </c>
      <c r="B38" s="1">
        <v>2</v>
      </c>
      <c r="C38" s="1">
        <v>6</v>
      </c>
      <c r="D38" s="4">
        <f t="shared" si="0"/>
        <v>13</v>
      </c>
      <c r="E38" s="1">
        <v>1</v>
      </c>
      <c r="F38" s="1">
        <v>3</v>
      </c>
      <c r="G38" s="1">
        <v>0</v>
      </c>
      <c r="H38" s="1" t="s">
        <v>30</v>
      </c>
      <c r="I38" s="1" t="s">
        <v>31</v>
      </c>
      <c r="J38" s="1">
        <v>1922</v>
      </c>
      <c r="K38" s="1">
        <v>15</v>
      </c>
      <c r="L38" s="1">
        <v>3841</v>
      </c>
      <c r="N38" s="1" t="s">
        <v>36</v>
      </c>
    </row>
    <row r="39" spans="1:14">
      <c r="A39" s="1">
        <v>1922</v>
      </c>
      <c r="B39" s="1">
        <v>2</v>
      </c>
      <c r="C39" s="1">
        <v>7</v>
      </c>
      <c r="D39" s="4">
        <f t="shared" si="0"/>
        <v>16</v>
      </c>
      <c r="E39" s="1">
        <v>1</v>
      </c>
      <c r="F39" s="1">
        <v>6</v>
      </c>
      <c r="G39" s="1">
        <v>0</v>
      </c>
      <c r="H39" s="1" t="s">
        <v>30</v>
      </c>
      <c r="I39" s="1" t="s">
        <v>31</v>
      </c>
      <c r="J39" s="1">
        <v>1922</v>
      </c>
      <c r="K39" s="1">
        <v>15</v>
      </c>
      <c r="L39" s="1">
        <v>3841</v>
      </c>
      <c r="N39" s="1" t="s">
        <v>36</v>
      </c>
    </row>
    <row r="40" spans="1:14">
      <c r="A40" s="1">
        <v>1922</v>
      </c>
      <c r="B40" s="1">
        <v>2</v>
      </c>
      <c r="C40" s="1">
        <v>8</v>
      </c>
      <c r="D40" s="4" t="str">
        <f t="shared" si="0"/>
        <v/>
      </c>
      <c r="H40" s="1" t="s">
        <v>30</v>
      </c>
      <c r="I40" s="1" t="s">
        <v>31</v>
      </c>
      <c r="J40" s="1">
        <v>1922</v>
      </c>
      <c r="K40" s="1">
        <v>15</v>
      </c>
      <c r="L40" s="1">
        <v>3841</v>
      </c>
      <c r="N40" s="1" t="s">
        <v>36</v>
      </c>
    </row>
    <row r="41" spans="1:14">
      <c r="A41" s="1">
        <v>1922</v>
      </c>
      <c r="B41" s="1">
        <v>2</v>
      </c>
      <c r="C41" s="1">
        <v>9</v>
      </c>
      <c r="D41" s="4">
        <f t="shared" si="0"/>
        <v>45</v>
      </c>
      <c r="E41" s="1">
        <v>2</v>
      </c>
      <c r="F41" s="1">
        <v>22</v>
      </c>
      <c r="G41" s="1">
        <v>3</v>
      </c>
      <c r="H41" s="1" t="s">
        <v>30</v>
      </c>
      <c r="I41" s="1" t="s">
        <v>31</v>
      </c>
      <c r="J41" s="1">
        <v>1922</v>
      </c>
      <c r="K41" s="1">
        <v>15</v>
      </c>
      <c r="L41" s="1">
        <v>3841</v>
      </c>
      <c r="N41" s="1" t="s">
        <v>36</v>
      </c>
    </row>
    <row r="42" spans="1:14">
      <c r="A42" s="1">
        <v>1922</v>
      </c>
      <c r="B42" s="1">
        <v>2</v>
      </c>
      <c r="C42" s="1">
        <v>10</v>
      </c>
      <c r="D42" s="4">
        <f t="shared" si="0"/>
        <v>60</v>
      </c>
      <c r="E42" s="1">
        <v>2</v>
      </c>
      <c r="F42" s="1">
        <v>37</v>
      </c>
      <c r="G42" s="1">
        <v>3</v>
      </c>
      <c r="H42" s="1" t="s">
        <v>30</v>
      </c>
      <c r="I42" s="1" t="s">
        <v>31</v>
      </c>
      <c r="J42" s="1">
        <v>1922</v>
      </c>
      <c r="K42" s="1">
        <v>15</v>
      </c>
      <c r="L42" s="1">
        <v>3841</v>
      </c>
      <c r="N42" s="1" t="s">
        <v>36</v>
      </c>
    </row>
    <row r="43" spans="1:14">
      <c r="A43" s="1">
        <v>1922</v>
      </c>
      <c r="B43" s="1">
        <v>2</v>
      </c>
      <c r="C43" s="1">
        <v>11</v>
      </c>
      <c r="D43" s="4">
        <f t="shared" si="0"/>
        <v>49</v>
      </c>
      <c r="E43" s="1">
        <v>2</v>
      </c>
      <c r="F43" s="1">
        <v>23</v>
      </c>
      <c r="G43" s="1">
        <v>6</v>
      </c>
      <c r="H43" s="1" t="s">
        <v>30</v>
      </c>
      <c r="I43" s="1" t="s">
        <v>31</v>
      </c>
      <c r="J43" s="1">
        <v>1922</v>
      </c>
      <c r="K43" s="1">
        <v>15</v>
      </c>
      <c r="L43" s="1">
        <v>3841</v>
      </c>
      <c r="N43" s="1" t="s">
        <v>36</v>
      </c>
    </row>
    <row r="44" spans="1:14">
      <c r="A44" s="1">
        <v>1922</v>
      </c>
      <c r="B44" s="1">
        <v>2</v>
      </c>
      <c r="C44" s="1">
        <v>12</v>
      </c>
      <c r="D44" s="4">
        <f t="shared" si="0"/>
        <v>55</v>
      </c>
      <c r="E44" s="1">
        <v>2</v>
      </c>
      <c r="F44" s="1">
        <v>28</v>
      </c>
      <c r="G44" s="1">
        <v>7</v>
      </c>
      <c r="H44" s="1" t="s">
        <v>30</v>
      </c>
      <c r="I44" s="1" t="s">
        <v>31</v>
      </c>
      <c r="J44" s="1">
        <v>1922</v>
      </c>
      <c r="K44" s="1">
        <v>15</v>
      </c>
      <c r="L44" s="1">
        <v>3841</v>
      </c>
      <c r="N44" s="1" t="s">
        <v>36</v>
      </c>
    </row>
    <row r="45" spans="1:14">
      <c r="A45" s="1">
        <v>1922</v>
      </c>
      <c r="B45" s="1">
        <v>2</v>
      </c>
      <c r="C45" s="1">
        <v>13</v>
      </c>
      <c r="D45" s="4">
        <f t="shared" si="0"/>
        <v>42</v>
      </c>
      <c r="E45" s="1">
        <v>2</v>
      </c>
      <c r="F45" s="1">
        <v>16</v>
      </c>
      <c r="G45" s="1">
        <v>6</v>
      </c>
      <c r="H45" s="1" t="s">
        <v>30</v>
      </c>
      <c r="I45" s="1" t="s">
        <v>31</v>
      </c>
      <c r="J45" s="1">
        <v>1922</v>
      </c>
      <c r="K45" s="1">
        <v>15</v>
      </c>
      <c r="L45" s="1">
        <v>3841</v>
      </c>
      <c r="N45" s="1" t="s">
        <v>36</v>
      </c>
    </row>
    <row r="46" spans="1:14">
      <c r="A46" s="1">
        <v>1922</v>
      </c>
      <c r="B46" s="1">
        <v>2</v>
      </c>
      <c r="C46" s="1">
        <v>14</v>
      </c>
      <c r="D46" s="4">
        <f t="shared" si="0"/>
        <v>35</v>
      </c>
      <c r="E46" s="1">
        <v>2</v>
      </c>
      <c r="F46" s="1">
        <v>10</v>
      </c>
      <c r="G46" s="1">
        <v>5</v>
      </c>
      <c r="H46" s="1" t="s">
        <v>30</v>
      </c>
      <c r="I46" s="1" t="s">
        <v>31</v>
      </c>
      <c r="J46" s="1">
        <v>1922</v>
      </c>
      <c r="K46" s="1">
        <v>15</v>
      </c>
      <c r="L46" s="1">
        <v>3841</v>
      </c>
      <c r="N46" s="1" t="s">
        <v>36</v>
      </c>
    </row>
    <row r="47" spans="1:14">
      <c r="A47" s="1">
        <v>1922</v>
      </c>
      <c r="B47" s="1">
        <v>2</v>
      </c>
      <c r="C47" s="1">
        <v>15</v>
      </c>
      <c r="D47" s="4">
        <f t="shared" si="0"/>
        <v>19</v>
      </c>
      <c r="E47" s="1">
        <v>1</v>
      </c>
      <c r="F47" s="1">
        <v>5</v>
      </c>
      <c r="G47" s="1">
        <v>4</v>
      </c>
      <c r="H47" s="1" t="s">
        <v>30</v>
      </c>
      <c r="I47" s="1" t="s">
        <v>31</v>
      </c>
      <c r="J47" s="1">
        <v>1922</v>
      </c>
      <c r="K47" s="1">
        <v>15</v>
      </c>
      <c r="L47" s="1">
        <v>3841</v>
      </c>
      <c r="N47" s="1" t="s">
        <v>36</v>
      </c>
    </row>
    <row r="48" spans="1:14">
      <c r="A48" s="1">
        <v>1922</v>
      </c>
      <c r="B48" s="1">
        <v>2</v>
      </c>
      <c r="C48" s="1">
        <v>16</v>
      </c>
      <c r="D48" s="4" t="str">
        <f t="shared" si="0"/>
        <v/>
      </c>
      <c r="I48" s="1" t="s">
        <v>31</v>
      </c>
      <c r="J48" s="1">
        <v>1922</v>
      </c>
      <c r="K48" s="1">
        <v>15</v>
      </c>
      <c r="L48" s="1">
        <v>3841</v>
      </c>
      <c r="N48" s="1" t="s">
        <v>36</v>
      </c>
    </row>
    <row r="49" spans="1:14">
      <c r="A49" s="1">
        <v>1922</v>
      </c>
      <c r="B49" s="1">
        <v>2</v>
      </c>
      <c r="C49" s="1">
        <v>17</v>
      </c>
      <c r="D49" s="4">
        <f t="shared" si="0"/>
        <v>21</v>
      </c>
      <c r="E49" s="1">
        <v>1</v>
      </c>
      <c r="F49" s="1">
        <v>9</v>
      </c>
      <c r="G49" s="1">
        <v>2</v>
      </c>
      <c r="H49" s="1" t="s">
        <v>30</v>
      </c>
      <c r="I49" s="1" t="s">
        <v>31</v>
      </c>
      <c r="J49" s="1">
        <v>1922</v>
      </c>
      <c r="K49" s="1">
        <v>15</v>
      </c>
      <c r="L49" s="1">
        <v>3841</v>
      </c>
      <c r="N49" s="1" t="s">
        <v>36</v>
      </c>
    </row>
    <row r="50" spans="1:14">
      <c r="A50" s="1">
        <v>1922</v>
      </c>
      <c r="B50" s="1">
        <v>2</v>
      </c>
      <c r="C50" s="1">
        <v>18</v>
      </c>
      <c r="D50" s="4">
        <f t="shared" si="0"/>
        <v>16</v>
      </c>
      <c r="E50" s="1">
        <v>1</v>
      </c>
      <c r="F50" s="1">
        <v>4</v>
      </c>
      <c r="G50" s="1">
        <v>2</v>
      </c>
      <c r="H50" s="1" t="s">
        <v>30</v>
      </c>
      <c r="I50" s="1" t="s">
        <v>31</v>
      </c>
      <c r="J50" s="1">
        <v>1922</v>
      </c>
      <c r="K50" s="1">
        <v>15</v>
      </c>
      <c r="L50" s="1">
        <v>3841</v>
      </c>
      <c r="N50" s="1" t="s">
        <v>36</v>
      </c>
    </row>
    <row r="51" spans="1:14">
      <c r="A51" s="1">
        <v>1922</v>
      </c>
      <c r="B51" s="1">
        <v>2</v>
      </c>
      <c r="C51" s="1">
        <v>19</v>
      </c>
      <c r="D51" s="4">
        <f t="shared" si="0"/>
        <v>26</v>
      </c>
      <c r="E51" s="1">
        <v>2</v>
      </c>
      <c r="F51" s="1">
        <v>4</v>
      </c>
      <c r="G51" s="1">
        <v>2</v>
      </c>
      <c r="H51" s="1" t="s">
        <v>30</v>
      </c>
      <c r="I51" s="1" t="s">
        <v>31</v>
      </c>
      <c r="J51" s="1">
        <v>1922</v>
      </c>
      <c r="K51" s="1">
        <v>15</v>
      </c>
      <c r="L51" s="1">
        <v>3841</v>
      </c>
      <c r="N51" s="1" t="s">
        <v>36</v>
      </c>
    </row>
    <row r="52" spans="1:14">
      <c r="A52" s="1">
        <v>1922</v>
      </c>
      <c r="B52" s="1">
        <v>2</v>
      </c>
      <c r="C52" s="1">
        <v>20</v>
      </c>
      <c r="D52" s="4">
        <f t="shared" si="0"/>
        <v>12</v>
      </c>
      <c r="E52" s="1">
        <v>1</v>
      </c>
      <c r="F52" s="1">
        <v>1</v>
      </c>
      <c r="G52" s="1">
        <v>1</v>
      </c>
      <c r="H52" s="1" t="s">
        <v>30</v>
      </c>
      <c r="I52" s="1" t="s">
        <v>31</v>
      </c>
      <c r="J52" s="1">
        <v>1922</v>
      </c>
      <c r="K52" s="1">
        <v>15</v>
      </c>
      <c r="L52" s="1">
        <v>3841</v>
      </c>
      <c r="N52" s="1" t="s">
        <v>36</v>
      </c>
    </row>
    <row r="53" spans="1:14">
      <c r="A53" s="1">
        <v>1922</v>
      </c>
      <c r="B53" s="1">
        <v>2</v>
      </c>
      <c r="C53" s="1">
        <v>21</v>
      </c>
      <c r="D53" s="4">
        <f t="shared" si="0"/>
        <v>12</v>
      </c>
      <c r="E53" s="1">
        <v>1</v>
      </c>
      <c r="F53" s="1">
        <v>1</v>
      </c>
      <c r="G53" s="1">
        <v>1</v>
      </c>
      <c r="H53" s="1" t="s">
        <v>30</v>
      </c>
      <c r="I53" s="1" t="s">
        <v>31</v>
      </c>
      <c r="J53" s="1">
        <v>1922</v>
      </c>
      <c r="K53" s="1">
        <v>15</v>
      </c>
      <c r="L53" s="1">
        <v>3841</v>
      </c>
      <c r="N53" s="1" t="s">
        <v>36</v>
      </c>
    </row>
    <row r="54" spans="1:14">
      <c r="A54" s="1">
        <v>1922</v>
      </c>
      <c r="B54" s="1">
        <v>2</v>
      </c>
      <c r="C54" s="1">
        <v>22</v>
      </c>
      <c r="D54" s="4">
        <f t="shared" si="0"/>
        <v>12</v>
      </c>
      <c r="E54" s="1">
        <v>1</v>
      </c>
      <c r="F54" s="1">
        <v>1</v>
      </c>
      <c r="G54" s="1">
        <v>1</v>
      </c>
      <c r="H54" s="1" t="s">
        <v>30</v>
      </c>
      <c r="I54" s="1" t="s">
        <v>31</v>
      </c>
      <c r="J54" s="1">
        <v>1922</v>
      </c>
      <c r="K54" s="1">
        <v>15</v>
      </c>
      <c r="L54" s="1">
        <v>3841</v>
      </c>
      <c r="N54" s="1" t="s">
        <v>36</v>
      </c>
    </row>
    <row r="55" spans="1:14">
      <c r="A55" s="1">
        <v>1922</v>
      </c>
      <c r="B55" s="1">
        <v>2</v>
      </c>
      <c r="C55" s="1">
        <v>23</v>
      </c>
      <c r="D55" s="4">
        <f t="shared" si="0"/>
        <v>14</v>
      </c>
      <c r="E55" s="1">
        <v>1</v>
      </c>
      <c r="F55" s="1">
        <v>3</v>
      </c>
      <c r="G55" s="1">
        <v>1</v>
      </c>
      <c r="H55" s="1" t="s">
        <v>30</v>
      </c>
      <c r="I55" s="1" t="s">
        <v>31</v>
      </c>
      <c r="J55" s="1">
        <v>1922</v>
      </c>
      <c r="K55" s="1">
        <v>15</v>
      </c>
      <c r="L55" s="1">
        <v>3841</v>
      </c>
      <c r="N55" s="1" t="s">
        <v>36</v>
      </c>
    </row>
    <row r="56" spans="1:14">
      <c r="A56" s="1">
        <v>1922</v>
      </c>
      <c r="B56" s="1">
        <v>2</v>
      </c>
      <c r="C56" s="1">
        <v>24</v>
      </c>
      <c r="D56" s="4">
        <f t="shared" si="0"/>
        <v>24</v>
      </c>
      <c r="E56" s="1">
        <v>2</v>
      </c>
      <c r="F56" s="1">
        <v>2</v>
      </c>
      <c r="G56" s="1">
        <v>2</v>
      </c>
      <c r="H56" s="1" t="s">
        <v>30</v>
      </c>
      <c r="I56" s="1" t="s">
        <v>31</v>
      </c>
      <c r="J56" s="1">
        <v>1922</v>
      </c>
      <c r="K56" s="1">
        <v>15</v>
      </c>
      <c r="L56" s="1">
        <v>3841</v>
      </c>
      <c r="N56" s="1" t="s">
        <v>36</v>
      </c>
    </row>
    <row r="57" spans="1:14">
      <c r="A57" s="1">
        <v>1922</v>
      </c>
      <c r="B57" s="1">
        <v>2</v>
      </c>
      <c r="C57" s="1">
        <v>25</v>
      </c>
      <c r="D57" s="4">
        <f t="shared" si="0"/>
        <v>25</v>
      </c>
      <c r="E57" s="1">
        <v>2</v>
      </c>
      <c r="F57" s="1">
        <v>3</v>
      </c>
      <c r="G57" s="1">
        <v>2</v>
      </c>
      <c r="H57" s="1" t="s">
        <v>30</v>
      </c>
      <c r="I57" s="1" t="s">
        <v>31</v>
      </c>
      <c r="J57" s="1">
        <v>1922</v>
      </c>
      <c r="K57" s="1">
        <v>15</v>
      </c>
      <c r="L57" s="1">
        <v>3841</v>
      </c>
      <c r="N57" s="1" t="s">
        <v>36</v>
      </c>
    </row>
    <row r="58" spans="1:14">
      <c r="A58" s="1">
        <v>1922</v>
      </c>
      <c r="B58" s="1">
        <v>2</v>
      </c>
      <c r="C58" s="1">
        <v>26</v>
      </c>
      <c r="D58" s="4">
        <f t="shared" si="0"/>
        <v>28</v>
      </c>
      <c r="E58" s="1">
        <v>2</v>
      </c>
      <c r="F58" s="1">
        <v>6</v>
      </c>
      <c r="G58" s="1">
        <v>2</v>
      </c>
      <c r="H58" s="1" t="s">
        <v>30</v>
      </c>
      <c r="I58" s="1" t="s">
        <v>31</v>
      </c>
      <c r="J58" s="1">
        <v>1922</v>
      </c>
      <c r="K58" s="1">
        <v>15</v>
      </c>
      <c r="L58" s="1">
        <v>3841</v>
      </c>
      <c r="N58" s="1" t="s">
        <v>36</v>
      </c>
    </row>
    <row r="59" spans="1:14">
      <c r="A59" s="1">
        <v>1922</v>
      </c>
      <c r="B59" s="1">
        <v>2</v>
      </c>
      <c r="C59" s="1">
        <v>27</v>
      </c>
      <c r="D59" s="4" t="str">
        <f t="shared" si="0"/>
        <v/>
      </c>
      <c r="I59" s="1" t="s">
        <v>31</v>
      </c>
      <c r="J59" s="1">
        <v>1922</v>
      </c>
      <c r="K59" s="1">
        <v>15</v>
      </c>
      <c r="L59" s="1">
        <v>3841</v>
      </c>
      <c r="N59" s="1" t="s">
        <v>36</v>
      </c>
    </row>
    <row r="60" spans="1:14">
      <c r="A60" s="1">
        <v>1922</v>
      </c>
      <c r="B60" s="1">
        <v>2</v>
      </c>
      <c r="C60" s="1">
        <v>28</v>
      </c>
      <c r="D60" s="4">
        <f t="shared" si="0"/>
        <v>47</v>
      </c>
      <c r="E60" s="1">
        <v>2</v>
      </c>
      <c r="F60" s="1">
        <v>25</v>
      </c>
      <c r="G60" s="1">
        <v>2</v>
      </c>
      <c r="H60" s="1" t="s">
        <v>30</v>
      </c>
      <c r="I60" s="1" t="s">
        <v>31</v>
      </c>
      <c r="J60" s="1">
        <v>1922</v>
      </c>
      <c r="K60" s="1">
        <v>15</v>
      </c>
      <c r="L60" s="1">
        <v>3841</v>
      </c>
      <c r="N60" s="1" t="s">
        <v>36</v>
      </c>
    </row>
    <row r="61" spans="1:14">
      <c r="A61" s="1">
        <v>1922</v>
      </c>
      <c r="B61" s="1">
        <v>3</v>
      </c>
      <c r="C61" s="1">
        <v>1</v>
      </c>
      <c r="D61" s="4">
        <f t="shared" si="0"/>
        <v>69</v>
      </c>
      <c r="E61" s="1">
        <v>3</v>
      </c>
      <c r="F61" s="1">
        <v>32</v>
      </c>
      <c r="G61" s="1">
        <v>7</v>
      </c>
      <c r="H61" s="1" t="s">
        <v>30</v>
      </c>
      <c r="I61" s="1" t="s">
        <v>31</v>
      </c>
      <c r="J61" s="1">
        <v>1922</v>
      </c>
      <c r="K61" s="1">
        <v>18</v>
      </c>
      <c r="L61" s="1">
        <v>3842</v>
      </c>
      <c r="N61" s="1" t="s">
        <v>37</v>
      </c>
    </row>
    <row r="62" spans="1:14">
      <c r="A62" s="1">
        <v>1922</v>
      </c>
      <c r="B62" s="1">
        <v>3</v>
      </c>
      <c r="C62" s="1">
        <v>2</v>
      </c>
      <c r="D62" s="4">
        <f t="shared" si="0"/>
        <v>93</v>
      </c>
      <c r="E62" s="1">
        <v>3</v>
      </c>
      <c r="F62" s="1">
        <v>48</v>
      </c>
      <c r="G62" s="1">
        <v>15</v>
      </c>
      <c r="H62" s="1" t="s">
        <v>30</v>
      </c>
      <c r="I62" s="1" t="s">
        <v>31</v>
      </c>
      <c r="J62" s="1">
        <v>1922</v>
      </c>
      <c r="K62" s="1">
        <v>18</v>
      </c>
      <c r="L62" s="1">
        <v>3842</v>
      </c>
      <c r="N62" s="1" t="s">
        <v>37</v>
      </c>
    </row>
    <row r="63" spans="1:14">
      <c r="A63" s="1">
        <v>1922</v>
      </c>
      <c r="B63" s="1">
        <v>3</v>
      </c>
      <c r="C63" s="1">
        <v>3</v>
      </c>
      <c r="D63" s="4">
        <f t="shared" si="0"/>
        <v>57</v>
      </c>
      <c r="E63" s="1">
        <v>2</v>
      </c>
      <c r="F63" s="1">
        <v>30</v>
      </c>
      <c r="G63" s="1">
        <v>7</v>
      </c>
      <c r="H63" s="1" t="s">
        <v>30</v>
      </c>
      <c r="I63" s="1" t="s">
        <v>31</v>
      </c>
      <c r="J63" s="1">
        <v>1922</v>
      </c>
      <c r="K63" s="1">
        <v>18</v>
      </c>
      <c r="L63" s="1">
        <v>3842</v>
      </c>
      <c r="N63" s="1" t="s">
        <v>37</v>
      </c>
    </row>
    <row r="64" spans="1:14">
      <c r="A64" s="1">
        <v>1922</v>
      </c>
      <c r="B64" s="1">
        <v>3</v>
      </c>
      <c r="C64" s="1">
        <v>4</v>
      </c>
      <c r="D64" s="4">
        <f t="shared" si="0"/>
        <v>64</v>
      </c>
      <c r="E64" s="1">
        <v>2</v>
      </c>
      <c r="F64" s="1">
        <v>36</v>
      </c>
      <c r="G64" s="1">
        <v>8</v>
      </c>
      <c r="H64" s="1" t="s">
        <v>30</v>
      </c>
      <c r="I64" s="1" t="s">
        <v>31</v>
      </c>
      <c r="J64" s="1">
        <v>1922</v>
      </c>
      <c r="K64" s="1">
        <v>18</v>
      </c>
      <c r="L64" s="1">
        <v>3842</v>
      </c>
      <c r="N64" s="1" t="s">
        <v>37</v>
      </c>
    </row>
    <row r="65" spans="1:14">
      <c r="A65" s="1">
        <v>1922</v>
      </c>
      <c r="B65" s="1">
        <v>3</v>
      </c>
      <c r="C65" s="1">
        <v>5</v>
      </c>
      <c r="D65" s="4">
        <f t="shared" si="0"/>
        <v>66</v>
      </c>
      <c r="E65" s="1">
        <v>2</v>
      </c>
      <c r="F65" s="1">
        <v>39</v>
      </c>
      <c r="G65" s="1">
        <v>7</v>
      </c>
      <c r="H65" s="1" t="s">
        <v>30</v>
      </c>
      <c r="I65" s="1" t="s">
        <v>31</v>
      </c>
      <c r="J65" s="1">
        <v>1922</v>
      </c>
      <c r="K65" s="1">
        <v>18</v>
      </c>
      <c r="L65" s="1">
        <v>3842</v>
      </c>
      <c r="N65" s="1" t="s">
        <v>37</v>
      </c>
    </row>
    <row r="66" spans="1:14">
      <c r="A66" s="1">
        <v>1922</v>
      </c>
      <c r="B66" s="1">
        <v>3</v>
      </c>
      <c r="C66" s="1">
        <v>6</v>
      </c>
      <c r="D66" s="4">
        <f t="shared" si="0"/>
        <v>52</v>
      </c>
      <c r="E66" s="1">
        <v>2</v>
      </c>
      <c r="F66" s="1">
        <v>27</v>
      </c>
      <c r="G66" s="1">
        <v>5</v>
      </c>
      <c r="H66" s="1" t="s">
        <v>30</v>
      </c>
      <c r="I66" s="1" t="s">
        <v>31</v>
      </c>
      <c r="J66" s="1">
        <v>1922</v>
      </c>
      <c r="K66" s="1">
        <v>18</v>
      </c>
      <c r="L66" s="1">
        <v>3842</v>
      </c>
      <c r="N66" s="1" t="s">
        <v>37</v>
      </c>
    </row>
    <row r="67" spans="1:14">
      <c r="A67" s="1">
        <v>1922</v>
      </c>
      <c r="B67" s="1">
        <v>3</v>
      </c>
      <c r="C67" s="1">
        <v>7</v>
      </c>
      <c r="D67" s="4" t="str">
        <f t="shared" ref="D67:D130" si="1">IF(E67="","",E67*10+F67+G67)</f>
        <v/>
      </c>
      <c r="I67" s="1" t="s">
        <v>31</v>
      </c>
      <c r="J67" s="1">
        <v>1922</v>
      </c>
      <c r="K67" s="1">
        <v>18</v>
      </c>
      <c r="L67" s="1">
        <v>3842</v>
      </c>
      <c r="N67" s="1" t="s">
        <v>37</v>
      </c>
    </row>
    <row r="68" spans="1:14">
      <c r="A68" s="1">
        <v>1922</v>
      </c>
      <c r="B68" s="1">
        <v>3</v>
      </c>
      <c r="C68" s="1">
        <v>8</v>
      </c>
      <c r="D68" s="4">
        <f t="shared" si="1"/>
        <v>74</v>
      </c>
      <c r="E68" s="1">
        <v>3</v>
      </c>
      <c r="F68" s="1">
        <v>37</v>
      </c>
      <c r="G68" s="1">
        <v>7</v>
      </c>
      <c r="H68" s="1" t="s">
        <v>30</v>
      </c>
      <c r="I68" s="1" t="s">
        <v>31</v>
      </c>
      <c r="J68" s="1">
        <v>1922</v>
      </c>
      <c r="K68" s="1">
        <v>18</v>
      </c>
      <c r="L68" s="1">
        <v>3842</v>
      </c>
      <c r="N68" s="1" t="s">
        <v>37</v>
      </c>
    </row>
    <row r="69" spans="1:14">
      <c r="A69" s="1">
        <v>1922</v>
      </c>
      <c r="B69" s="1">
        <v>3</v>
      </c>
      <c r="C69" s="1">
        <v>9</v>
      </c>
      <c r="D69" s="4">
        <f t="shared" si="1"/>
        <v>63</v>
      </c>
      <c r="E69" s="1">
        <v>3</v>
      </c>
      <c r="F69" s="1">
        <v>27</v>
      </c>
      <c r="G69" s="1">
        <v>6</v>
      </c>
      <c r="H69" s="1" t="s">
        <v>30</v>
      </c>
      <c r="I69" s="1" t="s">
        <v>31</v>
      </c>
      <c r="J69" s="1">
        <v>1922</v>
      </c>
      <c r="K69" s="1">
        <v>18</v>
      </c>
      <c r="L69" s="1">
        <v>3842</v>
      </c>
      <c r="N69" s="1" t="s">
        <v>37</v>
      </c>
    </row>
    <row r="70" spans="1:14">
      <c r="A70" s="1">
        <v>1922</v>
      </c>
      <c r="B70" s="1">
        <v>3</v>
      </c>
      <c r="C70" s="1">
        <v>10</v>
      </c>
      <c r="D70" s="4" t="str">
        <f t="shared" si="1"/>
        <v/>
      </c>
      <c r="I70" s="1" t="s">
        <v>31</v>
      </c>
      <c r="J70" s="1">
        <v>1922</v>
      </c>
      <c r="K70" s="1">
        <v>18</v>
      </c>
      <c r="L70" s="1">
        <v>3842</v>
      </c>
      <c r="N70" s="1" t="s">
        <v>37</v>
      </c>
    </row>
    <row r="71" spans="1:14">
      <c r="A71" s="1">
        <v>1922</v>
      </c>
      <c r="B71" s="1">
        <v>3</v>
      </c>
      <c r="C71" s="1">
        <v>11</v>
      </c>
      <c r="D71" s="4">
        <f t="shared" si="1"/>
        <v>57</v>
      </c>
      <c r="E71" s="1">
        <v>3</v>
      </c>
      <c r="F71" s="1">
        <v>22</v>
      </c>
      <c r="G71" s="1">
        <v>5</v>
      </c>
      <c r="H71" s="1" t="s">
        <v>30</v>
      </c>
      <c r="I71" s="1" t="s">
        <v>31</v>
      </c>
      <c r="J71" s="1">
        <v>1922</v>
      </c>
      <c r="K71" s="1">
        <v>18</v>
      </c>
      <c r="L71" s="1">
        <v>3842</v>
      </c>
      <c r="N71" s="1" t="s">
        <v>37</v>
      </c>
    </row>
    <row r="72" spans="1:14">
      <c r="A72" s="1">
        <v>1922</v>
      </c>
      <c r="B72" s="1">
        <v>3</v>
      </c>
      <c r="C72" s="1">
        <v>12</v>
      </c>
      <c r="D72" s="4">
        <f t="shared" si="1"/>
        <v>103</v>
      </c>
      <c r="E72" s="1">
        <v>4</v>
      </c>
      <c r="F72" s="1">
        <v>58</v>
      </c>
      <c r="G72" s="1">
        <v>5</v>
      </c>
      <c r="H72" s="1" t="s">
        <v>30</v>
      </c>
      <c r="I72" s="1" t="s">
        <v>31</v>
      </c>
      <c r="J72" s="1">
        <v>1922</v>
      </c>
      <c r="K72" s="1">
        <v>18</v>
      </c>
      <c r="L72" s="1">
        <v>3842</v>
      </c>
      <c r="N72" s="1" t="s">
        <v>37</v>
      </c>
    </row>
    <row r="73" spans="1:14">
      <c r="A73" s="1">
        <v>1922</v>
      </c>
      <c r="B73" s="1">
        <v>3</v>
      </c>
      <c r="C73" s="1">
        <v>13</v>
      </c>
      <c r="D73" s="4" t="str">
        <f t="shared" si="1"/>
        <v/>
      </c>
      <c r="I73" s="1" t="s">
        <v>31</v>
      </c>
      <c r="J73" s="1">
        <v>1922</v>
      </c>
      <c r="K73" s="1">
        <v>18</v>
      </c>
      <c r="L73" s="1">
        <v>3842</v>
      </c>
      <c r="N73" s="1" t="s">
        <v>37</v>
      </c>
    </row>
    <row r="74" spans="1:14">
      <c r="A74" s="1">
        <v>1922</v>
      </c>
      <c r="B74" s="1">
        <v>3</v>
      </c>
      <c r="C74" s="1">
        <v>14</v>
      </c>
      <c r="D74" s="4">
        <f t="shared" si="1"/>
        <v>59</v>
      </c>
      <c r="E74" s="1">
        <v>3</v>
      </c>
      <c r="F74" s="1">
        <v>26</v>
      </c>
      <c r="G74" s="1">
        <v>3</v>
      </c>
      <c r="H74" s="1" t="s">
        <v>30</v>
      </c>
      <c r="I74" s="1" t="s">
        <v>31</v>
      </c>
      <c r="J74" s="1">
        <v>1922</v>
      </c>
      <c r="K74" s="1">
        <v>18</v>
      </c>
      <c r="L74" s="1">
        <v>3842</v>
      </c>
      <c r="N74" s="1" t="s">
        <v>37</v>
      </c>
    </row>
    <row r="75" spans="1:14">
      <c r="A75" s="1">
        <v>1922</v>
      </c>
      <c r="B75" s="1">
        <v>3</v>
      </c>
      <c r="C75" s="1">
        <v>15</v>
      </c>
      <c r="D75" s="4">
        <f t="shared" si="1"/>
        <v>49</v>
      </c>
      <c r="E75" s="1">
        <v>3</v>
      </c>
      <c r="F75" s="1">
        <v>16</v>
      </c>
      <c r="G75" s="1">
        <v>3</v>
      </c>
      <c r="H75" s="1" t="s">
        <v>30</v>
      </c>
      <c r="I75" s="1" t="s">
        <v>31</v>
      </c>
      <c r="J75" s="1">
        <v>1922</v>
      </c>
      <c r="K75" s="1">
        <v>18</v>
      </c>
      <c r="L75" s="1">
        <v>3842</v>
      </c>
      <c r="N75" s="1" t="s">
        <v>37</v>
      </c>
    </row>
    <row r="76" spans="1:14">
      <c r="A76" s="1">
        <v>1922</v>
      </c>
      <c r="B76" s="1">
        <v>3</v>
      </c>
      <c r="C76" s="1">
        <v>16</v>
      </c>
      <c r="D76" s="4">
        <f t="shared" si="1"/>
        <v>27</v>
      </c>
      <c r="E76" s="1">
        <v>2</v>
      </c>
      <c r="F76" s="1">
        <v>4</v>
      </c>
      <c r="G76" s="1">
        <v>3</v>
      </c>
      <c r="H76" s="1" t="s">
        <v>30</v>
      </c>
      <c r="I76" s="1" t="s">
        <v>31</v>
      </c>
      <c r="J76" s="1">
        <v>1922</v>
      </c>
      <c r="K76" s="1">
        <v>18</v>
      </c>
      <c r="L76" s="1">
        <v>3842</v>
      </c>
      <c r="N76" s="1" t="s">
        <v>37</v>
      </c>
    </row>
    <row r="77" spans="1:14">
      <c r="A77" s="1">
        <v>1922</v>
      </c>
      <c r="B77" s="1">
        <v>3</v>
      </c>
      <c r="C77" s="1">
        <v>17</v>
      </c>
      <c r="D77" s="4">
        <f t="shared" si="1"/>
        <v>23</v>
      </c>
      <c r="E77" s="1">
        <v>2</v>
      </c>
      <c r="F77" s="1">
        <v>2</v>
      </c>
      <c r="G77" s="1">
        <v>1</v>
      </c>
      <c r="H77" s="1" t="s">
        <v>30</v>
      </c>
      <c r="I77" s="1" t="s">
        <v>31</v>
      </c>
      <c r="J77" s="1">
        <v>1922</v>
      </c>
      <c r="K77" s="1">
        <v>18</v>
      </c>
      <c r="L77" s="1">
        <v>3842</v>
      </c>
      <c r="N77" s="1" t="s">
        <v>37</v>
      </c>
    </row>
    <row r="78" spans="1:14">
      <c r="A78" s="1">
        <v>1922</v>
      </c>
      <c r="B78" s="1">
        <v>3</v>
      </c>
      <c r="C78" s="1">
        <v>18</v>
      </c>
      <c r="D78" s="4">
        <f t="shared" si="1"/>
        <v>27</v>
      </c>
      <c r="E78" s="1">
        <v>2</v>
      </c>
      <c r="F78" s="1">
        <v>6</v>
      </c>
      <c r="G78" s="1">
        <v>1</v>
      </c>
      <c r="H78" s="1" t="s">
        <v>30</v>
      </c>
      <c r="I78" s="1" t="s">
        <v>31</v>
      </c>
      <c r="J78" s="1">
        <v>1922</v>
      </c>
      <c r="K78" s="1">
        <v>18</v>
      </c>
      <c r="L78" s="1">
        <v>3842</v>
      </c>
      <c r="N78" s="1" t="s">
        <v>37</v>
      </c>
    </row>
    <row r="79" spans="1:14">
      <c r="A79" s="1">
        <v>1922</v>
      </c>
      <c r="B79" s="1">
        <v>3</v>
      </c>
      <c r="C79" s="1">
        <v>19</v>
      </c>
      <c r="D79" s="4">
        <f t="shared" si="1"/>
        <v>15</v>
      </c>
      <c r="E79" s="1">
        <v>1</v>
      </c>
      <c r="F79" s="1">
        <v>5</v>
      </c>
      <c r="G79" s="1">
        <v>0</v>
      </c>
      <c r="H79" s="1" t="s">
        <v>30</v>
      </c>
      <c r="I79" s="1" t="s">
        <v>31</v>
      </c>
      <c r="J79" s="1">
        <v>1922</v>
      </c>
      <c r="K79" s="1">
        <v>18</v>
      </c>
      <c r="L79" s="1">
        <v>3842</v>
      </c>
      <c r="N79" s="1" t="s">
        <v>37</v>
      </c>
    </row>
    <row r="80" spans="1:14">
      <c r="A80" s="1">
        <v>1922</v>
      </c>
      <c r="B80" s="1">
        <v>3</v>
      </c>
      <c r="C80" s="1">
        <v>20</v>
      </c>
      <c r="D80" s="4">
        <f t="shared" si="1"/>
        <v>11</v>
      </c>
      <c r="E80" s="1">
        <v>1</v>
      </c>
      <c r="F80" s="1">
        <v>1</v>
      </c>
      <c r="G80" s="1">
        <v>0</v>
      </c>
      <c r="H80" s="1" t="s">
        <v>30</v>
      </c>
      <c r="I80" s="1" t="s">
        <v>31</v>
      </c>
      <c r="J80" s="1">
        <v>1922</v>
      </c>
      <c r="K80" s="1">
        <v>18</v>
      </c>
      <c r="L80" s="1">
        <v>3842</v>
      </c>
      <c r="N80" s="1" t="s">
        <v>37</v>
      </c>
    </row>
    <row r="81" spans="1:14">
      <c r="A81" s="1">
        <v>1922</v>
      </c>
      <c r="B81" s="1">
        <v>3</v>
      </c>
      <c r="C81" s="1">
        <v>21</v>
      </c>
      <c r="D81" s="4">
        <f t="shared" si="1"/>
        <v>0</v>
      </c>
      <c r="E81" s="1">
        <v>0</v>
      </c>
      <c r="F81" s="1">
        <v>0</v>
      </c>
      <c r="G81" s="1">
        <v>0</v>
      </c>
      <c r="H81" s="1" t="s">
        <v>30</v>
      </c>
      <c r="I81" s="1" t="s">
        <v>31</v>
      </c>
      <c r="J81" s="1">
        <v>1922</v>
      </c>
      <c r="K81" s="1">
        <v>18</v>
      </c>
      <c r="L81" s="1">
        <v>3842</v>
      </c>
      <c r="N81" s="1" t="s">
        <v>37</v>
      </c>
    </row>
    <row r="82" spans="1:14">
      <c r="A82" s="1">
        <v>1922</v>
      </c>
      <c r="B82" s="1">
        <v>3</v>
      </c>
      <c r="C82" s="1">
        <v>22</v>
      </c>
      <c r="D82" s="4">
        <f t="shared" si="1"/>
        <v>0</v>
      </c>
      <c r="E82" s="1">
        <v>0</v>
      </c>
      <c r="F82" s="1">
        <v>0</v>
      </c>
      <c r="G82" s="1">
        <v>0</v>
      </c>
      <c r="H82" s="1" t="s">
        <v>30</v>
      </c>
      <c r="I82" s="1" t="s">
        <v>31</v>
      </c>
      <c r="J82" s="1">
        <v>1922</v>
      </c>
      <c r="K82" s="1">
        <v>18</v>
      </c>
      <c r="L82" s="1">
        <v>3842</v>
      </c>
      <c r="N82" s="1" t="s">
        <v>37</v>
      </c>
    </row>
    <row r="83" spans="1:14">
      <c r="A83" s="1">
        <v>1922</v>
      </c>
      <c r="B83" s="1">
        <v>3</v>
      </c>
      <c r="C83" s="1">
        <v>23</v>
      </c>
      <c r="D83" s="4">
        <f t="shared" si="1"/>
        <v>12</v>
      </c>
      <c r="E83" s="1">
        <v>1</v>
      </c>
      <c r="F83" s="1">
        <v>1</v>
      </c>
      <c r="G83" s="1">
        <v>1</v>
      </c>
      <c r="H83" s="1" t="s">
        <v>30</v>
      </c>
      <c r="I83" s="1" t="s">
        <v>31</v>
      </c>
      <c r="J83" s="1">
        <v>1922</v>
      </c>
      <c r="K83" s="1">
        <v>18</v>
      </c>
      <c r="L83" s="1">
        <v>3842</v>
      </c>
      <c r="N83" s="1" t="s">
        <v>37</v>
      </c>
    </row>
    <row r="84" spans="1:14">
      <c r="A84" s="1">
        <v>1922</v>
      </c>
      <c r="B84" s="1">
        <v>3</v>
      </c>
      <c r="C84" s="1">
        <v>24</v>
      </c>
      <c r="D84" s="4">
        <f t="shared" si="1"/>
        <v>16</v>
      </c>
      <c r="E84" s="1">
        <v>1</v>
      </c>
      <c r="F84" s="1">
        <v>4</v>
      </c>
      <c r="G84" s="1">
        <v>2</v>
      </c>
      <c r="H84" s="1" t="s">
        <v>38</v>
      </c>
      <c r="I84" s="1" t="s">
        <v>31</v>
      </c>
      <c r="J84" s="1">
        <v>1922</v>
      </c>
      <c r="K84" s="1">
        <v>18</v>
      </c>
      <c r="L84" s="1">
        <v>3842</v>
      </c>
      <c r="N84" s="1" t="s">
        <v>37</v>
      </c>
    </row>
    <row r="85" spans="1:14">
      <c r="A85" s="1">
        <v>1922</v>
      </c>
      <c r="B85" s="1">
        <v>3</v>
      </c>
      <c r="C85" s="1">
        <v>25</v>
      </c>
      <c r="D85" s="4">
        <f t="shared" si="1"/>
        <v>50</v>
      </c>
      <c r="E85" s="1">
        <v>3</v>
      </c>
      <c r="F85" s="1">
        <v>17</v>
      </c>
      <c r="G85" s="1">
        <v>3</v>
      </c>
      <c r="H85" s="1" t="s">
        <v>30</v>
      </c>
      <c r="I85" s="1" t="s">
        <v>31</v>
      </c>
      <c r="J85" s="1">
        <v>1922</v>
      </c>
      <c r="K85" s="1">
        <v>18</v>
      </c>
      <c r="L85" s="1">
        <v>3842</v>
      </c>
      <c r="N85" s="1" t="s">
        <v>37</v>
      </c>
    </row>
    <row r="86" spans="1:14">
      <c r="A86" s="1">
        <v>1922</v>
      </c>
      <c r="B86" s="1">
        <v>3</v>
      </c>
      <c r="C86" s="1">
        <v>26</v>
      </c>
      <c r="D86" s="4">
        <f t="shared" si="1"/>
        <v>53</v>
      </c>
      <c r="E86" s="1">
        <v>3</v>
      </c>
      <c r="F86" s="1">
        <v>20</v>
      </c>
      <c r="G86" s="1">
        <v>3</v>
      </c>
      <c r="H86" s="1" t="s">
        <v>30</v>
      </c>
      <c r="I86" s="1" t="s">
        <v>31</v>
      </c>
      <c r="J86" s="1">
        <v>1922</v>
      </c>
      <c r="K86" s="1">
        <v>18</v>
      </c>
      <c r="L86" s="1">
        <v>3842</v>
      </c>
      <c r="N86" s="1" t="s">
        <v>37</v>
      </c>
    </row>
    <row r="87" spans="1:14">
      <c r="A87" s="1">
        <v>1922</v>
      </c>
      <c r="B87" s="1">
        <v>3</v>
      </c>
      <c r="C87" s="1">
        <v>27</v>
      </c>
      <c r="D87" s="4">
        <f t="shared" si="1"/>
        <v>48</v>
      </c>
      <c r="E87" s="1">
        <v>3</v>
      </c>
      <c r="F87" s="1">
        <v>16</v>
      </c>
      <c r="G87" s="1">
        <v>2</v>
      </c>
      <c r="H87" s="1" t="s">
        <v>30</v>
      </c>
      <c r="I87" s="1" t="s">
        <v>31</v>
      </c>
      <c r="J87" s="1">
        <v>1922</v>
      </c>
      <c r="K87" s="1">
        <v>18</v>
      </c>
      <c r="L87" s="1">
        <v>3842</v>
      </c>
      <c r="N87" s="1" t="s">
        <v>37</v>
      </c>
    </row>
    <row r="88" spans="1:14">
      <c r="A88" s="1">
        <v>1922</v>
      </c>
      <c r="B88" s="1">
        <v>3</v>
      </c>
      <c r="C88" s="1">
        <v>28</v>
      </c>
      <c r="D88" s="4">
        <f t="shared" si="1"/>
        <v>62</v>
      </c>
      <c r="E88" s="1">
        <v>4</v>
      </c>
      <c r="F88" s="1">
        <v>18</v>
      </c>
      <c r="G88" s="1">
        <v>4</v>
      </c>
      <c r="H88" s="1" t="s">
        <v>30</v>
      </c>
      <c r="I88" s="1" t="s">
        <v>31</v>
      </c>
      <c r="J88" s="1">
        <v>1922</v>
      </c>
      <c r="K88" s="1">
        <v>18</v>
      </c>
      <c r="L88" s="1">
        <v>3842</v>
      </c>
      <c r="N88" s="1" t="s">
        <v>37</v>
      </c>
    </row>
    <row r="89" spans="1:14">
      <c r="A89" s="1">
        <v>1922</v>
      </c>
      <c r="B89" s="1">
        <v>3</v>
      </c>
      <c r="C89" s="1">
        <v>29</v>
      </c>
      <c r="D89" s="4">
        <f t="shared" si="1"/>
        <v>50</v>
      </c>
      <c r="E89" s="1">
        <v>4</v>
      </c>
      <c r="F89" s="1">
        <v>7</v>
      </c>
      <c r="G89" s="1">
        <v>3</v>
      </c>
      <c r="H89" s="1" t="s">
        <v>30</v>
      </c>
      <c r="I89" s="1" t="s">
        <v>31</v>
      </c>
      <c r="J89" s="1">
        <v>1922</v>
      </c>
      <c r="K89" s="1">
        <v>18</v>
      </c>
      <c r="L89" s="1">
        <v>3842</v>
      </c>
      <c r="N89" s="1" t="s">
        <v>37</v>
      </c>
    </row>
    <row r="90" spans="1:14">
      <c r="A90" s="1">
        <v>1922</v>
      </c>
      <c r="B90" s="1">
        <v>3</v>
      </c>
      <c r="C90" s="1">
        <v>30</v>
      </c>
      <c r="D90" s="4">
        <f t="shared" si="1"/>
        <v>51</v>
      </c>
      <c r="E90" s="1">
        <v>4</v>
      </c>
      <c r="F90" s="1">
        <v>8</v>
      </c>
      <c r="G90" s="1">
        <v>3</v>
      </c>
      <c r="H90" s="1" t="s">
        <v>30</v>
      </c>
      <c r="I90" s="1" t="s">
        <v>31</v>
      </c>
      <c r="J90" s="1">
        <v>1922</v>
      </c>
      <c r="K90" s="1">
        <v>18</v>
      </c>
      <c r="L90" s="1">
        <v>3842</v>
      </c>
      <c r="N90" s="1" t="s">
        <v>37</v>
      </c>
    </row>
    <row r="91" spans="1:14">
      <c r="A91" s="1">
        <v>1922</v>
      </c>
      <c r="B91" s="1">
        <v>3</v>
      </c>
      <c r="C91" s="1">
        <v>31</v>
      </c>
      <c r="D91" s="4" t="str">
        <f t="shared" si="1"/>
        <v/>
      </c>
      <c r="I91" s="1" t="s">
        <v>31</v>
      </c>
      <c r="J91" s="1">
        <v>1922</v>
      </c>
      <c r="K91" s="1">
        <v>18</v>
      </c>
      <c r="L91" s="1">
        <v>3842</v>
      </c>
      <c r="N91" s="1" t="s">
        <v>37</v>
      </c>
    </row>
    <row r="92" spans="1:14">
      <c r="A92" s="1">
        <v>1922</v>
      </c>
      <c r="B92" s="1">
        <v>4</v>
      </c>
      <c r="C92" s="1">
        <v>1</v>
      </c>
      <c r="D92" s="4">
        <f t="shared" si="1"/>
        <v>48</v>
      </c>
      <c r="E92" s="1">
        <v>4</v>
      </c>
      <c r="F92" s="1">
        <v>5</v>
      </c>
      <c r="G92" s="1">
        <v>3</v>
      </c>
      <c r="H92" s="1" t="s">
        <v>30</v>
      </c>
      <c r="I92" s="1" t="s">
        <v>31</v>
      </c>
      <c r="J92" s="1">
        <v>1922</v>
      </c>
      <c r="K92" s="1">
        <v>20</v>
      </c>
      <c r="L92" s="1">
        <v>3843</v>
      </c>
      <c r="N92" s="1" t="s">
        <v>39</v>
      </c>
    </row>
    <row r="93" spans="1:14">
      <c r="A93" s="1">
        <v>1922</v>
      </c>
      <c r="B93" s="1">
        <v>4</v>
      </c>
      <c r="C93" s="1">
        <v>2</v>
      </c>
      <c r="D93" s="4">
        <f t="shared" si="1"/>
        <v>50</v>
      </c>
      <c r="E93" s="1">
        <v>4</v>
      </c>
      <c r="F93" s="1">
        <v>7</v>
      </c>
      <c r="G93" s="1">
        <v>3</v>
      </c>
      <c r="H93" s="1" t="s">
        <v>30</v>
      </c>
      <c r="I93" s="1" t="s">
        <v>31</v>
      </c>
      <c r="J93" s="1">
        <v>1922</v>
      </c>
      <c r="K93" s="1">
        <v>20</v>
      </c>
      <c r="L93" s="1">
        <v>3843</v>
      </c>
      <c r="N93" s="1" t="s">
        <v>39</v>
      </c>
    </row>
    <row r="94" spans="1:14">
      <c r="A94" s="1">
        <v>1922</v>
      </c>
      <c r="B94" s="1">
        <v>4</v>
      </c>
      <c r="C94" s="1">
        <v>3</v>
      </c>
      <c r="D94" s="4">
        <f t="shared" si="1"/>
        <v>42</v>
      </c>
      <c r="E94" s="1">
        <v>3</v>
      </c>
      <c r="F94" s="1">
        <v>10</v>
      </c>
      <c r="G94" s="1">
        <v>2</v>
      </c>
      <c r="H94" s="1" t="s">
        <v>30</v>
      </c>
      <c r="I94" s="1" t="s">
        <v>31</v>
      </c>
      <c r="J94" s="1">
        <v>1922</v>
      </c>
      <c r="K94" s="1">
        <v>20</v>
      </c>
      <c r="L94" s="1">
        <v>3843</v>
      </c>
      <c r="N94" s="1" t="s">
        <v>39</v>
      </c>
    </row>
    <row r="95" spans="1:14">
      <c r="A95" s="1">
        <v>1922</v>
      </c>
      <c r="B95" s="1">
        <v>4</v>
      </c>
      <c r="C95" s="1">
        <v>4</v>
      </c>
      <c r="D95" s="4" t="str">
        <f t="shared" si="1"/>
        <v/>
      </c>
      <c r="I95" s="1" t="s">
        <v>31</v>
      </c>
      <c r="J95" s="1">
        <v>1922</v>
      </c>
      <c r="K95" s="1">
        <v>20</v>
      </c>
      <c r="L95" s="1">
        <v>3843</v>
      </c>
      <c r="N95" s="1" t="s">
        <v>39</v>
      </c>
    </row>
    <row r="96" spans="1:14">
      <c r="A96" s="1">
        <v>1922</v>
      </c>
      <c r="B96" s="1">
        <v>4</v>
      </c>
      <c r="C96" s="1">
        <v>5</v>
      </c>
      <c r="D96" s="4">
        <f t="shared" si="1"/>
        <v>26</v>
      </c>
      <c r="E96" s="1">
        <v>2</v>
      </c>
      <c r="F96" s="1">
        <v>5</v>
      </c>
      <c r="G96" s="1">
        <v>1</v>
      </c>
      <c r="H96" s="1" t="s">
        <v>30</v>
      </c>
      <c r="I96" s="1" t="s">
        <v>31</v>
      </c>
      <c r="J96" s="1">
        <v>1922</v>
      </c>
      <c r="K96" s="1">
        <v>20</v>
      </c>
      <c r="L96" s="1">
        <v>3843</v>
      </c>
      <c r="N96" s="1" t="s">
        <v>39</v>
      </c>
    </row>
    <row r="97" spans="1:14">
      <c r="A97" s="1">
        <v>1922</v>
      </c>
      <c r="B97" s="1">
        <v>4</v>
      </c>
      <c r="C97" s="1">
        <v>6</v>
      </c>
      <c r="D97" s="4">
        <f t="shared" si="1"/>
        <v>27</v>
      </c>
      <c r="E97" s="1">
        <v>2</v>
      </c>
      <c r="F97" s="1">
        <v>6</v>
      </c>
      <c r="G97" s="1">
        <v>1</v>
      </c>
      <c r="H97" s="1" t="s">
        <v>30</v>
      </c>
      <c r="I97" s="1" t="s">
        <v>31</v>
      </c>
      <c r="J97" s="1">
        <v>1922</v>
      </c>
      <c r="K97" s="1">
        <v>20</v>
      </c>
      <c r="L97" s="1">
        <v>3843</v>
      </c>
      <c r="N97" s="1" t="s">
        <v>39</v>
      </c>
    </row>
    <row r="98" spans="1:14">
      <c r="A98" s="1">
        <v>1922</v>
      </c>
      <c r="B98" s="1">
        <v>4</v>
      </c>
      <c r="C98" s="1">
        <v>7</v>
      </c>
      <c r="D98" s="4" t="str">
        <f t="shared" si="1"/>
        <v/>
      </c>
      <c r="I98" s="1" t="s">
        <v>31</v>
      </c>
      <c r="J98" s="1">
        <v>1922</v>
      </c>
      <c r="K98" s="1">
        <v>20</v>
      </c>
      <c r="L98" s="1">
        <v>3843</v>
      </c>
      <c r="N98" s="1" t="s">
        <v>39</v>
      </c>
    </row>
    <row r="99" spans="1:14">
      <c r="A99" s="1">
        <v>1922</v>
      </c>
      <c r="B99" s="1">
        <v>4</v>
      </c>
      <c r="C99" s="1">
        <v>8</v>
      </c>
      <c r="D99" s="4">
        <f t="shared" si="1"/>
        <v>11</v>
      </c>
      <c r="E99" s="1">
        <v>1</v>
      </c>
      <c r="F99" s="1">
        <v>1</v>
      </c>
      <c r="G99" s="1">
        <v>0</v>
      </c>
      <c r="H99" s="1" t="s">
        <v>30</v>
      </c>
      <c r="I99" s="1" t="s">
        <v>31</v>
      </c>
      <c r="J99" s="1">
        <v>1922</v>
      </c>
      <c r="K99" s="1">
        <v>20</v>
      </c>
      <c r="L99" s="1">
        <v>3843</v>
      </c>
      <c r="N99" s="1" t="s">
        <v>39</v>
      </c>
    </row>
    <row r="100" spans="1:14">
      <c r="A100" s="1">
        <v>1922</v>
      </c>
      <c r="B100" s="1">
        <v>4</v>
      </c>
      <c r="C100" s="1">
        <v>9</v>
      </c>
      <c r="D100" s="4">
        <f t="shared" si="1"/>
        <v>11</v>
      </c>
      <c r="E100" s="1">
        <v>1</v>
      </c>
      <c r="F100" s="1">
        <v>1</v>
      </c>
      <c r="G100" s="1">
        <v>0</v>
      </c>
      <c r="H100" s="1" t="s">
        <v>30</v>
      </c>
      <c r="I100" s="1" t="s">
        <v>31</v>
      </c>
      <c r="J100" s="1">
        <v>1922</v>
      </c>
      <c r="K100" s="1">
        <v>20</v>
      </c>
      <c r="L100" s="1">
        <v>3843</v>
      </c>
      <c r="N100" s="1" t="s">
        <v>39</v>
      </c>
    </row>
    <row r="101" spans="1:14">
      <c r="A101" s="1">
        <v>1922</v>
      </c>
      <c r="B101" s="1">
        <v>4</v>
      </c>
      <c r="C101" s="1">
        <v>10</v>
      </c>
      <c r="D101" s="4">
        <f t="shared" si="1"/>
        <v>0</v>
      </c>
      <c r="E101" s="1">
        <v>0</v>
      </c>
      <c r="F101" s="1">
        <v>0</v>
      </c>
      <c r="G101" s="1">
        <v>0</v>
      </c>
      <c r="H101" s="1" t="s">
        <v>30</v>
      </c>
      <c r="I101" s="1" t="s">
        <v>31</v>
      </c>
      <c r="J101" s="1">
        <v>1922</v>
      </c>
      <c r="K101" s="1">
        <v>20</v>
      </c>
      <c r="L101" s="1">
        <v>3843</v>
      </c>
      <c r="N101" s="1" t="s">
        <v>39</v>
      </c>
    </row>
    <row r="102" spans="1:14">
      <c r="A102" s="1">
        <v>1922</v>
      </c>
      <c r="B102" s="1">
        <v>4</v>
      </c>
      <c r="C102" s="1">
        <v>11</v>
      </c>
      <c r="D102" s="4" t="str">
        <f t="shared" si="1"/>
        <v/>
      </c>
      <c r="I102" s="1" t="s">
        <v>31</v>
      </c>
      <c r="J102" s="1">
        <v>1922</v>
      </c>
      <c r="K102" s="1">
        <v>20</v>
      </c>
      <c r="L102" s="1">
        <v>3843</v>
      </c>
      <c r="N102" s="1" t="s">
        <v>39</v>
      </c>
    </row>
    <row r="103" spans="1:14">
      <c r="A103" s="1">
        <v>1922</v>
      </c>
      <c r="B103" s="1">
        <v>4</v>
      </c>
      <c r="C103" s="1">
        <v>12</v>
      </c>
      <c r="D103" s="4">
        <f t="shared" si="1"/>
        <v>0</v>
      </c>
      <c r="E103" s="1">
        <v>0</v>
      </c>
      <c r="F103" s="1">
        <v>0</v>
      </c>
      <c r="G103" s="1">
        <v>0</v>
      </c>
      <c r="H103" s="1" t="s">
        <v>30</v>
      </c>
      <c r="I103" s="1" t="s">
        <v>31</v>
      </c>
      <c r="J103" s="1">
        <v>1922</v>
      </c>
      <c r="K103" s="1">
        <v>20</v>
      </c>
      <c r="L103" s="1">
        <v>3843</v>
      </c>
      <c r="N103" s="1" t="s">
        <v>39</v>
      </c>
    </row>
    <row r="104" spans="1:14">
      <c r="A104" s="1">
        <v>1922</v>
      </c>
      <c r="B104" s="1">
        <v>4</v>
      </c>
      <c r="C104" s="1">
        <v>13</v>
      </c>
      <c r="D104" s="4" t="str">
        <f t="shared" si="1"/>
        <v/>
      </c>
      <c r="I104" s="1" t="s">
        <v>31</v>
      </c>
      <c r="J104" s="1">
        <v>1922</v>
      </c>
      <c r="K104" s="1">
        <v>20</v>
      </c>
      <c r="L104" s="1">
        <v>3843</v>
      </c>
      <c r="N104" s="1" t="s">
        <v>39</v>
      </c>
    </row>
    <row r="105" spans="1:14">
      <c r="A105" s="1">
        <v>1922</v>
      </c>
      <c r="B105" s="1">
        <v>4</v>
      </c>
      <c r="C105" s="1">
        <v>14</v>
      </c>
      <c r="D105" s="4" t="str">
        <f t="shared" si="1"/>
        <v/>
      </c>
      <c r="I105" s="1" t="s">
        <v>31</v>
      </c>
      <c r="J105" s="1">
        <v>1922</v>
      </c>
      <c r="K105" s="1">
        <v>20</v>
      </c>
      <c r="L105" s="1">
        <v>3843</v>
      </c>
      <c r="N105" s="1" t="s">
        <v>39</v>
      </c>
    </row>
    <row r="106" spans="1:14">
      <c r="A106" s="1">
        <v>1922</v>
      </c>
      <c r="B106" s="1">
        <v>4</v>
      </c>
      <c r="C106" s="1">
        <v>15</v>
      </c>
      <c r="D106" s="4">
        <f t="shared" si="1"/>
        <v>0</v>
      </c>
      <c r="E106" s="1">
        <v>0</v>
      </c>
      <c r="F106" s="1">
        <v>0</v>
      </c>
      <c r="G106" s="1">
        <v>0</v>
      </c>
      <c r="H106" s="1" t="s">
        <v>35</v>
      </c>
      <c r="I106" s="1" t="s">
        <v>31</v>
      </c>
      <c r="J106" s="1">
        <v>1922</v>
      </c>
      <c r="K106" s="1">
        <v>20</v>
      </c>
      <c r="L106" s="1">
        <v>3843</v>
      </c>
      <c r="N106" s="1" t="s">
        <v>39</v>
      </c>
    </row>
    <row r="107" spans="1:14">
      <c r="A107" s="1">
        <v>1922</v>
      </c>
      <c r="B107" s="1">
        <v>4</v>
      </c>
      <c r="C107" s="1">
        <v>16</v>
      </c>
      <c r="D107" s="4">
        <f t="shared" si="1"/>
        <v>0</v>
      </c>
      <c r="E107" s="1">
        <v>0</v>
      </c>
      <c r="F107" s="1">
        <v>0</v>
      </c>
      <c r="G107" s="1">
        <v>0</v>
      </c>
      <c r="H107" s="1" t="s">
        <v>30</v>
      </c>
      <c r="I107" s="1" t="s">
        <v>31</v>
      </c>
      <c r="J107" s="1">
        <v>1922</v>
      </c>
      <c r="K107" s="1">
        <v>20</v>
      </c>
      <c r="L107" s="1">
        <v>3843</v>
      </c>
      <c r="N107" s="1" t="s">
        <v>39</v>
      </c>
    </row>
    <row r="108" spans="1:14">
      <c r="A108" s="1">
        <v>1922</v>
      </c>
      <c r="B108" s="1">
        <v>4</v>
      </c>
      <c r="C108" s="1">
        <v>17</v>
      </c>
      <c r="D108" s="4">
        <f t="shared" si="1"/>
        <v>0</v>
      </c>
      <c r="E108" s="1">
        <v>0</v>
      </c>
      <c r="F108" s="1">
        <v>0</v>
      </c>
      <c r="G108" s="1">
        <v>0</v>
      </c>
      <c r="H108" s="1" t="s">
        <v>30</v>
      </c>
      <c r="I108" s="1" t="s">
        <v>31</v>
      </c>
      <c r="J108" s="1">
        <v>1922</v>
      </c>
      <c r="K108" s="1">
        <v>20</v>
      </c>
      <c r="L108" s="1">
        <v>3843</v>
      </c>
      <c r="N108" s="1" t="s">
        <v>39</v>
      </c>
    </row>
    <row r="109" spans="1:14">
      <c r="A109" s="1">
        <v>1922</v>
      </c>
      <c r="B109" s="1">
        <v>4</v>
      </c>
      <c r="C109" s="1">
        <v>18</v>
      </c>
      <c r="D109" s="4">
        <f t="shared" si="1"/>
        <v>0</v>
      </c>
      <c r="E109" s="1">
        <v>0</v>
      </c>
      <c r="F109" s="1">
        <v>0</v>
      </c>
      <c r="G109" s="1">
        <v>0</v>
      </c>
      <c r="H109" s="1" t="s">
        <v>30</v>
      </c>
      <c r="I109" s="1" t="s">
        <v>31</v>
      </c>
      <c r="J109" s="1">
        <v>1922</v>
      </c>
      <c r="K109" s="1">
        <v>20</v>
      </c>
      <c r="L109" s="1">
        <v>3843</v>
      </c>
      <c r="N109" s="1" t="s">
        <v>39</v>
      </c>
    </row>
    <row r="110" spans="1:14">
      <c r="A110" s="1">
        <v>1922</v>
      </c>
      <c r="B110" s="1">
        <v>4</v>
      </c>
      <c r="C110" s="1">
        <v>19</v>
      </c>
      <c r="D110" s="4">
        <f t="shared" si="1"/>
        <v>0</v>
      </c>
      <c r="E110" s="1">
        <v>0</v>
      </c>
      <c r="F110" s="1">
        <v>0</v>
      </c>
      <c r="G110" s="1">
        <v>0</v>
      </c>
      <c r="H110" s="1" t="s">
        <v>30</v>
      </c>
      <c r="I110" s="1" t="s">
        <v>31</v>
      </c>
      <c r="J110" s="1">
        <v>1922</v>
      </c>
      <c r="K110" s="1">
        <v>20</v>
      </c>
      <c r="L110" s="1">
        <v>3843</v>
      </c>
      <c r="N110" s="1" t="s">
        <v>39</v>
      </c>
    </row>
    <row r="111" spans="1:14">
      <c r="A111" s="1">
        <v>1922</v>
      </c>
      <c r="B111" s="1">
        <v>4</v>
      </c>
      <c r="C111" s="1">
        <v>20</v>
      </c>
      <c r="D111" s="4">
        <f t="shared" si="1"/>
        <v>0</v>
      </c>
      <c r="E111" s="1">
        <v>0</v>
      </c>
      <c r="F111" s="1">
        <v>0</v>
      </c>
      <c r="G111" s="1">
        <v>0</v>
      </c>
      <c r="H111" s="1" t="s">
        <v>30</v>
      </c>
      <c r="I111" s="1" t="s">
        <v>31</v>
      </c>
      <c r="J111" s="1">
        <v>1922</v>
      </c>
      <c r="K111" s="1">
        <v>20</v>
      </c>
      <c r="L111" s="1">
        <v>3843</v>
      </c>
      <c r="N111" s="1" t="s">
        <v>39</v>
      </c>
    </row>
    <row r="112" spans="1:14">
      <c r="A112" s="1">
        <v>1922</v>
      </c>
      <c r="B112" s="1">
        <v>4</v>
      </c>
      <c r="C112" s="1">
        <v>21</v>
      </c>
      <c r="D112" s="4">
        <f t="shared" si="1"/>
        <v>0</v>
      </c>
      <c r="E112" s="1">
        <v>0</v>
      </c>
      <c r="F112" s="1">
        <v>0</v>
      </c>
      <c r="G112" s="1">
        <v>0</v>
      </c>
      <c r="H112" s="1" t="s">
        <v>30</v>
      </c>
      <c r="I112" s="1" t="s">
        <v>31</v>
      </c>
      <c r="J112" s="1">
        <v>1922</v>
      </c>
      <c r="K112" s="1">
        <v>20</v>
      </c>
      <c r="L112" s="1">
        <v>3843</v>
      </c>
      <c r="N112" s="1" t="s">
        <v>39</v>
      </c>
    </row>
    <row r="113" spans="1:14">
      <c r="A113" s="1">
        <v>1922</v>
      </c>
      <c r="B113" s="1">
        <v>4</v>
      </c>
      <c r="C113" s="1">
        <v>22</v>
      </c>
      <c r="D113" s="4">
        <f t="shared" si="1"/>
        <v>0</v>
      </c>
      <c r="E113" s="1">
        <v>0</v>
      </c>
      <c r="F113" s="1">
        <v>0</v>
      </c>
      <c r="G113" s="1">
        <v>0</v>
      </c>
      <c r="H113" s="1" t="s">
        <v>30</v>
      </c>
      <c r="I113" s="1" t="s">
        <v>31</v>
      </c>
      <c r="J113" s="1">
        <v>1922</v>
      </c>
      <c r="K113" s="1">
        <v>20</v>
      </c>
      <c r="L113" s="1">
        <v>3843</v>
      </c>
      <c r="N113" s="1" t="s">
        <v>39</v>
      </c>
    </row>
    <row r="114" spans="1:14">
      <c r="A114" s="1">
        <v>1922</v>
      </c>
      <c r="B114" s="1">
        <v>4</v>
      </c>
      <c r="C114" s="1">
        <v>23</v>
      </c>
      <c r="D114" s="4">
        <f t="shared" si="1"/>
        <v>12</v>
      </c>
      <c r="E114" s="1">
        <v>1</v>
      </c>
      <c r="F114" s="1">
        <v>2</v>
      </c>
      <c r="G114" s="1">
        <v>0</v>
      </c>
      <c r="H114" s="1" t="s">
        <v>30</v>
      </c>
      <c r="I114" s="1" t="s">
        <v>31</v>
      </c>
      <c r="J114" s="1">
        <v>1922</v>
      </c>
      <c r="K114" s="1">
        <v>20</v>
      </c>
      <c r="L114" s="1">
        <v>3843</v>
      </c>
      <c r="N114" s="1" t="s">
        <v>39</v>
      </c>
    </row>
    <row r="115" spans="1:14">
      <c r="A115" s="1">
        <v>1922</v>
      </c>
      <c r="B115" s="1">
        <v>4</v>
      </c>
      <c r="C115" s="1">
        <v>24</v>
      </c>
      <c r="D115" s="4" t="str">
        <f t="shared" si="1"/>
        <v/>
      </c>
      <c r="I115" s="1" t="s">
        <v>31</v>
      </c>
      <c r="J115" s="1">
        <v>1922</v>
      </c>
      <c r="K115" s="1">
        <v>20</v>
      </c>
      <c r="L115" s="1">
        <v>3843</v>
      </c>
      <c r="N115" s="1" t="s">
        <v>39</v>
      </c>
    </row>
    <row r="116" spans="1:14">
      <c r="A116" s="1">
        <v>1922</v>
      </c>
      <c r="B116" s="1">
        <v>4</v>
      </c>
      <c r="C116" s="1">
        <v>25</v>
      </c>
      <c r="D116" s="4">
        <f t="shared" si="1"/>
        <v>29</v>
      </c>
      <c r="E116" s="1">
        <v>2</v>
      </c>
      <c r="F116" s="1">
        <v>8</v>
      </c>
      <c r="G116" s="1">
        <v>1</v>
      </c>
      <c r="H116" s="1" t="s">
        <v>30</v>
      </c>
      <c r="I116" s="1" t="s">
        <v>31</v>
      </c>
      <c r="J116" s="1">
        <v>1922</v>
      </c>
      <c r="K116" s="1">
        <v>20</v>
      </c>
      <c r="L116" s="1">
        <v>3843</v>
      </c>
      <c r="N116" s="1" t="s">
        <v>39</v>
      </c>
    </row>
    <row r="117" spans="1:14">
      <c r="A117" s="1">
        <v>1922</v>
      </c>
      <c r="B117" s="1">
        <v>4</v>
      </c>
      <c r="C117" s="1">
        <v>26</v>
      </c>
      <c r="D117" s="4">
        <f t="shared" si="1"/>
        <v>29</v>
      </c>
      <c r="E117" s="1">
        <v>2</v>
      </c>
      <c r="F117" s="1">
        <v>8</v>
      </c>
      <c r="G117" s="1">
        <v>1</v>
      </c>
      <c r="H117" s="1" t="s">
        <v>30</v>
      </c>
      <c r="I117" s="1" t="s">
        <v>31</v>
      </c>
      <c r="J117" s="1">
        <v>1922</v>
      </c>
      <c r="K117" s="1">
        <v>20</v>
      </c>
      <c r="L117" s="1">
        <v>3843</v>
      </c>
      <c r="N117" s="1" t="s">
        <v>39</v>
      </c>
    </row>
    <row r="118" spans="1:14">
      <c r="A118" s="1">
        <v>1922</v>
      </c>
      <c r="B118" s="1">
        <v>4</v>
      </c>
      <c r="C118" s="1">
        <v>27</v>
      </c>
      <c r="D118" s="4">
        <f t="shared" si="1"/>
        <v>24</v>
      </c>
      <c r="E118" s="1">
        <v>2</v>
      </c>
      <c r="F118" s="1">
        <v>4</v>
      </c>
      <c r="G118" s="1">
        <v>0</v>
      </c>
      <c r="H118" s="1" t="s">
        <v>30</v>
      </c>
      <c r="I118" s="1" t="s">
        <v>31</v>
      </c>
      <c r="J118" s="1">
        <v>1922</v>
      </c>
      <c r="K118" s="1">
        <v>20</v>
      </c>
      <c r="L118" s="1">
        <v>3843</v>
      </c>
      <c r="N118" s="1" t="s">
        <v>39</v>
      </c>
    </row>
    <row r="119" spans="1:14">
      <c r="A119" s="1">
        <v>1922</v>
      </c>
      <c r="B119" s="1">
        <v>4</v>
      </c>
      <c r="C119" s="1">
        <v>28</v>
      </c>
      <c r="D119" s="4">
        <f t="shared" si="1"/>
        <v>28</v>
      </c>
      <c r="E119" s="1">
        <v>2</v>
      </c>
      <c r="F119" s="1">
        <v>8</v>
      </c>
      <c r="G119" s="1">
        <v>0</v>
      </c>
      <c r="H119" s="1" t="s">
        <v>30</v>
      </c>
      <c r="I119" s="1" t="s">
        <v>31</v>
      </c>
      <c r="J119" s="1">
        <v>1922</v>
      </c>
      <c r="K119" s="1">
        <v>20</v>
      </c>
      <c r="L119" s="1">
        <v>3843</v>
      </c>
      <c r="N119" s="1" t="s">
        <v>39</v>
      </c>
    </row>
    <row r="120" spans="1:14">
      <c r="A120" s="1">
        <v>1922</v>
      </c>
      <c r="B120" s="1">
        <v>4</v>
      </c>
      <c r="C120" s="1">
        <v>29</v>
      </c>
      <c r="D120" s="4">
        <f t="shared" si="1"/>
        <v>24</v>
      </c>
      <c r="E120" s="1">
        <v>2</v>
      </c>
      <c r="F120" s="1">
        <v>4</v>
      </c>
      <c r="G120" s="1">
        <v>0</v>
      </c>
      <c r="H120" s="1" t="s">
        <v>30</v>
      </c>
      <c r="I120" s="1" t="s">
        <v>31</v>
      </c>
      <c r="J120" s="1">
        <v>1922</v>
      </c>
      <c r="K120" s="1">
        <v>20</v>
      </c>
      <c r="L120" s="1">
        <v>3843</v>
      </c>
      <c r="N120" s="1" t="s">
        <v>39</v>
      </c>
    </row>
    <row r="121" spans="1:14">
      <c r="A121" s="1">
        <v>1922</v>
      </c>
      <c r="B121" s="1">
        <v>4</v>
      </c>
      <c r="C121" s="1">
        <v>30</v>
      </c>
      <c r="D121" s="4" t="str">
        <f t="shared" si="1"/>
        <v/>
      </c>
      <c r="I121" s="1" t="s">
        <v>31</v>
      </c>
      <c r="J121" s="1">
        <v>1922</v>
      </c>
      <c r="K121" s="1">
        <v>20</v>
      </c>
      <c r="L121" s="1">
        <v>3843</v>
      </c>
      <c r="N121" s="1" t="s">
        <v>39</v>
      </c>
    </row>
    <row r="122" spans="1:14">
      <c r="A122" s="1">
        <v>1922</v>
      </c>
      <c r="B122" s="1">
        <v>5</v>
      </c>
      <c r="C122" s="1">
        <v>1</v>
      </c>
      <c r="D122" s="4">
        <f t="shared" si="1"/>
        <v>41</v>
      </c>
      <c r="E122" s="1">
        <v>2</v>
      </c>
      <c r="F122" s="1">
        <v>19</v>
      </c>
      <c r="G122" s="1">
        <v>2</v>
      </c>
      <c r="H122" s="1" t="s">
        <v>30</v>
      </c>
      <c r="I122" s="1" t="s">
        <v>31</v>
      </c>
      <c r="J122" s="1">
        <v>1922</v>
      </c>
      <c r="K122" s="1">
        <v>24</v>
      </c>
      <c r="L122" s="1">
        <v>3844</v>
      </c>
      <c r="N122" s="1" t="s">
        <v>40</v>
      </c>
    </row>
    <row r="123" spans="1:14">
      <c r="A123" s="1">
        <v>1922</v>
      </c>
      <c r="B123" s="1">
        <v>5</v>
      </c>
      <c r="C123" s="1">
        <v>2</v>
      </c>
      <c r="D123" s="4" t="str">
        <f t="shared" si="1"/>
        <v/>
      </c>
      <c r="I123" s="1" t="s">
        <v>31</v>
      </c>
      <c r="J123" s="1">
        <v>1922</v>
      </c>
      <c r="K123" s="1">
        <v>24</v>
      </c>
      <c r="L123" s="1">
        <v>3844</v>
      </c>
      <c r="N123" s="1" t="s">
        <v>39</v>
      </c>
    </row>
    <row r="124" spans="1:14">
      <c r="A124" s="1">
        <v>1922</v>
      </c>
      <c r="B124" s="1">
        <v>5</v>
      </c>
      <c r="C124" s="1">
        <v>3</v>
      </c>
      <c r="D124" s="4">
        <f t="shared" si="1"/>
        <v>27</v>
      </c>
      <c r="E124" s="1">
        <v>1</v>
      </c>
      <c r="F124" s="1">
        <v>15</v>
      </c>
      <c r="G124" s="1">
        <v>2</v>
      </c>
      <c r="H124" s="1" t="s">
        <v>30</v>
      </c>
      <c r="I124" s="1" t="s">
        <v>31</v>
      </c>
      <c r="J124" s="1">
        <v>1922</v>
      </c>
      <c r="K124" s="1">
        <v>24</v>
      </c>
      <c r="L124" s="1">
        <v>3844</v>
      </c>
      <c r="N124" s="1" t="s">
        <v>39</v>
      </c>
    </row>
    <row r="125" spans="1:14">
      <c r="A125" s="1">
        <v>1922</v>
      </c>
      <c r="B125" s="1">
        <v>5</v>
      </c>
      <c r="C125" s="1">
        <v>4</v>
      </c>
      <c r="D125" s="4">
        <f t="shared" si="1"/>
        <v>24</v>
      </c>
      <c r="E125" s="1">
        <v>1</v>
      </c>
      <c r="F125" s="1">
        <v>12</v>
      </c>
      <c r="G125" s="1">
        <v>2</v>
      </c>
      <c r="H125" s="1" t="s">
        <v>30</v>
      </c>
      <c r="I125" s="1" t="s">
        <v>31</v>
      </c>
      <c r="J125" s="1">
        <v>1922</v>
      </c>
      <c r="K125" s="1">
        <v>24</v>
      </c>
      <c r="L125" s="1">
        <v>3844</v>
      </c>
      <c r="N125" s="1" t="s">
        <v>39</v>
      </c>
    </row>
    <row r="126" spans="1:14">
      <c r="A126" s="1">
        <v>1922</v>
      </c>
      <c r="B126" s="1">
        <v>5</v>
      </c>
      <c r="C126" s="1">
        <v>5</v>
      </c>
      <c r="D126" s="4">
        <f t="shared" si="1"/>
        <v>17</v>
      </c>
      <c r="E126" s="1">
        <v>1</v>
      </c>
      <c r="F126" s="1">
        <v>5</v>
      </c>
      <c r="G126" s="1">
        <v>2</v>
      </c>
      <c r="H126" s="1" t="s">
        <v>30</v>
      </c>
      <c r="I126" s="1" t="s">
        <v>31</v>
      </c>
      <c r="J126" s="1">
        <v>1922</v>
      </c>
      <c r="K126" s="1">
        <v>24</v>
      </c>
      <c r="L126" s="1">
        <v>3844</v>
      </c>
      <c r="N126" s="1" t="s">
        <v>39</v>
      </c>
    </row>
    <row r="127" spans="1:14">
      <c r="A127" s="1">
        <v>1922</v>
      </c>
      <c r="B127" s="1">
        <v>5</v>
      </c>
      <c r="C127" s="1">
        <v>6</v>
      </c>
      <c r="D127" s="4">
        <f t="shared" si="1"/>
        <v>15</v>
      </c>
      <c r="E127" s="1">
        <v>1</v>
      </c>
      <c r="F127" s="1">
        <v>3</v>
      </c>
      <c r="G127" s="1">
        <v>2</v>
      </c>
      <c r="H127" s="1" t="s">
        <v>30</v>
      </c>
      <c r="I127" s="1" t="s">
        <v>31</v>
      </c>
      <c r="J127" s="1">
        <v>1922</v>
      </c>
      <c r="K127" s="1">
        <v>24</v>
      </c>
      <c r="L127" s="1">
        <v>3844</v>
      </c>
      <c r="N127" s="1" t="s">
        <v>39</v>
      </c>
    </row>
    <row r="128" spans="1:14">
      <c r="A128" s="1">
        <v>1922</v>
      </c>
      <c r="B128" s="1">
        <v>5</v>
      </c>
      <c r="C128" s="1">
        <v>7</v>
      </c>
      <c r="D128" s="4">
        <f t="shared" si="1"/>
        <v>12</v>
      </c>
      <c r="E128" s="1">
        <v>1</v>
      </c>
      <c r="F128" s="1">
        <v>1</v>
      </c>
      <c r="G128" s="1">
        <v>1</v>
      </c>
      <c r="H128" s="1" t="s">
        <v>30</v>
      </c>
      <c r="I128" s="1" t="s">
        <v>31</v>
      </c>
      <c r="J128" s="1">
        <v>1922</v>
      </c>
      <c r="K128" s="1">
        <v>24</v>
      </c>
      <c r="L128" s="1">
        <v>3844</v>
      </c>
      <c r="N128" s="1" t="s">
        <v>39</v>
      </c>
    </row>
    <row r="129" spans="1:14">
      <c r="A129" s="1">
        <v>1922</v>
      </c>
      <c r="B129" s="1">
        <v>5</v>
      </c>
      <c r="C129" s="1">
        <v>8</v>
      </c>
      <c r="D129" s="4">
        <f t="shared" si="1"/>
        <v>15</v>
      </c>
      <c r="E129" s="1">
        <v>1</v>
      </c>
      <c r="F129" s="1">
        <v>4</v>
      </c>
      <c r="G129" s="1">
        <v>1</v>
      </c>
      <c r="H129" s="1" t="s">
        <v>30</v>
      </c>
      <c r="I129" s="1" t="s">
        <v>31</v>
      </c>
      <c r="J129" s="1">
        <v>1922</v>
      </c>
      <c r="K129" s="1">
        <v>24</v>
      </c>
      <c r="L129" s="1">
        <v>3844</v>
      </c>
      <c r="N129" s="1" t="s">
        <v>39</v>
      </c>
    </row>
    <row r="130" spans="1:14">
      <c r="A130" s="1">
        <v>1922</v>
      </c>
      <c r="B130" s="1">
        <v>5</v>
      </c>
      <c r="C130" s="1">
        <v>9</v>
      </c>
      <c r="D130" s="4" t="str">
        <f t="shared" si="1"/>
        <v/>
      </c>
      <c r="I130" s="1" t="s">
        <v>31</v>
      </c>
      <c r="J130" s="1">
        <v>1922</v>
      </c>
      <c r="K130" s="1">
        <v>24</v>
      </c>
      <c r="L130" s="1">
        <v>3844</v>
      </c>
      <c r="N130" s="1" t="s">
        <v>39</v>
      </c>
    </row>
    <row r="131" spans="1:14">
      <c r="A131" s="1">
        <v>1922</v>
      </c>
      <c r="B131" s="1">
        <v>5</v>
      </c>
      <c r="C131" s="1">
        <v>10</v>
      </c>
      <c r="D131" s="4">
        <f t="shared" ref="D131:D194" si="2">IF(E131="","",E131*10+F131+G131)</f>
        <v>0</v>
      </c>
      <c r="E131" s="1">
        <v>0</v>
      </c>
      <c r="F131" s="1">
        <v>0</v>
      </c>
      <c r="G131" s="1">
        <v>0</v>
      </c>
      <c r="H131" s="1" t="s">
        <v>30</v>
      </c>
      <c r="I131" s="1" t="s">
        <v>31</v>
      </c>
      <c r="J131" s="1">
        <v>1922</v>
      </c>
      <c r="K131" s="1">
        <v>24</v>
      </c>
      <c r="L131" s="1">
        <v>3844</v>
      </c>
      <c r="N131" s="1" t="s">
        <v>39</v>
      </c>
    </row>
    <row r="132" spans="1:14">
      <c r="A132" s="1">
        <v>1922</v>
      </c>
      <c r="B132" s="1">
        <v>5</v>
      </c>
      <c r="C132" s="1">
        <v>11</v>
      </c>
      <c r="D132" s="4">
        <f t="shared" si="2"/>
        <v>0</v>
      </c>
      <c r="E132" s="1">
        <v>0</v>
      </c>
      <c r="F132" s="1">
        <v>0</v>
      </c>
      <c r="G132" s="1">
        <v>0</v>
      </c>
      <c r="H132" s="1" t="s">
        <v>30</v>
      </c>
      <c r="I132" s="1" t="s">
        <v>31</v>
      </c>
      <c r="J132" s="1">
        <v>1922</v>
      </c>
      <c r="K132" s="1">
        <v>24</v>
      </c>
      <c r="L132" s="1">
        <v>3844</v>
      </c>
      <c r="N132" s="1" t="s">
        <v>39</v>
      </c>
    </row>
    <row r="133" spans="1:14">
      <c r="A133" s="1">
        <v>1922</v>
      </c>
      <c r="B133" s="1">
        <v>5</v>
      </c>
      <c r="C133" s="1">
        <v>12</v>
      </c>
      <c r="D133" s="4">
        <f t="shared" si="2"/>
        <v>0</v>
      </c>
      <c r="E133" s="1">
        <v>0</v>
      </c>
      <c r="F133" s="1">
        <v>0</v>
      </c>
      <c r="G133" s="1">
        <v>0</v>
      </c>
      <c r="H133" s="1" t="s">
        <v>30</v>
      </c>
      <c r="I133" s="1" t="s">
        <v>31</v>
      </c>
      <c r="J133" s="1">
        <v>1922</v>
      </c>
      <c r="K133" s="1">
        <v>24</v>
      </c>
      <c r="L133" s="1">
        <v>3844</v>
      </c>
      <c r="N133" s="1" t="s">
        <v>39</v>
      </c>
    </row>
    <row r="134" spans="1:14">
      <c r="A134" s="1">
        <v>1922</v>
      </c>
      <c r="B134" s="1">
        <v>5</v>
      </c>
      <c r="C134" s="1">
        <v>13</v>
      </c>
      <c r="D134" s="4">
        <f t="shared" si="2"/>
        <v>0</v>
      </c>
      <c r="E134" s="1">
        <v>0</v>
      </c>
      <c r="F134" s="1">
        <v>0</v>
      </c>
      <c r="G134" s="1">
        <v>0</v>
      </c>
      <c r="H134" s="1" t="s">
        <v>30</v>
      </c>
      <c r="I134" s="1" t="s">
        <v>31</v>
      </c>
      <c r="J134" s="1">
        <v>1922</v>
      </c>
      <c r="K134" s="1">
        <v>24</v>
      </c>
      <c r="L134" s="1">
        <v>3844</v>
      </c>
      <c r="N134" s="1" t="s">
        <v>39</v>
      </c>
    </row>
    <row r="135" spans="1:14">
      <c r="A135" s="1">
        <v>1922</v>
      </c>
      <c r="B135" s="1">
        <v>5</v>
      </c>
      <c r="C135" s="1">
        <v>14</v>
      </c>
      <c r="D135" s="4">
        <f t="shared" si="2"/>
        <v>0</v>
      </c>
      <c r="E135" s="1">
        <v>0</v>
      </c>
      <c r="F135" s="1">
        <v>0</v>
      </c>
      <c r="G135" s="1">
        <v>0</v>
      </c>
      <c r="H135" s="1" t="s">
        <v>30</v>
      </c>
      <c r="I135" s="1" t="s">
        <v>31</v>
      </c>
      <c r="J135" s="1">
        <v>1922</v>
      </c>
      <c r="K135" s="1">
        <v>24</v>
      </c>
      <c r="L135" s="1">
        <v>3844</v>
      </c>
      <c r="N135" s="1" t="s">
        <v>39</v>
      </c>
    </row>
    <row r="136" spans="1:14">
      <c r="A136" s="1">
        <v>1922</v>
      </c>
      <c r="B136" s="1">
        <v>5</v>
      </c>
      <c r="C136" s="1">
        <v>15</v>
      </c>
      <c r="D136" s="4">
        <f t="shared" si="2"/>
        <v>0</v>
      </c>
      <c r="E136" s="1">
        <v>0</v>
      </c>
      <c r="F136" s="1">
        <v>0</v>
      </c>
      <c r="G136" s="1">
        <v>0</v>
      </c>
      <c r="H136" s="1" t="s">
        <v>30</v>
      </c>
      <c r="I136" s="1" t="s">
        <v>31</v>
      </c>
      <c r="J136" s="1">
        <v>1922</v>
      </c>
      <c r="K136" s="1">
        <v>24</v>
      </c>
      <c r="L136" s="1">
        <v>3844</v>
      </c>
      <c r="N136" s="1" t="s">
        <v>39</v>
      </c>
    </row>
    <row r="137" spans="1:14">
      <c r="A137" s="1">
        <v>1922</v>
      </c>
      <c r="B137" s="1">
        <v>5</v>
      </c>
      <c r="C137" s="1">
        <v>16</v>
      </c>
      <c r="D137" s="4" t="str">
        <f t="shared" si="2"/>
        <v/>
      </c>
      <c r="I137" s="1" t="s">
        <v>31</v>
      </c>
      <c r="J137" s="1">
        <v>1922</v>
      </c>
      <c r="K137" s="1">
        <v>24</v>
      </c>
      <c r="L137" s="1">
        <v>3844</v>
      </c>
      <c r="N137" s="1" t="s">
        <v>39</v>
      </c>
    </row>
    <row r="138" spans="1:14">
      <c r="A138" s="1">
        <v>1922</v>
      </c>
      <c r="B138" s="1">
        <v>5</v>
      </c>
      <c r="C138" s="1">
        <v>17</v>
      </c>
      <c r="D138" s="4">
        <f t="shared" si="2"/>
        <v>0</v>
      </c>
      <c r="E138" s="1">
        <v>0</v>
      </c>
      <c r="F138" s="1">
        <v>0</v>
      </c>
      <c r="G138" s="1">
        <v>0</v>
      </c>
      <c r="H138" s="1" t="s">
        <v>30</v>
      </c>
      <c r="I138" s="1" t="s">
        <v>31</v>
      </c>
      <c r="J138" s="1">
        <v>1922</v>
      </c>
      <c r="K138" s="1">
        <v>24</v>
      </c>
      <c r="L138" s="1">
        <v>3844</v>
      </c>
      <c r="N138" s="1" t="s">
        <v>39</v>
      </c>
    </row>
    <row r="139" spans="1:14">
      <c r="A139" s="1">
        <v>1922</v>
      </c>
      <c r="B139" s="1">
        <v>5</v>
      </c>
      <c r="C139" s="1">
        <v>18</v>
      </c>
      <c r="D139" s="4">
        <f t="shared" si="2"/>
        <v>0</v>
      </c>
      <c r="E139" s="1">
        <v>0</v>
      </c>
      <c r="F139" s="1">
        <v>0</v>
      </c>
      <c r="G139" s="1">
        <v>0</v>
      </c>
      <c r="H139" s="1" t="s">
        <v>30</v>
      </c>
      <c r="I139" s="1" t="s">
        <v>31</v>
      </c>
      <c r="J139" s="1">
        <v>1922</v>
      </c>
      <c r="K139" s="1">
        <v>24</v>
      </c>
      <c r="L139" s="1">
        <v>3844</v>
      </c>
      <c r="N139" s="1" t="s">
        <v>39</v>
      </c>
    </row>
    <row r="140" spans="1:14">
      <c r="A140" s="1">
        <v>1922</v>
      </c>
      <c r="B140" s="1">
        <v>5</v>
      </c>
      <c r="C140" s="1">
        <v>19</v>
      </c>
      <c r="D140" s="4">
        <f t="shared" si="2"/>
        <v>0</v>
      </c>
      <c r="E140" s="1">
        <v>0</v>
      </c>
      <c r="F140" s="1">
        <v>0</v>
      </c>
      <c r="G140" s="1">
        <v>0</v>
      </c>
      <c r="H140" s="1" t="s">
        <v>30</v>
      </c>
      <c r="I140" s="1" t="s">
        <v>31</v>
      </c>
      <c r="J140" s="1">
        <v>1922</v>
      </c>
      <c r="K140" s="1">
        <v>24</v>
      </c>
      <c r="L140" s="1">
        <v>3844</v>
      </c>
      <c r="N140" s="1" t="s">
        <v>39</v>
      </c>
    </row>
    <row r="141" spans="1:14">
      <c r="A141" s="1">
        <v>1922</v>
      </c>
      <c r="B141" s="1">
        <v>5</v>
      </c>
      <c r="C141" s="1">
        <v>20</v>
      </c>
      <c r="D141" s="4">
        <f t="shared" si="2"/>
        <v>0</v>
      </c>
      <c r="E141" s="1">
        <v>0</v>
      </c>
      <c r="F141" s="1">
        <v>0</v>
      </c>
      <c r="G141" s="1">
        <v>0</v>
      </c>
      <c r="H141" s="1" t="s">
        <v>30</v>
      </c>
      <c r="I141" s="1" t="s">
        <v>31</v>
      </c>
      <c r="J141" s="1">
        <v>1922</v>
      </c>
      <c r="K141" s="1">
        <v>24</v>
      </c>
      <c r="L141" s="1">
        <v>3844</v>
      </c>
      <c r="N141" s="1" t="s">
        <v>39</v>
      </c>
    </row>
    <row r="142" spans="1:14">
      <c r="A142" s="1">
        <v>1922</v>
      </c>
      <c r="B142" s="1">
        <v>5</v>
      </c>
      <c r="C142" s="1">
        <v>21</v>
      </c>
      <c r="D142" s="4">
        <f t="shared" si="2"/>
        <v>0</v>
      </c>
      <c r="E142" s="1">
        <v>0</v>
      </c>
      <c r="F142" s="1">
        <v>0</v>
      </c>
      <c r="G142" s="1">
        <v>0</v>
      </c>
      <c r="H142" s="1" t="s">
        <v>35</v>
      </c>
      <c r="I142" s="1" t="s">
        <v>31</v>
      </c>
      <c r="J142" s="1">
        <v>1922</v>
      </c>
      <c r="K142" s="1">
        <v>24</v>
      </c>
      <c r="L142" s="1">
        <v>3844</v>
      </c>
      <c r="N142" s="1" t="s">
        <v>39</v>
      </c>
    </row>
    <row r="143" spans="1:14">
      <c r="A143" s="1">
        <v>1922</v>
      </c>
      <c r="B143" s="1">
        <v>5</v>
      </c>
      <c r="C143" s="1">
        <v>22</v>
      </c>
      <c r="D143" s="4">
        <f t="shared" si="2"/>
        <v>0</v>
      </c>
      <c r="E143" s="1">
        <v>0</v>
      </c>
      <c r="F143" s="1">
        <v>0</v>
      </c>
      <c r="G143" s="1">
        <v>0</v>
      </c>
      <c r="H143" s="1" t="s">
        <v>30</v>
      </c>
      <c r="I143" s="1" t="s">
        <v>31</v>
      </c>
      <c r="J143" s="1">
        <v>1922</v>
      </c>
      <c r="K143" s="1">
        <v>24</v>
      </c>
      <c r="L143" s="1">
        <v>3844</v>
      </c>
      <c r="N143" s="1" t="s">
        <v>39</v>
      </c>
    </row>
    <row r="144" spans="1:14">
      <c r="A144" s="1">
        <v>1922</v>
      </c>
      <c r="B144" s="1">
        <v>5</v>
      </c>
      <c r="C144" s="1">
        <v>23</v>
      </c>
      <c r="D144" s="4">
        <f t="shared" si="2"/>
        <v>0</v>
      </c>
      <c r="E144" s="1">
        <v>0</v>
      </c>
      <c r="F144" s="1">
        <v>0</v>
      </c>
      <c r="G144" s="1">
        <v>0</v>
      </c>
      <c r="H144" s="1" t="s">
        <v>30</v>
      </c>
      <c r="I144" s="1" t="s">
        <v>31</v>
      </c>
      <c r="J144" s="1">
        <v>1922</v>
      </c>
      <c r="K144" s="1">
        <v>24</v>
      </c>
      <c r="L144" s="1">
        <v>3844</v>
      </c>
      <c r="N144" s="1" t="s">
        <v>39</v>
      </c>
    </row>
    <row r="145" spans="1:14">
      <c r="A145" s="1">
        <v>1922</v>
      </c>
      <c r="B145" s="1">
        <v>5</v>
      </c>
      <c r="C145" s="1">
        <v>24</v>
      </c>
      <c r="D145" s="4">
        <f t="shared" si="2"/>
        <v>12</v>
      </c>
      <c r="E145" s="1">
        <v>1</v>
      </c>
      <c r="F145" s="1">
        <v>1</v>
      </c>
      <c r="G145" s="1">
        <v>1</v>
      </c>
      <c r="H145" s="1" t="s">
        <v>30</v>
      </c>
      <c r="I145" s="1" t="s">
        <v>31</v>
      </c>
      <c r="J145" s="1">
        <v>1922</v>
      </c>
      <c r="K145" s="1">
        <v>24</v>
      </c>
      <c r="L145" s="1">
        <v>3844</v>
      </c>
      <c r="N145" s="1" t="s">
        <v>39</v>
      </c>
    </row>
    <row r="146" spans="1:14">
      <c r="A146" s="1">
        <v>1922</v>
      </c>
      <c r="B146" s="1">
        <v>5</v>
      </c>
      <c r="C146" s="1">
        <v>25</v>
      </c>
      <c r="D146" s="4">
        <f t="shared" si="2"/>
        <v>12</v>
      </c>
      <c r="E146" s="1">
        <v>1</v>
      </c>
      <c r="F146" s="1">
        <v>1</v>
      </c>
      <c r="G146" s="1">
        <v>1</v>
      </c>
      <c r="H146" s="1" t="s">
        <v>30</v>
      </c>
      <c r="I146" s="1" t="s">
        <v>31</v>
      </c>
      <c r="J146" s="1">
        <v>1922</v>
      </c>
      <c r="K146" s="1">
        <v>24</v>
      </c>
      <c r="L146" s="1">
        <v>3844</v>
      </c>
      <c r="N146" s="1" t="s">
        <v>39</v>
      </c>
    </row>
    <row r="147" spans="1:14">
      <c r="A147" s="1">
        <v>1922</v>
      </c>
      <c r="B147" s="1">
        <v>5</v>
      </c>
      <c r="C147" s="1">
        <v>26</v>
      </c>
      <c r="D147" s="4">
        <f t="shared" si="2"/>
        <v>12</v>
      </c>
      <c r="E147" s="1">
        <v>1</v>
      </c>
      <c r="F147" s="1">
        <v>1</v>
      </c>
      <c r="G147" s="1">
        <v>1</v>
      </c>
      <c r="H147" s="1" t="s">
        <v>30</v>
      </c>
      <c r="I147" s="1" t="s">
        <v>31</v>
      </c>
      <c r="J147" s="1">
        <v>1922</v>
      </c>
      <c r="K147" s="1">
        <v>24</v>
      </c>
      <c r="L147" s="1">
        <v>3844</v>
      </c>
      <c r="N147" s="1" t="s">
        <v>39</v>
      </c>
    </row>
    <row r="148" spans="1:14">
      <c r="A148" s="1">
        <v>1922</v>
      </c>
      <c r="B148" s="1">
        <v>5</v>
      </c>
      <c r="C148" s="1">
        <v>27</v>
      </c>
      <c r="D148" s="4">
        <f t="shared" si="2"/>
        <v>14</v>
      </c>
      <c r="E148" s="1">
        <v>1</v>
      </c>
      <c r="F148" s="1">
        <v>3</v>
      </c>
      <c r="G148" s="1">
        <v>1</v>
      </c>
      <c r="H148" s="1" t="s">
        <v>30</v>
      </c>
      <c r="I148" s="1" t="s">
        <v>31</v>
      </c>
      <c r="J148" s="1">
        <v>1922</v>
      </c>
      <c r="K148" s="1">
        <v>24</v>
      </c>
      <c r="L148" s="1">
        <v>3844</v>
      </c>
      <c r="N148" s="1" t="s">
        <v>39</v>
      </c>
    </row>
    <row r="149" spans="1:14">
      <c r="A149" s="1">
        <v>1922</v>
      </c>
      <c r="B149" s="1">
        <v>5</v>
      </c>
      <c r="C149" s="1">
        <v>28</v>
      </c>
      <c r="D149" s="4">
        <f t="shared" si="2"/>
        <v>12</v>
      </c>
      <c r="E149" s="1">
        <v>1</v>
      </c>
      <c r="F149" s="1">
        <v>1</v>
      </c>
      <c r="G149" s="1">
        <v>1</v>
      </c>
      <c r="H149" s="1" t="s">
        <v>30</v>
      </c>
      <c r="I149" s="1" t="s">
        <v>31</v>
      </c>
      <c r="J149" s="1">
        <v>1922</v>
      </c>
      <c r="K149" s="1">
        <v>24</v>
      </c>
      <c r="L149" s="1">
        <v>3844</v>
      </c>
      <c r="N149" s="1" t="s">
        <v>39</v>
      </c>
    </row>
    <row r="150" spans="1:14">
      <c r="A150" s="1">
        <v>1922</v>
      </c>
      <c r="B150" s="1">
        <v>5</v>
      </c>
      <c r="C150" s="1">
        <v>29</v>
      </c>
      <c r="D150" s="4">
        <f t="shared" si="2"/>
        <v>13</v>
      </c>
      <c r="E150" s="1">
        <v>1</v>
      </c>
      <c r="F150" s="1">
        <v>3</v>
      </c>
      <c r="G150" s="1">
        <v>0</v>
      </c>
      <c r="H150" s="1" t="s">
        <v>30</v>
      </c>
      <c r="I150" s="1" t="s">
        <v>31</v>
      </c>
      <c r="J150" s="1">
        <v>1922</v>
      </c>
      <c r="K150" s="1">
        <v>24</v>
      </c>
      <c r="L150" s="1">
        <v>3844</v>
      </c>
      <c r="N150" s="1" t="s">
        <v>39</v>
      </c>
    </row>
    <row r="151" spans="1:14">
      <c r="A151" s="1">
        <v>1922</v>
      </c>
      <c r="B151" s="1">
        <v>5</v>
      </c>
      <c r="C151" s="1">
        <v>30</v>
      </c>
      <c r="D151" s="4">
        <f t="shared" si="2"/>
        <v>14</v>
      </c>
      <c r="E151" s="1">
        <v>1</v>
      </c>
      <c r="F151" s="1">
        <v>4</v>
      </c>
      <c r="G151" s="1">
        <v>0</v>
      </c>
      <c r="H151" s="1" t="s">
        <v>30</v>
      </c>
      <c r="I151" s="1" t="s">
        <v>31</v>
      </c>
      <c r="J151" s="1">
        <v>1922</v>
      </c>
      <c r="K151" s="1">
        <v>24</v>
      </c>
      <c r="L151" s="1">
        <v>3844</v>
      </c>
      <c r="N151" s="1" t="s">
        <v>39</v>
      </c>
    </row>
    <row r="152" spans="1:14">
      <c r="A152" s="1">
        <v>1922</v>
      </c>
      <c r="B152" s="1">
        <v>5</v>
      </c>
      <c r="C152" s="1">
        <v>31</v>
      </c>
      <c r="D152" s="4" t="str">
        <f t="shared" si="2"/>
        <v/>
      </c>
      <c r="I152" s="1" t="s">
        <v>31</v>
      </c>
      <c r="J152" s="1">
        <v>1922</v>
      </c>
      <c r="K152" s="1">
        <v>24</v>
      </c>
      <c r="L152" s="1">
        <v>3844</v>
      </c>
      <c r="N152" s="1" t="s">
        <v>39</v>
      </c>
    </row>
    <row r="153" spans="1:14">
      <c r="A153" s="1">
        <v>1922</v>
      </c>
      <c r="B153" s="1">
        <v>6</v>
      </c>
      <c r="C153" s="1">
        <v>1</v>
      </c>
      <c r="D153" s="4">
        <f t="shared" si="2"/>
        <v>15</v>
      </c>
      <c r="E153" s="1">
        <v>1</v>
      </c>
      <c r="F153" s="1">
        <v>5</v>
      </c>
      <c r="G153" s="1">
        <v>0</v>
      </c>
      <c r="H153" s="1" t="s">
        <v>30</v>
      </c>
      <c r="I153" s="1" t="s">
        <v>31</v>
      </c>
      <c r="J153" s="1">
        <v>1922</v>
      </c>
      <c r="K153" s="1">
        <v>29</v>
      </c>
      <c r="L153" s="1">
        <v>3845</v>
      </c>
      <c r="N153" s="1" t="s">
        <v>41</v>
      </c>
    </row>
    <row r="154" spans="1:14">
      <c r="A154" s="1">
        <v>1922</v>
      </c>
      <c r="B154" s="1">
        <v>6</v>
      </c>
      <c r="C154" s="1">
        <v>2</v>
      </c>
      <c r="D154" s="4">
        <f t="shared" si="2"/>
        <v>0</v>
      </c>
      <c r="E154" s="1">
        <v>0</v>
      </c>
      <c r="F154" s="1">
        <v>0</v>
      </c>
      <c r="G154" s="1">
        <v>0</v>
      </c>
      <c r="H154" s="1" t="s">
        <v>30</v>
      </c>
      <c r="I154" s="1" t="s">
        <v>31</v>
      </c>
      <c r="J154" s="1">
        <v>1922</v>
      </c>
      <c r="K154" s="1">
        <v>29</v>
      </c>
      <c r="L154" s="1">
        <v>3845</v>
      </c>
      <c r="N154" s="1" t="s">
        <v>41</v>
      </c>
    </row>
    <row r="155" spans="1:14">
      <c r="A155" s="1">
        <v>1922</v>
      </c>
      <c r="B155" s="1">
        <v>6</v>
      </c>
      <c r="C155" s="1">
        <v>3</v>
      </c>
      <c r="D155" s="4"/>
      <c r="E155" s="1" t="s">
        <v>33</v>
      </c>
      <c r="F155" s="1" t="s">
        <v>33</v>
      </c>
      <c r="G155" s="1">
        <v>0</v>
      </c>
      <c r="H155" s="1" t="s">
        <v>35</v>
      </c>
      <c r="I155" s="1" t="s">
        <v>31</v>
      </c>
      <c r="J155" s="1">
        <v>1922</v>
      </c>
      <c r="K155" s="1">
        <v>29</v>
      </c>
      <c r="L155" s="1">
        <v>3845</v>
      </c>
      <c r="N155" s="1" t="s">
        <v>41</v>
      </c>
    </row>
    <row r="156" spans="1:14">
      <c r="A156" s="1">
        <v>1922</v>
      </c>
      <c r="B156" s="1">
        <v>6</v>
      </c>
      <c r="C156" s="1">
        <v>4</v>
      </c>
      <c r="D156" s="4">
        <f t="shared" si="2"/>
        <v>0</v>
      </c>
      <c r="E156" s="1">
        <v>0</v>
      </c>
      <c r="F156" s="1">
        <v>0</v>
      </c>
      <c r="G156" s="1">
        <v>0</v>
      </c>
      <c r="H156" s="1" t="s">
        <v>30</v>
      </c>
      <c r="I156" s="1" t="s">
        <v>31</v>
      </c>
      <c r="J156" s="1">
        <v>1922</v>
      </c>
      <c r="K156" s="1">
        <v>29</v>
      </c>
      <c r="L156" s="1">
        <v>3845</v>
      </c>
      <c r="N156" s="1" t="s">
        <v>41</v>
      </c>
    </row>
    <row r="157" spans="1:14">
      <c r="A157" s="1">
        <v>1922</v>
      </c>
      <c r="B157" s="1">
        <v>6</v>
      </c>
      <c r="C157" s="1">
        <v>5</v>
      </c>
      <c r="D157" s="4">
        <f t="shared" si="2"/>
        <v>0</v>
      </c>
      <c r="E157" s="1">
        <v>0</v>
      </c>
      <c r="F157" s="1">
        <v>0</v>
      </c>
      <c r="G157" s="1">
        <v>0</v>
      </c>
      <c r="H157" s="1" t="s">
        <v>30</v>
      </c>
      <c r="I157" s="1" t="s">
        <v>31</v>
      </c>
      <c r="J157" s="1">
        <v>1922</v>
      </c>
      <c r="K157" s="1">
        <v>29</v>
      </c>
      <c r="L157" s="1">
        <v>3845</v>
      </c>
      <c r="N157" s="1" t="s">
        <v>41</v>
      </c>
    </row>
    <row r="158" spans="1:14">
      <c r="A158" s="1">
        <v>1922</v>
      </c>
      <c r="B158" s="1">
        <v>6</v>
      </c>
      <c r="C158" s="1">
        <v>6</v>
      </c>
      <c r="D158" s="4">
        <f t="shared" si="2"/>
        <v>0</v>
      </c>
      <c r="E158" s="1">
        <v>0</v>
      </c>
      <c r="F158" s="1">
        <v>0</v>
      </c>
      <c r="G158" s="1">
        <v>0</v>
      </c>
      <c r="H158" s="1" t="s">
        <v>30</v>
      </c>
      <c r="I158" s="1" t="s">
        <v>31</v>
      </c>
      <c r="J158" s="1">
        <v>1922</v>
      </c>
      <c r="K158" s="1">
        <v>29</v>
      </c>
      <c r="L158" s="1">
        <v>3845</v>
      </c>
      <c r="N158" s="1" t="s">
        <v>41</v>
      </c>
    </row>
    <row r="159" spans="1:14">
      <c r="A159" s="1">
        <v>1922</v>
      </c>
      <c r="B159" s="1">
        <v>6</v>
      </c>
      <c r="C159" s="1">
        <v>7</v>
      </c>
      <c r="D159" s="4">
        <f t="shared" si="2"/>
        <v>0</v>
      </c>
      <c r="E159" s="1">
        <v>0</v>
      </c>
      <c r="F159" s="1">
        <v>0</v>
      </c>
      <c r="G159" s="1">
        <v>0</v>
      </c>
      <c r="H159" s="1" t="s">
        <v>30</v>
      </c>
      <c r="I159" s="1" t="s">
        <v>31</v>
      </c>
      <c r="J159" s="1">
        <v>1922</v>
      </c>
      <c r="K159" s="1">
        <v>29</v>
      </c>
      <c r="L159" s="1">
        <v>3845</v>
      </c>
      <c r="N159" s="1" t="s">
        <v>41</v>
      </c>
    </row>
    <row r="160" spans="1:14">
      <c r="A160" s="1">
        <v>1922</v>
      </c>
      <c r="B160" s="1">
        <v>6</v>
      </c>
      <c r="C160" s="1">
        <v>8</v>
      </c>
      <c r="D160" s="4">
        <f t="shared" si="2"/>
        <v>14</v>
      </c>
      <c r="E160" s="1">
        <v>1</v>
      </c>
      <c r="F160" s="1">
        <v>4</v>
      </c>
      <c r="G160" s="1">
        <v>0</v>
      </c>
      <c r="H160" s="1" t="s">
        <v>30</v>
      </c>
      <c r="I160" s="1" t="s">
        <v>31</v>
      </c>
      <c r="J160" s="1">
        <v>1922</v>
      </c>
      <c r="K160" s="1">
        <v>29</v>
      </c>
      <c r="L160" s="1">
        <v>3845</v>
      </c>
      <c r="N160" s="1" t="s">
        <v>41</v>
      </c>
    </row>
    <row r="161" spans="1:14">
      <c r="A161" s="1">
        <v>1922</v>
      </c>
      <c r="B161" s="1">
        <v>6</v>
      </c>
      <c r="C161" s="1">
        <v>9</v>
      </c>
      <c r="D161" s="4">
        <f t="shared" si="2"/>
        <v>12</v>
      </c>
      <c r="E161" s="1">
        <v>1</v>
      </c>
      <c r="F161" s="1">
        <v>2</v>
      </c>
      <c r="G161" s="1">
        <v>0</v>
      </c>
      <c r="H161" s="1" t="s">
        <v>30</v>
      </c>
      <c r="I161" s="1" t="s">
        <v>31</v>
      </c>
      <c r="J161" s="1">
        <v>1922</v>
      </c>
      <c r="K161" s="1">
        <v>29</v>
      </c>
      <c r="L161" s="1">
        <v>3845</v>
      </c>
      <c r="N161" s="1" t="s">
        <v>41</v>
      </c>
    </row>
    <row r="162" spans="1:14">
      <c r="A162" s="1">
        <v>1922</v>
      </c>
      <c r="B162" s="1">
        <v>6</v>
      </c>
      <c r="C162" s="1">
        <v>10</v>
      </c>
      <c r="D162" s="4" t="str">
        <f t="shared" si="2"/>
        <v/>
      </c>
      <c r="I162" s="1" t="s">
        <v>31</v>
      </c>
      <c r="J162" s="1">
        <v>1922</v>
      </c>
      <c r="K162" s="1">
        <v>29</v>
      </c>
      <c r="L162" s="1">
        <v>3845</v>
      </c>
      <c r="N162" s="1" t="s">
        <v>41</v>
      </c>
    </row>
    <row r="163" spans="1:14">
      <c r="A163" s="1">
        <v>1922</v>
      </c>
      <c r="B163" s="1">
        <v>6</v>
      </c>
      <c r="C163" s="1">
        <v>11</v>
      </c>
      <c r="D163" s="4">
        <f t="shared" si="2"/>
        <v>0</v>
      </c>
      <c r="E163" s="1">
        <v>0</v>
      </c>
      <c r="F163" s="1">
        <v>0</v>
      </c>
      <c r="G163" s="1">
        <v>0</v>
      </c>
      <c r="H163" s="1" t="s">
        <v>30</v>
      </c>
      <c r="I163" s="1" t="s">
        <v>31</v>
      </c>
      <c r="J163" s="1">
        <v>1922</v>
      </c>
      <c r="K163" s="1">
        <v>29</v>
      </c>
      <c r="L163" s="1">
        <v>3845</v>
      </c>
      <c r="N163" s="1" t="s">
        <v>41</v>
      </c>
    </row>
    <row r="164" spans="1:14">
      <c r="A164" s="1">
        <v>1922</v>
      </c>
      <c r="B164" s="1">
        <v>6</v>
      </c>
      <c r="C164" s="1">
        <v>12</v>
      </c>
      <c r="D164" s="4">
        <f t="shared" si="2"/>
        <v>38</v>
      </c>
      <c r="E164" s="1">
        <v>3</v>
      </c>
      <c r="F164" s="1">
        <v>8</v>
      </c>
      <c r="G164" s="1">
        <v>0</v>
      </c>
      <c r="H164" s="1" t="s">
        <v>30</v>
      </c>
      <c r="I164" s="1" t="s">
        <v>31</v>
      </c>
      <c r="J164" s="1">
        <v>1922</v>
      </c>
      <c r="K164" s="1">
        <v>29</v>
      </c>
      <c r="L164" s="1">
        <v>3845</v>
      </c>
      <c r="N164" s="1" t="s">
        <v>41</v>
      </c>
    </row>
    <row r="165" spans="1:14">
      <c r="A165" s="1">
        <v>1922</v>
      </c>
      <c r="B165" s="1">
        <v>6</v>
      </c>
      <c r="C165" s="1">
        <v>13</v>
      </c>
      <c r="D165" s="4">
        <f t="shared" si="2"/>
        <v>26</v>
      </c>
      <c r="E165" s="1">
        <v>2</v>
      </c>
      <c r="F165" s="1">
        <v>6</v>
      </c>
      <c r="G165" s="1">
        <v>0</v>
      </c>
      <c r="H165" s="1" t="s">
        <v>30</v>
      </c>
      <c r="I165" s="1" t="s">
        <v>31</v>
      </c>
      <c r="J165" s="1">
        <v>1922</v>
      </c>
      <c r="K165" s="1">
        <v>29</v>
      </c>
      <c r="L165" s="1">
        <v>3845</v>
      </c>
      <c r="N165" s="1" t="s">
        <v>41</v>
      </c>
    </row>
    <row r="166" spans="1:14">
      <c r="A166" s="1">
        <v>1922</v>
      </c>
      <c r="B166" s="1">
        <v>6</v>
      </c>
      <c r="C166" s="1">
        <v>14</v>
      </c>
      <c r="D166" s="4">
        <f t="shared" si="2"/>
        <v>14</v>
      </c>
      <c r="E166" s="1">
        <v>1</v>
      </c>
      <c r="F166" s="1">
        <v>4</v>
      </c>
      <c r="G166" s="1">
        <v>0</v>
      </c>
      <c r="H166" s="1" t="s">
        <v>35</v>
      </c>
      <c r="I166" s="1" t="s">
        <v>31</v>
      </c>
      <c r="J166" s="1">
        <v>1922</v>
      </c>
      <c r="K166" s="1">
        <v>29</v>
      </c>
      <c r="L166" s="1">
        <v>3845</v>
      </c>
      <c r="N166" s="1" t="s">
        <v>41</v>
      </c>
    </row>
    <row r="167" spans="1:14">
      <c r="A167" s="1">
        <v>1922</v>
      </c>
      <c r="B167" s="1">
        <v>6</v>
      </c>
      <c r="C167" s="1">
        <v>15</v>
      </c>
      <c r="D167" s="4">
        <f t="shared" si="2"/>
        <v>26</v>
      </c>
      <c r="E167" s="1">
        <v>2</v>
      </c>
      <c r="F167" s="1">
        <v>6</v>
      </c>
      <c r="G167" s="1">
        <v>0</v>
      </c>
      <c r="H167" s="1" t="s">
        <v>30</v>
      </c>
      <c r="I167" s="1" t="s">
        <v>31</v>
      </c>
      <c r="J167" s="1">
        <v>1922</v>
      </c>
      <c r="K167" s="1">
        <v>29</v>
      </c>
      <c r="L167" s="1">
        <v>3845</v>
      </c>
      <c r="N167" s="1" t="s">
        <v>41</v>
      </c>
    </row>
    <row r="168" spans="1:14">
      <c r="A168" s="1">
        <v>1922</v>
      </c>
      <c r="B168" s="1">
        <v>6</v>
      </c>
      <c r="C168" s="1">
        <v>16</v>
      </c>
      <c r="D168" s="4">
        <f t="shared" si="2"/>
        <v>12</v>
      </c>
      <c r="E168" s="1">
        <v>1</v>
      </c>
      <c r="F168" s="1">
        <v>2</v>
      </c>
      <c r="G168" s="1">
        <v>0</v>
      </c>
      <c r="H168" s="1" t="s">
        <v>30</v>
      </c>
      <c r="I168" s="1" t="s">
        <v>31</v>
      </c>
      <c r="J168" s="1">
        <v>1922</v>
      </c>
      <c r="K168" s="1">
        <v>29</v>
      </c>
      <c r="L168" s="1">
        <v>3845</v>
      </c>
      <c r="N168" s="1" t="s">
        <v>41</v>
      </c>
    </row>
    <row r="169" spans="1:14">
      <c r="A169" s="1">
        <v>1922</v>
      </c>
      <c r="B169" s="1">
        <v>6</v>
      </c>
      <c r="C169" s="1">
        <v>17</v>
      </c>
      <c r="D169" s="4">
        <f t="shared" si="2"/>
        <v>13</v>
      </c>
      <c r="E169" s="1">
        <v>1</v>
      </c>
      <c r="F169" s="1">
        <v>3</v>
      </c>
      <c r="G169" s="1">
        <v>0</v>
      </c>
      <c r="H169" s="1" t="s">
        <v>30</v>
      </c>
      <c r="I169" s="1" t="s">
        <v>31</v>
      </c>
      <c r="J169" s="1">
        <v>1922</v>
      </c>
      <c r="K169" s="1">
        <v>29</v>
      </c>
      <c r="L169" s="1">
        <v>3845</v>
      </c>
      <c r="N169" s="1" t="s">
        <v>41</v>
      </c>
    </row>
    <row r="170" spans="1:14">
      <c r="A170" s="1">
        <v>1922</v>
      </c>
      <c r="B170" s="1">
        <v>6</v>
      </c>
      <c r="C170" s="1">
        <v>18</v>
      </c>
      <c r="D170" s="4" t="str">
        <f t="shared" si="2"/>
        <v/>
      </c>
      <c r="I170" s="1" t="s">
        <v>31</v>
      </c>
      <c r="J170" s="1">
        <v>1922</v>
      </c>
      <c r="K170" s="1">
        <v>29</v>
      </c>
      <c r="L170" s="1">
        <v>3845</v>
      </c>
      <c r="N170" s="1" t="s">
        <v>41</v>
      </c>
    </row>
    <row r="171" spans="1:14">
      <c r="A171" s="1">
        <v>1922</v>
      </c>
      <c r="B171" s="1">
        <v>6</v>
      </c>
      <c r="C171" s="1">
        <v>19</v>
      </c>
      <c r="D171" s="4">
        <f t="shared" si="2"/>
        <v>0</v>
      </c>
      <c r="E171" s="1">
        <v>0</v>
      </c>
      <c r="F171" s="1">
        <v>0</v>
      </c>
      <c r="G171" s="1">
        <v>0</v>
      </c>
      <c r="H171" s="1" t="s">
        <v>30</v>
      </c>
      <c r="I171" s="1" t="s">
        <v>31</v>
      </c>
      <c r="J171" s="1">
        <v>1922</v>
      </c>
      <c r="K171" s="1">
        <v>29</v>
      </c>
      <c r="L171" s="1">
        <v>3845</v>
      </c>
      <c r="N171" s="1" t="s">
        <v>41</v>
      </c>
    </row>
    <row r="172" spans="1:14">
      <c r="A172" s="1">
        <v>1922</v>
      </c>
      <c r="B172" s="1">
        <v>6</v>
      </c>
      <c r="C172" s="1">
        <v>20</v>
      </c>
      <c r="D172" s="4">
        <f t="shared" si="2"/>
        <v>0</v>
      </c>
      <c r="E172" s="1">
        <v>0</v>
      </c>
      <c r="F172" s="1">
        <v>0</v>
      </c>
      <c r="G172" s="1">
        <v>0</v>
      </c>
      <c r="H172" s="1" t="s">
        <v>30</v>
      </c>
      <c r="I172" s="1" t="s">
        <v>31</v>
      </c>
      <c r="J172" s="1">
        <v>1922</v>
      </c>
      <c r="K172" s="1">
        <v>29</v>
      </c>
      <c r="L172" s="1">
        <v>3845</v>
      </c>
      <c r="N172" s="1" t="s">
        <v>41</v>
      </c>
    </row>
    <row r="173" spans="1:14">
      <c r="A173" s="1">
        <v>1922</v>
      </c>
      <c r="B173" s="1">
        <v>6</v>
      </c>
      <c r="C173" s="1">
        <v>21</v>
      </c>
      <c r="D173" s="4">
        <f t="shared" si="2"/>
        <v>0</v>
      </c>
      <c r="E173" s="1">
        <v>0</v>
      </c>
      <c r="F173" s="1">
        <v>0</v>
      </c>
      <c r="G173" s="1">
        <v>0</v>
      </c>
      <c r="H173" s="1" t="s">
        <v>30</v>
      </c>
      <c r="I173" s="1" t="s">
        <v>31</v>
      </c>
      <c r="J173" s="1">
        <v>1922</v>
      </c>
      <c r="K173" s="1">
        <v>29</v>
      </c>
      <c r="L173" s="1">
        <v>3845</v>
      </c>
      <c r="N173" s="1" t="s">
        <v>41</v>
      </c>
    </row>
    <row r="174" spans="1:14">
      <c r="A174" s="1">
        <v>1922</v>
      </c>
      <c r="B174" s="1">
        <v>6</v>
      </c>
      <c r="C174" s="1">
        <v>22</v>
      </c>
      <c r="D174" s="4">
        <f t="shared" si="2"/>
        <v>13</v>
      </c>
      <c r="E174" s="1">
        <v>1</v>
      </c>
      <c r="F174" s="1">
        <v>3</v>
      </c>
      <c r="G174" s="1">
        <v>0</v>
      </c>
      <c r="H174" s="1" t="s">
        <v>30</v>
      </c>
      <c r="I174" s="1" t="s">
        <v>31</v>
      </c>
      <c r="J174" s="1">
        <v>1922</v>
      </c>
      <c r="K174" s="1">
        <v>29</v>
      </c>
      <c r="L174" s="1">
        <v>3845</v>
      </c>
      <c r="N174" s="1" t="s">
        <v>41</v>
      </c>
    </row>
    <row r="175" spans="1:14">
      <c r="A175" s="1">
        <v>1922</v>
      </c>
      <c r="B175" s="1">
        <v>6</v>
      </c>
      <c r="C175" s="1">
        <v>23</v>
      </c>
      <c r="D175" s="4">
        <f t="shared" si="2"/>
        <v>11</v>
      </c>
      <c r="E175" s="1">
        <v>1</v>
      </c>
      <c r="F175" s="1">
        <v>1</v>
      </c>
      <c r="G175" s="1">
        <v>0</v>
      </c>
      <c r="H175" s="1" t="s">
        <v>30</v>
      </c>
      <c r="I175" s="1" t="s">
        <v>31</v>
      </c>
      <c r="J175" s="1">
        <v>1922</v>
      </c>
      <c r="K175" s="1">
        <v>29</v>
      </c>
      <c r="L175" s="1">
        <v>3845</v>
      </c>
      <c r="N175" s="1" t="s">
        <v>41</v>
      </c>
    </row>
    <row r="176" spans="1:14">
      <c r="A176" s="1">
        <v>1922</v>
      </c>
      <c r="B176" s="1">
        <v>6</v>
      </c>
      <c r="C176" s="1">
        <v>24</v>
      </c>
      <c r="D176" s="4">
        <f t="shared" si="2"/>
        <v>11</v>
      </c>
      <c r="E176" s="1">
        <v>1</v>
      </c>
      <c r="F176" s="1">
        <v>1</v>
      </c>
      <c r="G176" s="1">
        <v>0</v>
      </c>
      <c r="H176" s="1" t="s">
        <v>30</v>
      </c>
      <c r="I176" s="1" t="s">
        <v>31</v>
      </c>
      <c r="J176" s="1">
        <v>1922</v>
      </c>
      <c r="K176" s="1">
        <v>29</v>
      </c>
      <c r="L176" s="1">
        <v>3845</v>
      </c>
      <c r="N176" s="1" t="s">
        <v>41</v>
      </c>
    </row>
    <row r="177" spans="1:14">
      <c r="A177" s="1">
        <v>1922</v>
      </c>
      <c r="B177" s="1">
        <v>6</v>
      </c>
      <c r="C177" s="1">
        <v>25</v>
      </c>
      <c r="D177" s="4" t="str">
        <f t="shared" si="2"/>
        <v/>
      </c>
      <c r="I177" s="1" t="s">
        <v>31</v>
      </c>
      <c r="J177" s="1">
        <v>1922</v>
      </c>
      <c r="K177" s="1">
        <v>29</v>
      </c>
      <c r="L177" s="1">
        <v>3845</v>
      </c>
      <c r="N177" s="1" t="s">
        <v>41</v>
      </c>
    </row>
    <row r="178" spans="1:14">
      <c r="A178" s="1">
        <v>1922</v>
      </c>
      <c r="B178" s="1">
        <v>6</v>
      </c>
      <c r="C178" s="1">
        <v>26</v>
      </c>
      <c r="D178" s="4">
        <f t="shared" si="2"/>
        <v>11</v>
      </c>
      <c r="E178" s="1">
        <v>1</v>
      </c>
      <c r="F178" s="1">
        <v>1</v>
      </c>
      <c r="G178" s="1">
        <v>0</v>
      </c>
      <c r="H178" s="1" t="s">
        <v>30</v>
      </c>
      <c r="I178" s="1" t="s">
        <v>31</v>
      </c>
      <c r="J178" s="1">
        <v>1922</v>
      </c>
      <c r="K178" s="1">
        <v>29</v>
      </c>
      <c r="L178" s="1">
        <v>3845</v>
      </c>
      <c r="N178" s="1" t="s">
        <v>41</v>
      </c>
    </row>
    <row r="179" spans="1:14">
      <c r="A179" s="1">
        <v>1922</v>
      </c>
      <c r="B179" s="1">
        <v>6</v>
      </c>
      <c r="C179" s="1">
        <v>27</v>
      </c>
      <c r="D179" s="4">
        <f t="shared" si="2"/>
        <v>0</v>
      </c>
      <c r="E179" s="1">
        <v>0</v>
      </c>
      <c r="F179" s="1">
        <v>0</v>
      </c>
      <c r="G179" s="1">
        <v>0</v>
      </c>
      <c r="H179" s="1" t="s">
        <v>30</v>
      </c>
      <c r="I179" s="1" t="s">
        <v>31</v>
      </c>
      <c r="J179" s="1">
        <v>1922</v>
      </c>
      <c r="K179" s="1">
        <v>29</v>
      </c>
      <c r="L179" s="1">
        <v>3845</v>
      </c>
      <c r="N179" s="1" t="s">
        <v>41</v>
      </c>
    </row>
    <row r="180" spans="1:14">
      <c r="A180" s="1">
        <v>1922</v>
      </c>
      <c r="B180" s="1">
        <v>6</v>
      </c>
      <c r="C180" s="1">
        <v>28</v>
      </c>
      <c r="D180" s="4">
        <f t="shared" si="2"/>
        <v>0</v>
      </c>
      <c r="E180" s="1">
        <v>0</v>
      </c>
      <c r="F180" s="1">
        <v>0</v>
      </c>
      <c r="G180" s="1">
        <v>0</v>
      </c>
      <c r="H180" s="1" t="s">
        <v>30</v>
      </c>
      <c r="I180" s="1" t="s">
        <v>31</v>
      </c>
      <c r="J180" s="1">
        <v>1922</v>
      </c>
      <c r="K180" s="1">
        <v>29</v>
      </c>
      <c r="L180" s="1">
        <v>3845</v>
      </c>
      <c r="N180" s="1" t="s">
        <v>41</v>
      </c>
    </row>
    <row r="181" spans="1:14">
      <c r="A181" s="1">
        <v>1922</v>
      </c>
      <c r="B181" s="1">
        <v>6</v>
      </c>
      <c r="C181" s="1">
        <v>29</v>
      </c>
      <c r="D181" s="4">
        <f t="shared" si="2"/>
        <v>0</v>
      </c>
      <c r="E181" s="1">
        <v>0</v>
      </c>
      <c r="F181" s="1">
        <v>0</v>
      </c>
      <c r="G181" s="1">
        <v>0</v>
      </c>
      <c r="H181" s="1" t="s">
        <v>30</v>
      </c>
      <c r="I181" s="1" t="s">
        <v>31</v>
      </c>
      <c r="J181" s="1">
        <v>1922</v>
      </c>
      <c r="K181" s="1">
        <v>29</v>
      </c>
      <c r="L181" s="1">
        <v>3845</v>
      </c>
      <c r="N181" s="1" t="s">
        <v>41</v>
      </c>
    </row>
    <row r="182" spans="1:14">
      <c r="A182" s="1">
        <v>1922</v>
      </c>
      <c r="B182" s="1">
        <v>6</v>
      </c>
      <c r="C182" s="1">
        <v>30</v>
      </c>
      <c r="D182" s="4">
        <f t="shared" si="2"/>
        <v>0</v>
      </c>
      <c r="E182" s="1">
        <v>0</v>
      </c>
      <c r="F182" s="1">
        <v>0</v>
      </c>
      <c r="G182" s="1">
        <v>0</v>
      </c>
      <c r="H182" s="1" t="s">
        <v>30</v>
      </c>
      <c r="I182" s="1" t="s">
        <v>31</v>
      </c>
      <c r="J182" s="1">
        <v>1922</v>
      </c>
      <c r="K182" s="1">
        <v>29</v>
      </c>
      <c r="L182" s="1">
        <v>3845</v>
      </c>
      <c r="N182" s="1" t="s">
        <v>41</v>
      </c>
    </row>
    <row r="183" spans="1:14">
      <c r="A183" s="1">
        <v>1922</v>
      </c>
      <c r="B183" s="1">
        <v>7</v>
      </c>
      <c r="C183" s="1">
        <v>1</v>
      </c>
      <c r="D183" s="4">
        <f t="shared" si="2"/>
        <v>0</v>
      </c>
      <c r="E183" s="1">
        <v>0</v>
      </c>
      <c r="F183" s="1">
        <v>0</v>
      </c>
      <c r="G183" s="1">
        <v>0</v>
      </c>
      <c r="H183" s="1" t="s">
        <v>30</v>
      </c>
      <c r="I183" s="1" t="s">
        <v>31</v>
      </c>
      <c r="J183" s="1">
        <v>1922</v>
      </c>
      <c r="K183" s="1">
        <v>30</v>
      </c>
      <c r="L183" s="1">
        <v>3846</v>
      </c>
      <c r="N183" s="1" t="s">
        <v>42</v>
      </c>
    </row>
    <row r="184" spans="1:14">
      <c r="A184" s="1">
        <v>1922</v>
      </c>
      <c r="B184" s="1">
        <v>7</v>
      </c>
      <c r="C184" s="1">
        <v>2</v>
      </c>
      <c r="D184" s="4">
        <f t="shared" si="2"/>
        <v>0</v>
      </c>
      <c r="E184" s="1">
        <v>0</v>
      </c>
      <c r="F184" s="1">
        <v>0</v>
      </c>
      <c r="G184" s="1">
        <v>0</v>
      </c>
      <c r="H184" s="1" t="s">
        <v>30</v>
      </c>
      <c r="I184" s="1" t="s">
        <v>31</v>
      </c>
      <c r="J184" s="1">
        <v>1922</v>
      </c>
      <c r="K184" s="1">
        <v>30</v>
      </c>
      <c r="L184" s="1">
        <v>3846</v>
      </c>
      <c r="N184" s="1" t="s">
        <v>42</v>
      </c>
    </row>
    <row r="185" spans="1:14">
      <c r="A185" s="1">
        <v>1922</v>
      </c>
      <c r="B185" s="1">
        <v>7</v>
      </c>
      <c r="C185" s="1">
        <v>3</v>
      </c>
      <c r="D185" s="4">
        <f t="shared" si="2"/>
        <v>0</v>
      </c>
      <c r="E185" s="1">
        <v>0</v>
      </c>
      <c r="F185" s="1">
        <v>0</v>
      </c>
      <c r="G185" s="1">
        <v>0</v>
      </c>
      <c r="H185" s="1" t="s">
        <v>30</v>
      </c>
      <c r="I185" s="1" t="s">
        <v>31</v>
      </c>
      <c r="J185" s="1">
        <v>1922</v>
      </c>
      <c r="K185" s="1">
        <v>30</v>
      </c>
      <c r="L185" s="1">
        <v>3846</v>
      </c>
      <c r="N185" s="1" t="s">
        <v>42</v>
      </c>
    </row>
    <row r="186" spans="1:14">
      <c r="A186" s="1">
        <v>1922</v>
      </c>
      <c r="B186" s="1">
        <v>7</v>
      </c>
      <c r="C186" s="1">
        <v>4</v>
      </c>
      <c r="D186" s="4" t="str">
        <f t="shared" si="2"/>
        <v/>
      </c>
      <c r="I186" s="1" t="s">
        <v>31</v>
      </c>
      <c r="J186" s="1">
        <v>1922</v>
      </c>
      <c r="K186" s="1">
        <v>30</v>
      </c>
      <c r="L186" s="1">
        <v>3846</v>
      </c>
      <c r="N186" s="1" t="s">
        <v>42</v>
      </c>
    </row>
    <row r="187" spans="1:14">
      <c r="A187" s="1">
        <v>1922</v>
      </c>
      <c r="B187" s="1">
        <v>7</v>
      </c>
      <c r="C187" s="1">
        <v>5</v>
      </c>
      <c r="D187" s="4" t="str">
        <f t="shared" si="2"/>
        <v/>
      </c>
      <c r="I187" s="1" t="s">
        <v>31</v>
      </c>
      <c r="J187" s="1">
        <v>1922</v>
      </c>
      <c r="K187" s="1">
        <v>30</v>
      </c>
      <c r="L187" s="1">
        <v>3846</v>
      </c>
      <c r="N187" s="1" t="s">
        <v>42</v>
      </c>
    </row>
    <row r="188" spans="1:14">
      <c r="A188" s="1">
        <v>1922</v>
      </c>
      <c r="B188" s="1">
        <v>7</v>
      </c>
      <c r="C188" s="1">
        <v>6</v>
      </c>
      <c r="D188" s="4">
        <f t="shared" si="2"/>
        <v>32</v>
      </c>
      <c r="E188" s="1">
        <v>2</v>
      </c>
      <c r="F188" s="1">
        <v>12</v>
      </c>
      <c r="G188" s="1">
        <v>0</v>
      </c>
      <c r="H188" s="1" t="s">
        <v>30</v>
      </c>
      <c r="I188" s="1" t="s">
        <v>31</v>
      </c>
      <c r="J188" s="1">
        <v>1922</v>
      </c>
      <c r="K188" s="1">
        <v>30</v>
      </c>
      <c r="L188" s="1">
        <v>3846</v>
      </c>
      <c r="N188" s="1" t="s">
        <v>42</v>
      </c>
    </row>
    <row r="189" spans="1:14">
      <c r="A189" s="1">
        <v>1922</v>
      </c>
      <c r="B189" s="1">
        <v>7</v>
      </c>
      <c r="C189" s="1">
        <v>7</v>
      </c>
      <c r="D189" s="4">
        <f t="shared" si="2"/>
        <v>35</v>
      </c>
      <c r="E189" s="1">
        <v>2</v>
      </c>
      <c r="F189" s="1">
        <v>15</v>
      </c>
      <c r="G189" s="1">
        <v>0</v>
      </c>
      <c r="H189" s="1" t="s">
        <v>30</v>
      </c>
      <c r="I189" s="1" t="s">
        <v>31</v>
      </c>
      <c r="J189" s="1">
        <v>1922</v>
      </c>
      <c r="K189" s="1">
        <v>30</v>
      </c>
      <c r="L189" s="1">
        <v>3846</v>
      </c>
      <c r="N189" s="1" t="s">
        <v>42</v>
      </c>
    </row>
    <row r="190" spans="1:14">
      <c r="A190" s="1">
        <v>1922</v>
      </c>
      <c r="B190" s="1">
        <v>7</v>
      </c>
      <c r="C190" s="1">
        <v>8</v>
      </c>
      <c r="D190" s="4" t="str">
        <f t="shared" si="2"/>
        <v/>
      </c>
      <c r="I190" s="1" t="s">
        <v>31</v>
      </c>
      <c r="J190" s="1">
        <v>1922</v>
      </c>
      <c r="K190" s="1">
        <v>30</v>
      </c>
      <c r="L190" s="1">
        <v>3846</v>
      </c>
      <c r="N190" s="1" t="s">
        <v>42</v>
      </c>
    </row>
    <row r="191" spans="1:14">
      <c r="A191" s="1">
        <v>1922</v>
      </c>
      <c r="B191" s="1">
        <v>7</v>
      </c>
      <c r="C191" s="1">
        <v>9</v>
      </c>
      <c r="D191" s="4">
        <f t="shared" si="2"/>
        <v>24</v>
      </c>
      <c r="E191" s="1">
        <v>2</v>
      </c>
      <c r="F191" s="1">
        <v>4</v>
      </c>
      <c r="G191" s="1">
        <v>0</v>
      </c>
      <c r="H191" s="1" t="s">
        <v>30</v>
      </c>
      <c r="I191" s="1" t="s">
        <v>31</v>
      </c>
      <c r="J191" s="1">
        <v>1922</v>
      </c>
      <c r="K191" s="1">
        <v>30</v>
      </c>
      <c r="L191" s="1">
        <v>3846</v>
      </c>
      <c r="N191" s="1" t="s">
        <v>42</v>
      </c>
    </row>
    <row r="192" spans="1:14">
      <c r="A192" s="1">
        <v>1922</v>
      </c>
      <c r="B192" s="1">
        <v>7</v>
      </c>
      <c r="C192" s="1">
        <v>10</v>
      </c>
      <c r="D192" s="4">
        <f t="shared" si="2"/>
        <v>37</v>
      </c>
      <c r="E192" s="1">
        <v>3</v>
      </c>
      <c r="F192" s="1">
        <v>7</v>
      </c>
      <c r="G192" s="1">
        <v>0</v>
      </c>
      <c r="H192" s="1" t="s">
        <v>30</v>
      </c>
      <c r="I192" s="1" t="s">
        <v>31</v>
      </c>
      <c r="J192" s="1">
        <v>1922</v>
      </c>
      <c r="K192" s="1">
        <v>30</v>
      </c>
      <c r="L192" s="1">
        <v>3846</v>
      </c>
      <c r="N192" s="1" t="s">
        <v>42</v>
      </c>
    </row>
    <row r="193" spans="1:14">
      <c r="A193" s="1">
        <v>1922</v>
      </c>
      <c r="B193" s="1">
        <v>7</v>
      </c>
      <c r="C193" s="1">
        <v>11</v>
      </c>
      <c r="D193" s="4">
        <f t="shared" si="2"/>
        <v>25</v>
      </c>
      <c r="E193" s="1">
        <v>2</v>
      </c>
      <c r="F193" s="1">
        <v>5</v>
      </c>
      <c r="G193" s="1">
        <v>0</v>
      </c>
      <c r="H193" s="1" t="s">
        <v>30</v>
      </c>
      <c r="I193" s="1" t="s">
        <v>31</v>
      </c>
      <c r="J193" s="1">
        <v>1922</v>
      </c>
      <c r="K193" s="1">
        <v>30</v>
      </c>
      <c r="L193" s="1">
        <v>3846</v>
      </c>
      <c r="N193" s="1" t="s">
        <v>42</v>
      </c>
    </row>
    <row r="194" spans="1:14">
      <c r="A194" s="1">
        <v>1922</v>
      </c>
      <c r="B194" s="1">
        <v>7</v>
      </c>
      <c r="C194" s="1">
        <v>12</v>
      </c>
      <c r="D194" s="4">
        <f t="shared" si="2"/>
        <v>12</v>
      </c>
      <c r="E194" s="1">
        <v>1</v>
      </c>
      <c r="F194" s="1">
        <v>2</v>
      </c>
      <c r="G194" s="1">
        <v>0</v>
      </c>
      <c r="H194" s="1" t="s">
        <v>30</v>
      </c>
      <c r="I194" s="1" t="s">
        <v>31</v>
      </c>
      <c r="J194" s="1">
        <v>1922</v>
      </c>
      <c r="K194" s="1">
        <v>30</v>
      </c>
      <c r="L194" s="1">
        <v>3846</v>
      </c>
      <c r="N194" s="1" t="s">
        <v>42</v>
      </c>
    </row>
    <row r="195" spans="1:14">
      <c r="A195" s="1">
        <v>1922</v>
      </c>
      <c r="B195" s="1">
        <v>7</v>
      </c>
      <c r="C195" s="1">
        <v>13</v>
      </c>
      <c r="D195" s="4">
        <f t="shared" ref="D195:D258" si="3">IF(E195="","",E195*10+F195+G195)</f>
        <v>12</v>
      </c>
      <c r="E195" s="1">
        <v>1</v>
      </c>
      <c r="F195" s="1">
        <v>2</v>
      </c>
      <c r="G195" s="1">
        <v>0</v>
      </c>
      <c r="H195" s="1" t="s">
        <v>30</v>
      </c>
      <c r="I195" s="1" t="s">
        <v>31</v>
      </c>
      <c r="J195" s="1">
        <v>1922</v>
      </c>
      <c r="K195" s="1">
        <v>30</v>
      </c>
      <c r="L195" s="1">
        <v>3846</v>
      </c>
      <c r="N195" s="1" t="s">
        <v>42</v>
      </c>
    </row>
    <row r="196" spans="1:14">
      <c r="A196" s="1">
        <v>1922</v>
      </c>
      <c r="B196" s="1">
        <v>7</v>
      </c>
      <c r="C196" s="1">
        <v>14</v>
      </c>
      <c r="D196" s="4">
        <f t="shared" si="3"/>
        <v>0</v>
      </c>
      <c r="E196" s="1">
        <v>0</v>
      </c>
      <c r="F196" s="1">
        <v>0</v>
      </c>
      <c r="G196" s="1">
        <v>0</v>
      </c>
      <c r="H196" s="1" t="s">
        <v>30</v>
      </c>
      <c r="I196" s="1" t="s">
        <v>31</v>
      </c>
      <c r="J196" s="1">
        <v>1922</v>
      </c>
      <c r="K196" s="1">
        <v>30</v>
      </c>
      <c r="L196" s="1">
        <v>3846</v>
      </c>
      <c r="N196" s="1" t="s">
        <v>42</v>
      </c>
    </row>
    <row r="197" spans="1:14">
      <c r="A197" s="1">
        <v>1922</v>
      </c>
      <c r="B197" s="1">
        <v>7</v>
      </c>
      <c r="C197" s="1">
        <v>15</v>
      </c>
      <c r="D197" s="4" t="str">
        <f t="shared" si="3"/>
        <v/>
      </c>
      <c r="I197" s="1" t="s">
        <v>31</v>
      </c>
      <c r="J197" s="1">
        <v>1922</v>
      </c>
      <c r="K197" s="1">
        <v>30</v>
      </c>
      <c r="L197" s="1">
        <v>3846</v>
      </c>
      <c r="N197" s="1" t="s">
        <v>42</v>
      </c>
    </row>
    <row r="198" spans="1:14">
      <c r="A198" s="1">
        <v>1922</v>
      </c>
      <c r="B198" s="1">
        <v>7</v>
      </c>
      <c r="C198" s="1">
        <v>16</v>
      </c>
      <c r="D198" s="4">
        <f t="shared" si="3"/>
        <v>0</v>
      </c>
      <c r="E198" s="1">
        <v>0</v>
      </c>
      <c r="F198" s="1">
        <v>0</v>
      </c>
      <c r="G198" s="1">
        <v>0</v>
      </c>
      <c r="H198" s="1" t="s">
        <v>35</v>
      </c>
      <c r="I198" s="1" t="s">
        <v>31</v>
      </c>
      <c r="J198" s="1">
        <v>1922</v>
      </c>
      <c r="K198" s="1">
        <v>30</v>
      </c>
      <c r="L198" s="1">
        <v>3846</v>
      </c>
      <c r="N198" s="1" t="s">
        <v>42</v>
      </c>
    </row>
    <row r="199" spans="1:14">
      <c r="A199" s="1">
        <v>1922</v>
      </c>
      <c r="B199" s="1">
        <v>7</v>
      </c>
      <c r="C199" s="1">
        <v>17</v>
      </c>
      <c r="D199" s="4">
        <f t="shared" si="3"/>
        <v>0</v>
      </c>
      <c r="E199" s="1">
        <v>0</v>
      </c>
      <c r="F199" s="1">
        <v>0</v>
      </c>
      <c r="G199" s="1">
        <v>0</v>
      </c>
      <c r="H199" s="1" t="s">
        <v>30</v>
      </c>
      <c r="I199" s="1" t="s">
        <v>31</v>
      </c>
      <c r="J199" s="1">
        <v>1922</v>
      </c>
      <c r="K199" s="1">
        <v>30</v>
      </c>
      <c r="L199" s="1">
        <v>3846</v>
      </c>
      <c r="N199" s="1" t="s">
        <v>42</v>
      </c>
    </row>
    <row r="200" spans="1:14">
      <c r="A200" s="1">
        <v>1922</v>
      </c>
      <c r="B200" s="1">
        <v>7</v>
      </c>
      <c r="C200" s="1">
        <v>18</v>
      </c>
      <c r="D200" s="4">
        <f t="shared" si="3"/>
        <v>0</v>
      </c>
      <c r="E200" s="1">
        <v>0</v>
      </c>
      <c r="F200" s="1">
        <v>0</v>
      </c>
      <c r="G200" s="1">
        <v>0</v>
      </c>
      <c r="H200" s="1" t="s">
        <v>30</v>
      </c>
      <c r="I200" s="1" t="s">
        <v>31</v>
      </c>
      <c r="J200" s="1">
        <v>1922</v>
      </c>
      <c r="K200" s="1">
        <v>30</v>
      </c>
      <c r="L200" s="1">
        <v>3846</v>
      </c>
      <c r="N200" s="1" t="s">
        <v>42</v>
      </c>
    </row>
    <row r="201" spans="1:14">
      <c r="A201" s="1">
        <v>1922</v>
      </c>
      <c r="B201" s="1">
        <v>7</v>
      </c>
      <c r="C201" s="1">
        <v>19</v>
      </c>
      <c r="D201" s="4">
        <f t="shared" si="3"/>
        <v>17</v>
      </c>
      <c r="E201" s="1">
        <v>1</v>
      </c>
      <c r="F201" s="1">
        <v>6</v>
      </c>
      <c r="G201" s="1">
        <v>1</v>
      </c>
      <c r="H201" s="1" t="s">
        <v>30</v>
      </c>
      <c r="I201" s="1" t="s">
        <v>31</v>
      </c>
      <c r="J201" s="1">
        <v>1922</v>
      </c>
      <c r="K201" s="1">
        <v>30</v>
      </c>
      <c r="L201" s="1">
        <v>3846</v>
      </c>
      <c r="N201" s="1" t="s">
        <v>42</v>
      </c>
    </row>
    <row r="202" spans="1:14">
      <c r="A202" s="1">
        <v>1922</v>
      </c>
      <c r="B202" s="1">
        <v>7</v>
      </c>
      <c r="C202" s="1">
        <v>20</v>
      </c>
      <c r="D202" s="4">
        <f t="shared" si="3"/>
        <v>23</v>
      </c>
      <c r="E202" s="1">
        <v>1</v>
      </c>
      <c r="F202" s="1">
        <v>10</v>
      </c>
      <c r="G202" s="1">
        <v>3</v>
      </c>
      <c r="H202" s="1" t="s">
        <v>30</v>
      </c>
      <c r="I202" s="1" t="s">
        <v>31</v>
      </c>
      <c r="J202" s="1">
        <v>1922</v>
      </c>
      <c r="K202" s="1">
        <v>30</v>
      </c>
      <c r="L202" s="1">
        <v>3846</v>
      </c>
      <c r="N202" s="1" t="s">
        <v>42</v>
      </c>
    </row>
    <row r="203" spans="1:14">
      <c r="A203" s="1">
        <v>1922</v>
      </c>
      <c r="B203" s="1">
        <v>7</v>
      </c>
      <c r="C203" s="1">
        <v>21</v>
      </c>
      <c r="D203" s="4">
        <f t="shared" si="3"/>
        <v>34</v>
      </c>
      <c r="E203" s="1">
        <v>1</v>
      </c>
      <c r="F203" s="1">
        <v>21</v>
      </c>
      <c r="G203" s="1">
        <v>3</v>
      </c>
      <c r="H203" s="1" t="s">
        <v>30</v>
      </c>
      <c r="I203" s="1" t="s">
        <v>31</v>
      </c>
      <c r="J203" s="1">
        <v>1922</v>
      </c>
      <c r="K203" s="1">
        <v>30</v>
      </c>
      <c r="L203" s="1">
        <v>3846</v>
      </c>
      <c r="N203" s="1" t="s">
        <v>42</v>
      </c>
    </row>
    <row r="204" spans="1:14">
      <c r="A204" s="1">
        <v>1922</v>
      </c>
      <c r="B204" s="1">
        <v>7</v>
      </c>
      <c r="C204" s="1">
        <v>22</v>
      </c>
      <c r="D204" s="4">
        <f t="shared" si="3"/>
        <v>32</v>
      </c>
      <c r="E204" s="1">
        <v>1</v>
      </c>
      <c r="F204" s="1">
        <v>19</v>
      </c>
      <c r="G204" s="1">
        <v>3</v>
      </c>
      <c r="H204" s="1" t="s">
        <v>30</v>
      </c>
      <c r="I204" s="1" t="s">
        <v>31</v>
      </c>
      <c r="J204" s="1">
        <v>1922</v>
      </c>
      <c r="K204" s="1">
        <v>30</v>
      </c>
      <c r="L204" s="1">
        <v>3846</v>
      </c>
      <c r="N204" s="1" t="s">
        <v>42</v>
      </c>
    </row>
    <row r="205" spans="1:14">
      <c r="A205" s="1">
        <v>1922</v>
      </c>
      <c r="B205" s="1">
        <v>7</v>
      </c>
      <c r="C205" s="1">
        <v>23</v>
      </c>
      <c r="D205" s="4">
        <f t="shared" si="3"/>
        <v>35</v>
      </c>
      <c r="E205" s="1">
        <v>1</v>
      </c>
      <c r="F205" s="1">
        <v>22</v>
      </c>
      <c r="G205" s="1">
        <v>3</v>
      </c>
      <c r="H205" s="1" t="s">
        <v>35</v>
      </c>
      <c r="I205" s="1" t="s">
        <v>31</v>
      </c>
      <c r="J205" s="1">
        <v>1922</v>
      </c>
      <c r="K205" s="1">
        <v>30</v>
      </c>
      <c r="L205" s="1">
        <v>3846</v>
      </c>
      <c r="N205" s="1" t="s">
        <v>42</v>
      </c>
    </row>
    <row r="206" spans="1:14">
      <c r="A206" s="1">
        <v>1922</v>
      </c>
      <c r="B206" s="1">
        <v>7</v>
      </c>
      <c r="C206" s="1">
        <v>24</v>
      </c>
      <c r="D206" s="4">
        <f t="shared" si="3"/>
        <v>38</v>
      </c>
      <c r="E206" s="1">
        <v>1</v>
      </c>
      <c r="F206" s="1">
        <v>26</v>
      </c>
      <c r="G206" s="1">
        <v>2</v>
      </c>
      <c r="H206" s="1" t="s">
        <v>35</v>
      </c>
      <c r="I206" s="1" t="s">
        <v>31</v>
      </c>
      <c r="J206" s="1">
        <v>1922</v>
      </c>
      <c r="K206" s="1">
        <v>30</v>
      </c>
      <c r="L206" s="1">
        <v>3846</v>
      </c>
      <c r="N206" s="1" t="s">
        <v>42</v>
      </c>
    </row>
    <row r="207" spans="1:14">
      <c r="A207" s="1">
        <v>1922</v>
      </c>
      <c r="B207" s="1">
        <v>7</v>
      </c>
      <c r="C207" s="1">
        <v>25</v>
      </c>
      <c r="D207" s="4">
        <f t="shared" si="3"/>
        <v>18</v>
      </c>
      <c r="E207" s="1">
        <v>1</v>
      </c>
      <c r="F207" s="1">
        <v>6</v>
      </c>
      <c r="G207" s="1">
        <v>2</v>
      </c>
      <c r="H207" s="1" t="s">
        <v>35</v>
      </c>
      <c r="I207" s="1" t="s">
        <v>31</v>
      </c>
      <c r="J207" s="1">
        <v>1922</v>
      </c>
      <c r="K207" s="1">
        <v>30</v>
      </c>
      <c r="L207" s="1">
        <v>3846</v>
      </c>
      <c r="N207" s="1" t="s">
        <v>42</v>
      </c>
    </row>
    <row r="208" spans="1:14">
      <c r="A208" s="1">
        <v>1922</v>
      </c>
      <c r="B208" s="1">
        <v>7</v>
      </c>
      <c r="C208" s="1">
        <v>26</v>
      </c>
      <c r="D208" s="4">
        <f t="shared" si="3"/>
        <v>16</v>
      </c>
      <c r="E208" s="1">
        <v>1</v>
      </c>
      <c r="F208" s="1">
        <v>4</v>
      </c>
      <c r="G208" s="1">
        <v>2</v>
      </c>
      <c r="H208" s="1" t="s">
        <v>35</v>
      </c>
      <c r="I208" s="1" t="s">
        <v>31</v>
      </c>
      <c r="J208" s="1">
        <v>1922</v>
      </c>
      <c r="K208" s="1">
        <v>30</v>
      </c>
      <c r="L208" s="1">
        <v>3846</v>
      </c>
      <c r="N208" s="1" t="s">
        <v>42</v>
      </c>
    </row>
    <row r="209" spans="1:14">
      <c r="A209" s="1">
        <v>1922</v>
      </c>
      <c r="B209" s="1">
        <v>7</v>
      </c>
      <c r="C209" s="1">
        <v>27</v>
      </c>
      <c r="D209" s="4">
        <f t="shared" si="3"/>
        <v>17</v>
      </c>
      <c r="E209" s="1">
        <v>1</v>
      </c>
      <c r="F209" s="1">
        <v>5</v>
      </c>
      <c r="G209" s="1">
        <v>2</v>
      </c>
      <c r="H209" s="1" t="s">
        <v>35</v>
      </c>
      <c r="I209" s="1" t="s">
        <v>31</v>
      </c>
      <c r="J209" s="1">
        <v>1922</v>
      </c>
      <c r="K209" s="1">
        <v>30</v>
      </c>
      <c r="L209" s="1">
        <v>3846</v>
      </c>
      <c r="N209" s="1" t="s">
        <v>42</v>
      </c>
    </row>
    <row r="210" spans="1:14">
      <c r="A210" s="1">
        <v>1922</v>
      </c>
      <c r="B210" s="1">
        <v>7</v>
      </c>
      <c r="C210" s="1">
        <v>28</v>
      </c>
      <c r="D210" s="4">
        <f t="shared" si="3"/>
        <v>14</v>
      </c>
      <c r="E210" s="1">
        <v>1</v>
      </c>
      <c r="F210" s="1">
        <v>2</v>
      </c>
      <c r="G210" s="1">
        <v>2</v>
      </c>
      <c r="H210" s="1" t="s">
        <v>35</v>
      </c>
      <c r="I210" s="1" t="s">
        <v>31</v>
      </c>
      <c r="J210" s="1">
        <v>1922</v>
      </c>
      <c r="K210" s="1">
        <v>30</v>
      </c>
      <c r="L210" s="1">
        <v>3846</v>
      </c>
      <c r="N210" s="1" t="s">
        <v>42</v>
      </c>
    </row>
    <row r="211" spans="1:14">
      <c r="A211" s="1">
        <v>1922</v>
      </c>
      <c r="B211" s="1">
        <v>7</v>
      </c>
      <c r="C211" s="1">
        <v>29</v>
      </c>
      <c r="D211" s="4">
        <f t="shared" si="3"/>
        <v>12</v>
      </c>
      <c r="E211" s="1">
        <v>1</v>
      </c>
      <c r="F211" s="1">
        <v>1</v>
      </c>
      <c r="G211" s="1">
        <v>1</v>
      </c>
      <c r="H211" s="1" t="s">
        <v>35</v>
      </c>
      <c r="I211" s="1" t="s">
        <v>31</v>
      </c>
      <c r="J211" s="1">
        <v>1922</v>
      </c>
      <c r="K211" s="1">
        <v>30</v>
      </c>
      <c r="L211" s="1">
        <v>3846</v>
      </c>
      <c r="N211" s="1" t="s">
        <v>42</v>
      </c>
    </row>
    <row r="212" spans="1:14">
      <c r="A212" s="1">
        <v>1922</v>
      </c>
      <c r="B212" s="1">
        <v>7</v>
      </c>
      <c r="C212" s="1">
        <v>30</v>
      </c>
      <c r="D212" s="4">
        <f t="shared" si="3"/>
        <v>0</v>
      </c>
      <c r="E212" s="1">
        <v>0</v>
      </c>
      <c r="F212" s="1">
        <v>0</v>
      </c>
      <c r="G212" s="1">
        <v>0</v>
      </c>
      <c r="H212" s="1" t="s">
        <v>35</v>
      </c>
      <c r="I212" s="1" t="s">
        <v>31</v>
      </c>
      <c r="J212" s="1">
        <v>1922</v>
      </c>
      <c r="K212" s="1">
        <v>30</v>
      </c>
      <c r="L212" s="1">
        <v>3846</v>
      </c>
      <c r="N212" s="1" t="s">
        <v>42</v>
      </c>
    </row>
    <row r="213" spans="1:14">
      <c r="A213" s="1">
        <v>1922</v>
      </c>
      <c r="B213" s="1">
        <v>7</v>
      </c>
      <c r="C213" s="1">
        <v>31</v>
      </c>
      <c r="D213" s="4">
        <f t="shared" si="3"/>
        <v>0</v>
      </c>
      <c r="E213" s="1">
        <v>0</v>
      </c>
      <c r="F213" s="1">
        <v>0</v>
      </c>
      <c r="G213" s="1">
        <v>0</v>
      </c>
      <c r="H213" s="1" t="s">
        <v>35</v>
      </c>
      <c r="I213" s="1" t="s">
        <v>31</v>
      </c>
      <c r="J213" s="1">
        <v>1922</v>
      </c>
      <c r="K213" s="1">
        <v>30</v>
      </c>
      <c r="L213" s="1">
        <v>3846</v>
      </c>
      <c r="N213" s="1" t="s">
        <v>42</v>
      </c>
    </row>
    <row r="214" spans="1:14">
      <c r="A214" s="1">
        <v>1922</v>
      </c>
      <c r="B214" s="1">
        <v>8</v>
      </c>
      <c r="C214" s="1">
        <v>1</v>
      </c>
      <c r="D214" s="4">
        <f t="shared" si="3"/>
        <v>0</v>
      </c>
      <c r="E214" s="1">
        <v>0</v>
      </c>
      <c r="F214" s="1">
        <v>0</v>
      </c>
      <c r="G214" s="1">
        <v>0</v>
      </c>
      <c r="H214" s="1" t="s">
        <v>35</v>
      </c>
      <c r="I214" s="1" t="s">
        <v>31</v>
      </c>
      <c r="J214" s="1">
        <v>1922</v>
      </c>
      <c r="K214" s="1">
        <v>33</v>
      </c>
      <c r="L214" s="1">
        <v>3847</v>
      </c>
      <c r="N214" s="1" t="s">
        <v>43</v>
      </c>
    </row>
    <row r="215" spans="1:14">
      <c r="A215" s="1">
        <v>1922</v>
      </c>
      <c r="B215" s="1">
        <v>8</v>
      </c>
      <c r="C215" s="1">
        <v>2</v>
      </c>
      <c r="D215" s="4">
        <f t="shared" si="3"/>
        <v>0</v>
      </c>
      <c r="E215" s="1">
        <v>0</v>
      </c>
      <c r="F215" s="1">
        <v>0</v>
      </c>
      <c r="G215" s="1">
        <v>0</v>
      </c>
      <c r="H215" s="1" t="s">
        <v>35</v>
      </c>
      <c r="I215" s="1" t="s">
        <v>31</v>
      </c>
      <c r="J215" s="1">
        <v>1922</v>
      </c>
      <c r="K215" s="1">
        <v>33</v>
      </c>
      <c r="L215" s="1">
        <v>3847</v>
      </c>
      <c r="N215" s="1" t="s">
        <v>43</v>
      </c>
    </row>
    <row r="216" spans="1:14">
      <c r="A216" s="1">
        <v>1922</v>
      </c>
      <c r="B216" s="1">
        <v>8</v>
      </c>
      <c r="C216" s="1">
        <v>3</v>
      </c>
      <c r="D216" s="4" t="str">
        <f t="shared" si="3"/>
        <v/>
      </c>
      <c r="I216" s="1" t="s">
        <v>31</v>
      </c>
      <c r="J216" s="1">
        <v>1922</v>
      </c>
      <c r="K216" s="1">
        <v>33</v>
      </c>
      <c r="L216" s="1">
        <v>3847</v>
      </c>
      <c r="N216" s="1" t="s">
        <v>43</v>
      </c>
    </row>
    <row r="217" spans="1:14">
      <c r="A217" s="1">
        <v>1922</v>
      </c>
      <c r="B217" s="1">
        <v>8</v>
      </c>
      <c r="C217" s="1">
        <v>4</v>
      </c>
      <c r="D217" s="4">
        <f t="shared" si="3"/>
        <v>12</v>
      </c>
      <c r="E217" s="1">
        <v>1</v>
      </c>
      <c r="F217" s="1">
        <v>1</v>
      </c>
      <c r="G217" s="1">
        <v>1</v>
      </c>
      <c r="H217" s="1" t="s">
        <v>30</v>
      </c>
      <c r="I217" s="1" t="s">
        <v>31</v>
      </c>
      <c r="J217" s="1">
        <v>1922</v>
      </c>
      <c r="K217" s="1">
        <v>33</v>
      </c>
      <c r="L217" s="1">
        <v>3847</v>
      </c>
      <c r="N217" s="1" t="s">
        <v>43</v>
      </c>
    </row>
    <row r="218" spans="1:14">
      <c r="A218" s="1">
        <v>1922</v>
      </c>
      <c r="B218" s="1">
        <v>8</v>
      </c>
      <c r="C218" s="1">
        <v>5</v>
      </c>
      <c r="D218" s="4">
        <f t="shared" si="3"/>
        <v>11</v>
      </c>
      <c r="E218" s="1">
        <v>1</v>
      </c>
      <c r="F218" s="1">
        <v>1</v>
      </c>
      <c r="G218" s="1">
        <v>0</v>
      </c>
      <c r="H218" s="1" t="s">
        <v>30</v>
      </c>
      <c r="I218" s="1" t="s">
        <v>31</v>
      </c>
      <c r="J218" s="1">
        <v>1922</v>
      </c>
      <c r="K218" s="1">
        <v>33</v>
      </c>
      <c r="L218" s="1">
        <v>3847</v>
      </c>
      <c r="N218" s="1" t="s">
        <v>43</v>
      </c>
    </row>
    <row r="219" spans="1:14">
      <c r="A219" s="1">
        <v>1922</v>
      </c>
      <c r="B219" s="1">
        <v>8</v>
      </c>
      <c r="C219" s="1">
        <v>6</v>
      </c>
      <c r="D219" s="4">
        <f t="shared" si="3"/>
        <v>23</v>
      </c>
      <c r="E219" s="1">
        <v>2</v>
      </c>
      <c r="F219" s="1">
        <v>3</v>
      </c>
      <c r="G219" s="1">
        <v>0</v>
      </c>
      <c r="H219" s="1" t="s">
        <v>30</v>
      </c>
      <c r="I219" s="1" t="s">
        <v>31</v>
      </c>
      <c r="J219" s="1">
        <v>1922</v>
      </c>
      <c r="K219" s="1">
        <v>33</v>
      </c>
      <c r="L219" s="1">
        <v>3847</v>
      </c>
      <c r="N219" s="1" t="s">
        <v>43</v>
      </c>
    </row>
    <row r="220" spans="1:14">
      <c r="A220" s="1">
        <v>1922</v>
      </c>
      <c r="B220" s="1">
        <v>8</v>
      </c>
      <c r="C220" s="1">
        <v>7</v>
      </c>
      <c r="D220" s="4">
        <f t="shared" si="3"/>
        <v>25</v>
      </c>
      <c r="E220" s="1">
        <v>2</v>
      </c>
      <c r="F220" s="1">
        <v>5</v>
      </c>
      <c r="G220" s="1">
        <v>0</v>
      </c>
      <c r="H220" s="1" t="s">
        <v>30</v>
      </c>
      <c r="I220" s="1" t="s">
        <v>31</v>
      </c>
      <c r="J220" s="1">
        <v>1922</v>
      </c>
      <c r="K220" s="1">
        <v>33</v>
      </c>
      <c r="L220" s="1">
        <v>3847</v>
      </c>
      <c r="N220" s="1" t="s">
        <v>43</v>
      </c>
    </row>
    <row r="221" spans="1:14">
      <c r="A221" s="1">
        <v>1922</v>
      </c>
      <c r="B221" s="1">
        <v>8</v>
      </c>
      <c r="C221" s="1">
        <v>8</v>
      </c>
      <c r="D221" s="4">
        <f t="shared" si="3"/>
        <v>0</v>
      </c>
      <c r="E221" s="1">
        <v>0</v>
      </c>
      <c r="F221" s="1">
        <v>0</v>
      </c>
      <c r="G221" s="1">
        <v>0</v>
      </c>
      <c r="H221" s="1" t="s">
        <v>30</v>
      </c>
      <c r="I221" s="1" t="s">
        <v>31</v>
      </c>
      <c r="J221" s="1">
        <v>1922</v>
      </c>
      <c r="K221" s="1">
        <v>33</v>
      </c>
      <c r="L221" s="1">
        <v>3847</v>
      </c>
      <c r="N221" s="1" t="s">
        <v>43</v>
      </c>
    </row>
    <row r="222" spans="1:14">
      <c r="A222" s="1">
        <v>1922</v>
      </c>
      <c r="B222" s="1">
        <v>8</v>
      </c>
      <c r="C222" s="1">
        <v>9</v>
      </c>
      <c r="D222" s="4">
        <f t="shared" si="3"/>
        <v>0</v>
      </c>
      <c r="E222" s="1">
        <v>0</v>
      </c>
      <c r="F222" s="1">
        <v>0</v>
      </c>
      <c r="G222" s="1">
        <v>0</v>
      </c>
      <c r="H222" s="1" t="s">
        <v>30</v>
      </c>
      <c r="I222" s="1" t="s">
        <v>31</v>
      </c>
      <c r="J222" s="1">
        <v>1922</v>
      </c>
      <c r="K222" s="1">
        <v>33</v>
      </c>
      <c r="L222" s="1">
        <v>3847</v>
      </c>
      <c r="N222" s="1" t="s">
        <v>43</v>
      </c>
    </row>
    <row r="223" spans="1:14">
      <c r="A223" s="1">
        <v>1922</v>
      </c>
      <c r="B223" s="1">
        <v>8</v>
      </c>
      <c r="C223" s="1">
        <v>10</v>
      </c>
      <c r="D223" s="4">
        <f t="shared" si="3"/>
        <v>0</v>
      </c>
      <c r="E223" s="1">
        <v>0</v>
      </c>
      <c r="F223" s="1">
        <v>0</v>
      </c>
      <c r="G223" s="1">
        <v>0</v>
      </c>
      <c r="H223" s="1" t="s">
        <v>30</v>
      </c>
      <c r="I223" s="1" t="s">
        <v>31</v>
      </c>
      <c r="J223" s="1">
        <v>1922</v>
      </c>
      <c r="K223" s="1">
        <v>33</v>
      </c>
      <c r="L223" s="1">
        <v>3847</v>
      </c>
      <c r="N223" s="1" t="s">
        <v>43</v>
      </c>
    </row>
    <row r="224" spans="1:14">
      <c r="A224" s="1">
        <v>1922</v>
      </c>
      <c r="B224" s="1">
        <v>8</v>
      </c>
      <c r="C224" s="1">
        <v>11</v>
      </c>
      <c r="D224" s="4">
        <f t="shared" si="3"/>
        <v>0</v>
      </c>
      <c r="E224" s="1">
        <v>0</v>
      </c>
      <c r="F224" s="1">
        <v>0</v>
      </c>
      <c r="G224" s="1">
        <v>0</v>
      </c>
      <c r="H224" s="1" t="s">
        <v>30</v>
      </c>
      <c r="I224" s="1" t="s">
        <v>31</v>
      </c>
      <c r="J224" s="1">
        <v>1922</v>
      </c>
      <c r="K224" s="1">
        <v>33</v>
      </c>
      <c r="L224" s="1">
        <v>3847</v>
      </c>
      <c r="N224" s="1" t="s">
        <v>43</v>
      </c>
    </row>
    <row r="225" spans="1:14">
      <c r="A225" s="1">
        <v>1922</v>
      </c>
      <c r="B225" s="1">
        <v>8</v>
      </c>
      <c r="C225" s="1">
        <v>12</v>
      </c>
      <c r="D225" s="4">
        <f t="shared" si="3"/>
        <v>0</v>
      </c>
      <c r="E225" s="1">
        <v>0</v>
      </c>
      <c r="F225" s="1">
        <v>0</v>
      </c>
      <c r="G225" s="1">
        <v>0</v>
      </c>
      <c r="H225" s="1" t="s">
        <v>30</v>
      </c>
      <c r="I225" s="1" t="s">
        <v>31</v>
      </c>
      <c r="J225" s="1">
        <v>1922</v>
      </c>
      <c r="K225" s="1">
        <v>33</v>
      </c>
      <c r="L225" s="1">
        <v>3847</v>
      </c>
      <c r="N225" s="1" t="s">
        <v>43</v>
      </c>
    </row>
    <row r="226" spans="1:14">
      <c r="A226" s="1">
        <v>1922</v>
      </c>
      <c r="B226" s="1">
        <v>8</v>
      </c>
      <c r="C226" s="1">
        <v>13</v>
      </c>
      <c r="D226" s="4">
        <f t="shared" si="3"/>
        <v>0</v>
      </c>
      <c r="E226" s="1">
        <v>0</v>
      </c>
      <c r="F226" s="1">
        <v>0</v>
      </c>
      <c r="G226" s="1">
        <v>0</v>
      </c>
      <c r="H226" s="1" t="s">
        <v>38</v>
      </c>
      <c r="I226" s="1" t="s">
        <v>31</v>
      </c>
      <c r="J226" s="1">
        <v>1922</v>
      </c>
      <c r="K226" s="1">
        <v>33</v>
      </c>
      <c r="L226" s="1">
        <v>3847</v>
      </c>
      <c r="N226" s="1" t="s">
        <v>43</v>
      </c>
    </row>
    <row r="227" spans="1:14">
      <c r="A227" s="1">
        <v>1922</v>
      </c>
      <c r="B227" s="1">
        <v>8</v>
      </c>
      <c r="C227" s="1">
        <v>14</v>
      </c>
      <c r="D227" s="4">
        <f t="shared" si="3"/>
        <v>0</v>
      </c>
      <c r="E227" s="1">
        <v>0</v>
      </c>
      <c r="F227" s="1">
        <v>0</v>
      </c>
      <c r="G227" s="1">
        <v>0</v>
      </c>
      <c r="H227" s="1" t="s">
        <v>30</v>
      </c>
      <c r="I227" s="1" t="s">
        <v>31</v>
      </c>
      <c r="J227" s="1">
        <v>1922</v>
      </c>
      <c r="K227" s="1">
        <v>33</v>
      </c>
      <c r="L227" s="1">
        <v>3847</v>
      </c>
      <c r="N227" s="1" t="s">
        <v>43</v>
      </c>
    </row>
    <row r="228" spans="1:14">
      <c r="A228" s="1">
        <v>1922</v>
      </c>
      <c r="B228" s="1">
        <v>8</v>
      </c>
      <c r="C228" s="1">
        <v>15</v>
      </c>
      <c r="D228" s="4">
        <f t="shared" si="3"/>
        <v>0</v>
      </c>
      <c r="E228" s="1">
        <v>0</v>
      </c>
      <c r="F228" s="1">
        <v>0</v>
      </c>
      <c r="G228" s="1">
        <v>0</v>
      </c>
      <c r="H228" s="1" t="s">
        <v>30</v>
      </c>
      <c r="I228" s="1" t="s">
        <v>31</v>
      </c>
      <c r="J228" s="1">
        <v>1922</v>
      </c>
      <c r="K228" s="1">
        <v>33</v>
      </c>
      <c r="L228" s="1">
        <v>3847</v>
      </c>
      <c r="N228" s="1" t="s">
        <v>43</v>
      </c>
    </row>
    <row r="229" spans="1:14">
      <c r="A229" s="1">
        <v>1922</v>
      </c>
      <c r="B229" s="1">
        <v>8</v>
      </c>
      <c r="C229" s="1">
        <v>16</v>
      </c>
      <c r="D229" s="4">
        <f t="shared" si="3"/>
        <v>0</v>
      </c>
      <c r="E229" s="1">
        <v>0</v>
      </c>
      <c r="F229" s="1">
        <v>0</v>
      </c>
      <c r="G229" s="1">
        <v>0</v>
      </c>
      <c r="H229" s="1" t="s">
        <v>30</v>
      </c>
      <c r="I229" s="1" t="s">
        <v>31</v>
      </c>
      <c r="J229" s="1">
        <v>1922</v>
      </c>
      <c r="K229" s="1">
        <v>33</v>
      </c>
      <c r="L229" s="1">
        <v>3847</v>
      </c>
      <c r="N229" s="1" t="s">
        <v>43</v>
      </c>
    </row>
    <row r="230" spans="1:14">
      <c r="A230" s="1">
        <v>1922</v>
      </c>
      <c r="B230" s="1">
        <v>8</v>
      </c>
      <c r="C230" s="1">
        <v>17</v>
      </c>
      <c r="D230" s="4">
        <f t="shared" si="3"/>
        <v>0</v>
      </c>
      <c r="E230" s="1">
        <v>0</v>
      </c>
      <c r="F230" s="1">
        <v>0</v>
      </c>
      <c r="G230" s="1">
        <v>0</v>
      </c>
      <c r="H230" s="1" t="s">
        <v>30</v>
      </c>
      <c r="I230" s="1" t="s">
        <v>31</v>
      </c>
      <c r="J230" s="1">
        <v>1922</v>
      </c>
      <c r="K230" s="1">
        <v>33</v>
      </c>
      <c r="L230" s="1">
        <v>3847</v>
      </c>
      <c r="N230" s="1" t="s">
        <v>43</v>
      </c>
    </row>
    <row r="231" spans="1:14">
      <c r="A231" s="1">
        <v>1922</v>
      </c>
      <c r="B231" s="1">
        <v>8</v>
      </c>
      <c r="C231" s="1">
        <v>18</v>
      </c>
      <c r="D231" s="4">
        <f t="shared" si="3"/>
        <v>0</v>
      </c>
      <c r="E231" s="1">
        <v>0</v>
      </c>
      <c r="F231" s="1">
        <v>0</v>
      </c>
      <c r="G231" s="1">
        <v>0</v>
      </c>
      <c r="H231" s="1" t="s">
        <v>30</v>
      </c>
      <c r="I231" s="1" t="s">
        <v>31</v>
      </c>
      <c r="J231" s="1">
        <v>1922</v>
      </c>
      <c r="K231" s="1">
        <v>33</v>
      </c>
      <c r="L231" s="1">
        <v>3847</v>
      </c>
      <c r="N231" s="1" t="s">
        <v>43</v>
      </c>
    </row>
    <row r="232" spans="1:14">
      <c r="A232" s="1">
        <v>1922</v>
      </c>
      <c r="B232" s="1">
        <v>8</v>
      </c>
      <c r="C232" s="1">
        <v>19</v>
      </c>
      <c r="D232" s="4">
        <f t="shared" si="3"/>
        <v>0</v>
      </c>
      <c r="E232" s="1">
        <v>0</v>
      </c>
      <c r="F232" s="1">
        <v>0</v>
      </c>
      <c r="G232" s="1">
        <v>0</v>
      </c>
      <c r="H232" s="1" t="s">
        <v>35</v>
      </c>
      <c r="I232" s="1" t="s">
        <v>31</v>
      </c>
      <c r="J232" s="1">
        <v>1922</v>
      </c>
      <c r="K232" s="1">
        <v>33</v>
      </c>
      <c r="L232" s="1">
        <v>3847</v>
      </c>
      <c r="N232" s="1" t="s">
        <v>43</v>
      </c>
    </row>
    <row r="233" spans="1:14">
      <c r="A233" s="1">
        <v>1922</v>
      </c>
      <c r="B233" s="1">
        <v>8</v>
      </c>
      <c r="C233" s="1">
        <v>20</v>
      </c>
      <c r="D233" s="4">
        <f t="shared" si="3"/>
        <v>0</v>
      </c>
      <c r="E233" s="1">
        <v>0</v>
      </c>
      <c r="F233" s="1">
        <v>0</v>
      </c>
      <c r="G233" s="1">
        <v>0</v>
      </c>
      <c r="H233" s="1" t="s">
        <v>30</v>
      </c>
      <c r="I233" s="1" t="s">
        <v>31</v>
      </c>
      <c r="J233" s="1">
        <v>1922</v>
      </c>
      <c r="K233" s="1">
        <v>33</v>
      </c>
      <c r="L233" s="1">
        <v>3847</v>
      </c>
      <c r="N233" s="1" t="s">
        <v>43</v>
      </c>
    </row>
    <row r="234" spans="1:14">
      <c r="A234" s="1">
        <v>1922</v>
      </c>
      <c r="B234" s="1">
        <v>8</v>
      </c>
      <c r="C234" s="1">
        <v>21</v>
      </c>
      <c r="D234" s="4">
        <f t="shared" si="3"/>
        <v>0</v>
      </c>
      <c r="E234" s="1">
        <v>0</v>
      </c>
      <c r="F234" s="1">
        <v>0</v>
      </c>
      <c r="G234" s="1">
        <v>0</v>
      </c>
      <c r="H234" s="1" t="s">
        <v>30</v>
      </c>
      <c r="I234" s="1" t="s">
        <v>31</v>
      </c>
      <c r="J234" s="1">
        <v>1922</v>
      </c>
      <c r="K234" s="1">
        <v>33</v>
      </c>
      <c r="L234" s="1">
        <v>3847</v>
      </c>
      <c r="N234" s="1" t="s">
        <v>43</v>
      </c>
    </row>
    <row r="235" spans="1:14">
      <c r="A235" s="1">
        <v>1922</v>
      </c>
      <c r="B235" s="1">
        <v>8</v>
      </c>
      <c r="C235" s="1">
        <v>22</v>
      </c>
      <c r="D235" s="4">
        <f t="shared" si="3"/>
        <v>0</v>
      </c>
      <c r="E235" s="1">
        <v>0</v>
      </c>
      <c r="F235" s="1">
        <v>0</v>
      </c>
      <c r="G235" s="1">
        <v>0</v>
      </c>
      <c r="H235" s="1" t="s">
        <v>30</v>
      </c>
      <c r="I235" s="1" t="s">
        <v>31</v>
      </c>
      <c r="J235" s="1">
        <v>1922</v>
      </c>
      <c r="K235" s="1">
        <v>33</v>
      </c>
      <c r="L235" s="1">
        <v>3847</v>
      </c>
      <c r="N235" s="1" t="s">
        <v>43</v>
      </c>
    </row>
    <row r="236" spans="1:14">
      <c r="A236" s="1">
        <v>1922</v>
      </c>
      <c r="B236" s="1">
        <v>8</v>
      </c>
      <c r="C236" s="1">
        <v>23</v>
      </c>
      <c r="D236" s="4">
        <f t="shared" si="3"/>
        <v>0</v>
      </c>
      <c r="E236" s="1">
        <v>0</v>
      </c>
      <c r="F236" s="1">
        <v>0</v>
      </c>
      <c r="G236" s="1">
        <v>0</v>
      </c>
      <c r="H236" s="1" t="s">
        <v>30</v>
      </c>
      <c r="I236" s="1" t="s">
        <v>31</v>
      </c>
      <c r="J236" s="1">
        <v>1922</v>
      </c>
      <c r="K236" s="1">
        <v>33</v>
      </c>
      <c r="L236" s="1">
        <v>3847</v>
      </c>
      <c r="N236" s="1" t="s">
        <v>43</v>
      </c>
    </row>
    <row r="237" spans="1:14">
      <c r="A237" s="1">
        <v>1922</v>
      </c>
      <c r="B237" s="1">
        <v>8</v>
      </c>
      <c r="C237" s="1">
        <v>24</v>
      </c>
      <c r="D237" s="4" t="str">
        <f t="shared" si="3"/>
        <v/>
      </c>
      <c r="I237" s="1" t="s">
        <v>31</v>
      </c>
      <c r="J237" s="1">
        <v>1922</v>
      </c>
      <c r="K237" s="1">
        <v>33</v>
      </c>
      <c r="L237" s="1">
        <v>3847</v>
      </c>
      <c r="N237" s="1" t="s">
        <v>43</v>
      </c>
    </row>
    <row r="238" spans="1:14">
      <c r="A238" s="1">
        <v>1922</v>
      </c>
      <c r="B238" s="1">
        <v>8</v>
      </c>
      <c r="C238" s="1">
        <v>25</v>
      </c>
      <c r="D238" s="4">
        <f t="shared" si="3"/>
        <v>34</v>
      </c>
      <c r="E238" s="1">
        <v>1</v>
      </c>
      <c r="F238" s="1">
        <v>19</v>
      </c>
      <c r="G238" s="1">
        <v>5</v>
      </c>
      <c r="H238" s="1" t="s">
        <v>30</v>
      </c>
      <c r="I238" s="1" t="s">
        <v>31</v>
      </c>
      <c r="J238" s="1">
        <v>1922</v>
      </c>
      <c r="K238" s="1">
        <v>33</v>
      </c>
      <c r="L238" s="1">
        <v>3847</v>
      </c>
      <c r="N238" s="1" t="s">
        <v>43</v>
      </c>
    </row>
    <row r="239" spans="1:14">
      <c r="A239" s="1">
        <v>1922</v>
      </c>
      <c r="B239" s="1">
        <v>8</v>
      </c>
      <c r="C239" s="1">
        <v>26</v>
      </c>
      <c r="D239" s="4">
        <f t="shared" si="3"/>
        <v>36</v>
      </c>
      <c r="E239" s="1">
        <v>1</v>
      </c>
      <c r="F239" s="1">
        <v>22</v>
      </c>
      <c r="G239" s="1">
        <v>4</v>
      </c>
      <c r="H239" s="1" t="s">
        <v>30</v>
      </c>
      <c r="I239" s="1" t="s">
        <v>31</v>
      </c>
      <c r="J239" s="1">
        <v>1922</v>
      </c>
      <c r="K239" s="1">
        <v>33</v>
      </c>
      <c r="L239" s="1">
        <v>3847</v>
      </c>
      <c r="N239" s="1" t="s">
        <v>43</v>
      </c>
    </row>
    <row r="240" spans="1:14">
      <c r="A240" s="1">
        <v>1922</v>
      </c>
      <c r="B240" s="1">
        <v>8</v>
      </c>
      <c r="C240" s="1">
        <v>27</v>
      </c>
      <c r="D240" s="4">
        <f t="shared" si="3"/>
        <v>22</v>
      </c>
      <c r="E240" s="1">
        <v>1</v>
      </c>
      <c r="F240" s="1">
        <v>9</v>
      </c>
      <c r="G240" s="1">
        <v>3</v>
      </c>
      <c r="H240" s="1" t="s">
        <v>30</v>
      </c>
      <c r="I240" s="1" t="s">
        <v>31</v>
      </c>
      <c r="J240" s="1">
        <v>1922</v>
      </c>
      <c r="K240" s="1">
        <v>33</v>
      </c>
      <c r="L240" s="1">
        <v>3847</v>
      </c>
      <c r="N240" s="1" t="s">
        <v>43</v>
      </c>
    </row>
    <row r="241" spans="1:14">
      <c r="A241" s="1">
        <v>1922</v>
      </c>
      <c r="B241" s="1">
        <v>8</v>
      </c>
      <c r="C241" s="1">
        <v>28</v>
      </c>
      <c r="D241" s="4">
        <f t="shared" si="3"/>
        <v>36</v>
      </c>
      <c r="E241" s="1">
        <v>2</v>
      </c>
      <c r="F241" s="1">
        <v>15</v>
      </c>
      <c r="G241" s="1">
        <v>1</v>
      </c>
      <c r="H241" s="1" t="s">
        <v>30</v>
      </c>
      <c r="I241" s="1" t="s">
        <v>31</v>
      </c>
      <c r="J241" s="1">
        <v>1922</v>
      </c>
      <c r="K241" s="1">
        <v>33</v>
      </c>
      <c r="L241" s="1">
        <v>3847</v>
      </c>
      <c r="N241" s="1" t="s">
        <v>43</v>
      </c>
    </row>
    <row r="242" spans="1:14">
      <c r="A242" s="1">
        <v>1922</v>
      </c>
      <c r="B242" s="1">
        <v>8</v>
      </c>
      <c r="C242" s="1">
        <v>29</v>
      </c>
      <c r="D242" s="4">
        <f t="shared" si="3"/>
        <v>21</v>
      </c>
      <c r="E242" s="1">
        <v>1</v>
      </c>
      <c r="F242" s="1">
        <v>9</v>
      </c>
      <c r="G242" s="1">
        <v>2</v>
      </c>
      <c r="H242" s="1" t="s">
        <v>30</v>
      </c>
      <c r="I242" s="1" t="s">
        <v>31</v>
      </c>
      <c r="J242" s="1">
        <v>1922</v>
      </c>
      <c r="K242" s="1">
        <v>33</v>
      </c>
      <c r="L242" s="1">
        <v>3847</v>
      </c>
      <c r="N242" s="1" t="s">
        <v>43</v>
      </c>
    </row>
    <row r="243" spans="1:14">
      <c r="A243" s="1">
        <v>1922</v>
      </c>
      <c r="B243" s="1">
        <v>8</v>
      </c>
      <c r="C243" s="1">
        <v>30</v>
      </c>
      <c r="D243" s="4">
        <f t="shared" si="3"/>
        <v>27</v>
      </c>
      <c r="E243" s="1">
        <v>1</v>
      </c>
      <c r="F243" s="1">
        <v>15</v>
      </c>
      <c r="G243" s="1">
        <v>2</v>
      </c>
      <c r="H243" s="1" t="s">
        <v>30</v>
      </c>
      <c r="I243" s="1" t="s">
        <v>31</v>
      </c>
      <c r="J243" s="1">
        <v>1922</v>
      </c>
      <c r="K243" s="1">
        <v>33</v>
      </c>
      <c r="L243" s="1">
        <v>3847</v>
      </c>
      <c r="N243" s="1" t="s">
        <v>43</v>
      </c>
    </row>
    <row r="244" spans="1:14">
      <c r="A244" s="1">
        <v>1922</v>
      </c>
      <c r="B244" s="1">
        <v>8</v>
      </c>
      <c r="C244" s="1">
        <v>31</v>
      </c>
      <c r="D244" s="4">
        <f t="shared" si="3"/>
        <v>12</v>
      </c>
      <c r="E244" s="1">
        <v>1</v>
      </c>
      <c r="G244" s="1">
        <v>2</v>
      </c>
      <c r="H244" s="1" t="s">
        <v>30</v>
      </c>
      <c r="I244" s="1" t="s">
        <v>31</v>
      </c>
      <c r="J244" s="1">
        <v>1922</v>
      </c>
      <c r="K244" s="1">
        <v>33</v>
      </c>
      <c r="L244" s="1">
        <v>3847</v>
      </c>
      <c r="N244" s="1" t="s">
        <v>43</v>
      </c>
    </row>
    <row r="245" spans="1:14">
      <c r="A245" s="1">
        <v>1922</v>
      </c>
      <c r="B245" s="1">
        <v>9</v>
      </c>
      <c r="C245" s="1">
        <v>1</v>
      </c>
      <c r="D245" s="4">
        <f t="shared" si="3"/>
        <v>12</v>
      </c>
      <c r="E245" s="1">
        <v>1</v>
      </c>
      <c r="F245" s="1">
        <v>2</v>
      </c>
      <c r="G245" s="1">
        <v>0</v>
      </c>
      <c r="H245" s="1" t="s">
        <v>30</v>
      </c>
      <c r="I245" s="1" t="s">
        <v>31</v>
      </c>
      <c r="J245" s="1">
        <v>1922</v>
      </c>
      <c r="K245" s="1">
        <v>34</v>
      </c>
      <c r="L245" s="1">
        <v>3848</v>
      </c>
      <c r="N245" s="1" t="s">
        <v>44</v>
      </c>
    </row>
    <row r="246" spans="1:14">
      <c r="A246" s="1">
        <v>1922</v>
      </c>
      <c r="B246" s="1">
        <v>9</v>
      </c>
      <c r="C246" s="1">
        <v>2</v>
      </c>
      <c r="D246" s="4">
        <f t="shared" si="3"/>
        <v>0</v>
      </c>
      <c r="E246" s="1">
        <v>0</v>
      </c>
      <c r="F246" s="1">
        <v>0</v>
      </c>
      <c r="G246" s="1">
        <v>0</v>
      </c>
      <c r="H246" s="1" t="s">
        <v>30</v>
      </c>
      <c r="I246" s="1" t="s">
        <v>31</v>
      </c>
      <c r="J246" s="1">
        <v>1922</v>
      </c>
      <c r="K246" s="1">
        <v>34</v>
      </c>
      <c r="L246" s="1">
        <v>3848</v>
      </c>
      <c r="N246" s="1" t="s">
        <v>44</v>
      </c>
    </row>
    <row r="247" spans="1:14">
      <c r="A247" s="1">
        <v>1922</v>
      </c>
      <c r="B247" s="1">
        <v>9</v>
      </c>
      <c r="C247" s="1">
        <v>3</v>
      </c>
      <c r="D247" s="4">
        <f t="shared" si="3"/>
        <v>0</v>
      </c>
      <c r="E247" s="1">
        <v>0</v>
      </c>
      <c r="F247" s="1">
        <v>0</v>
      </c>
      <c r="G247" s="1">
        <v>0</v>
      </c>
      <c r="H247" s="1" t="s">
        <v>30</v>
      </c>
      <c r="I247" s="1" t="s">
        <v>31</v>
      </c>
      <c r="J247" s="1">
        <v>1922</v>
      </c>
      <c r="K247" s="1">
        <v>34</v>
      </c>
      <c r="L247" s="1">
        <v>3848</v>
      </c>
      <c r="N247" s="1" t="s">
        <v>44</v>
      </c>
    </row>
    <row r="248" spans="1:14">
      <c r="A248" s="1">
        <v>1922</v>
      </c>
      <c r="B248" s="1">
        <v>9</v>
      </c>
      <c r="C248" s="1">
        <v>4</v>
      </c>
      <c r="D248" s="4">
        <f t="shared" si="3"/>
        <v>0</v>
      </c>
      <c r="E248" s="1">
        <v>0</v>
      </c>
      <c r="F248" s="1">
        <v>0</v>
      </c>
      <c r="G248" s="1">
        <v>0</v>
      </c>
      <c r="H248" s="1" t="s">
        <v>30</v>
      </c>
      <c r="I248" s="1" t="s">
        <v>31</v>
      </c>
      <c r="J248" s="1">
        <v>1922</v>
      </c>
      <c r="K248" s="1">
        <v>34</v>
      </c>
      <c r="L248" s="1">
        <v>3848</v>
      </c>
      <c r="N248" s="1" t="s">
        <v>44</v>
      </c>
    </row>
    <row r="249" spans="1:14">
      <c r="A249" s="1">
        <v>1922</v>
      </c>
      <c r="B249" s="1">
        <v>9</v>
      </c>
      <c r="C249" s="1">
        <v>5</v>
      </c>
      <c r="D249" s="4">
        <f t="shared" si="3"/>
        <v>0</v>
      </c>
      <c r="E249" s="1">
        <v>0</v>
      </c>
      <c r="F249" s="1">
        <v>0</v>
      </c>
      <c r="G249" s="1">
        <v>0</v>
      </c>
      <c r="H249" s="1" t="s">
        <v>30</v>
      </c>
      <c r="I249" s="1" t="s">
        <v>31</v>
      </c>
      <c r="J249" s="1">
        <v>1922</v>
      </c>
      <c r="K249" s="1">
        <v>34</v>
      </c>
      <c r="L249" s="1">
        <v>3848</v>
      </c>
      <c r="N249" s="1" t="s">
        <v>44</v>
      </c>
    </row>
    <row r="250" spans="1:14">
      <c r="A250" s="1">
        <v>1922</v>
      </c>
      <c r="B250" s="1">
        <v>9</v>
      </c>
      <c r="C250" s="1">
        <v>6</v>
      </c>
      <c r="D250" s="4">
        <f t="shared" si="3"/>
        <v>0</v>
      </c>
      <c r="E250" s="1">
        <v>0</v>
      </c>
      <c r="F250" s="1">
        <v>0</v>
      </c>
      <c r="G250" s="1">
        <v>0</v>
      </c>
      <c r="H250" s="1" t="s">
        <v>30</v>
      </c>
      <c r="I250" s="1" t="s">
        <v>31</v>
      </c>
      <c r="J250" s="1">
        <v>1922</v>
      </c>
      <c r="K250" s="1">
        <v>34</v>
      </c>
      <c r="L250" s="1">
        <v>3848</v>
      </c>
      <c r="N250" s="1" t="s">
        <v>44</v>
      </c>
    </row>
    <row r="251" spans="1:14">
      <c r="A251" s="1">
        <v>1922</v>
      </c>
      <c r="B251" s="1">
        <v>9</v>
      </c>
      <c r="C251" s="1">
        <v>7</v>
      </c>
      <c r="D251" s="4">
        <f t="shared" si="3"/>
        <v>0</v>
      </c>
      <c r="E251" s="1">
        <v>0</v>
      </c>
      <c r="F251" s="1">
        <v>0</v>
      </c>
      <c r="G251" s="1">
        <v>0</v>
      </c>
      <c r="H251" s="1" t="s">
        <v>30</v>
      </c>
      <c r="I251" s="1" t="s">
        <v>31</v>
      </c>
      <c r="J251" s="1">
        <v>1922</v>
      </c>
      <c r="K251" s="1">
        <v>34</v>
      </c>
      <c r="L251" s="1">
        <v>3848</v>
      </c>
      <c r="N251" s="1" t="s">
        <v>44</v>
      </c>
    </row>
    <row r="252" spans="1:14">
      <c r="A252" s="1">
        <v>1922</v>
      </c>
      <c r="B252" s="1">
        <v>9</v>
      </c>
      <c r="C252" s="1">
        <v>8</v>
      </c>
      <c r="D252" s="4" t="str">
        <f t="shared" si="3"/>
        <v/>
      </c>
      <c r="I252" s="1" t="s">
        <v>31</v>
      </c>
      <c r="J252" s="1">
        <v>1922</v>
      </c>
      <c r="K252" s="1">
        <v>34</v>
      </c>
      <c r="L252" s="1">
        <v>3848</v>
      </c>
      <c r="N252" s="1" t="s">
        <v>44</v>
      </c>
    </row>
    <row r="253" spans="1:14">
      <c r="A253" s="1">
        <v>1922</v>
      </c>
      <c r="B253" s="1">
        <v>9</v>
      </c>
      <c r="C253" s="1">
        <v>9</v>
      </c>
      <c r="D253" s="4" t="str">
        <f t="shared" si="3"/>
        <v/>
      </c>
      <c r="I253" s="1" t="s">
        <v>31</v>
      </c>
      <c r="J253" s="1">
        <v>1922</v>
      </c>
      <c r="K253" s="1">
        <v>34</v>
      </c>
      <c r="L253" s="1">
        <v>3848</v>
      </c>
      <c r="N253" s="1" t="s">
        <v>44</v>
      </c>
    </row>
    <row r="254" spans="1:14">
      <c r="A254" s="1">
        <v>1922</v>
      </c>
      <c r="B254" s="1">
        <v>9</v>
      </c>
      <c r="C254" s="1">
        <v>10</v>
      </c>
      <c r="D254" s="4">
        <f t="shared" si="3"/>
        <v>0</v>
      </c>
      <c r="E254" s="1">
        <v>0</v>
      </c>
      <c r="F254" s="1">
        <v>0</v>
      </c>
      <c r="G254" s="1">
        <v>0</v>
      </c>
      <c r="H254" s="1" t="s">
        <v>30</v>
      </c>
      <c r="I254" s="1" t="s">
        <v>31</v>
      </c>
      <c r="J254" s="1">
        <v>1922</v>
      </c>
      <c r="K254" s="1">
        <v>34</v>
      </c>
      <c r="L254" s="1">
        <v>3848</v>
      </c>
      <c r="N254" s="1" t="s">
        <v>44</v>
      </c>
    </row>
    <row r="255" spans="1:14">
      <c r="A255" s="1">
        <v>1922</v>
      </c>
      <c r="B255" s="1">
        <v>9</v>
      </c>
      <c r="C255" s="1">
        <v>11</v>
      </c>
      <c r="D255" s="4">
        <f t="shared" si="3"/>
        <v>0</v>
      </c>
      <c r="E255" s="1">
        <v>0</v>
      </c>
      <c r="F255" s="1">
        <v>0</v>
      </c>
      <c r="G255" s="1">
        <v>0</v>
      </c>
      <c r="H255" s="1" t="s">
        <v>30</v>
      </c>
      <c r="I255" s="1" t="s">
        <v>31</v>
      </c>
      <c r="J255" s="1">
        <v>1922</v>
      </c>
      <c r="K255" s="1">
        <v>34</v>
      </c>
      <c r="L255" s="1">
        <v>3848</v>
      </c>
      <c r="N255" s="1" t="s">
        <v>44</v>
      </c>
    </row>
    <row r="256" spans="1:14">
      <c r="A256" s="1">
        <v>1922</v>
      </c>
      <c r="B256" s="1">
        <v>9</v>
      </c>
      <c r="C256" s="1">
        <v>12</v>
      </c>
      <c r="D256" s="4">
        <f t="shared" si="3"/>
        <v>0</v>
      </c>
      <c r="E256" s="1">
        <v>0</v>
      </c>
      <c r="F256" s="1">
        <v>0</v>
      </c>
      <c r="G256" s="1">
        <v>0</v>
      </c>
      <c r="H256" s="1" t="s">
        <v>30</v>
      </c>
      <c r="I256" s="1" t="s">
        <v>31</v>
      </c>
      <c r="J256" s="1">
        <v>1922</v>
      </c>
      <c r="K256" s="1">
        <v>34</v>
      </c>
      <c r="L256" s="1">
        <v>3848</v>
      </c>
      <c r="N256" s="1" t="s">
        <v>44</v>
      </c>
    </row>
    <row r="257" spans="1:14">
      <c r="A257" s="1">
        <v>1922</v>
      </c>
      <c r="B257" s="1">
        <v>9</v>
      </c>
      <c r="C257" s="1">
        <v>13</v>
      </c>
      <c r="D257" s="4">
        <f t="shared" si="3"/>
        <v>12</v>
      </c>
      <c r="E257" s="1">
        <v>1</v>
      </c>
      <c r="F257" s="1">
        <v>1</v>
      </c>
      <c r="G257" s="1">
        <v>1</v>
      </c>
      <c r="H257" s="1" t="s">
        <v>30</v>
      </c>
      <c r="I257" s="1" t="s">
        <v>31</v>
      </c>
      <c r="J257" s="1">
        <v>1922</v>
      </c>
      <c r="K257" s="1">
        <v>34</v>
      </c>
      <c r="L257" s="1">
        <v>3848</v>
      </c>
      <c r="N257" s="1" t="s">
        <v>44</v>
      </c>
    </row>
    <row r="258" spans="1:14">
      <c r="A258" s="1">
        <v>1922</v>
      </c>
      <c r="B258" s="1">
        <v>9</v>
      </c>
      <c r="C258" s="1">
        <v>14</v>
      </c>
      <c r="D258" s="4">
        <f t="shared" si="3"/>
        <v>17</v>
      </c>
      <c r="E258" s="1">
        <v>1</v>
      </c>
      <c r="F258" s="1">
        <v>6</v>
      </c>
      <c r="G258" s="1">
        <v>1</v>
      </c>
      <c r="H258" s="1" t="s">
        <v>30</v>
      </c>
      <c r="I258" s="1" t="s">
        <v>31</v>
      </c>
      <c r="J258" s="1">
        <v>1922</v>
      </c>
      <c r="K258" s="1">
        <v>34</v>
      </c>
      <c r="L258" s="1">
        <v>3848</v>
      </c>
      <c r="N258" s="1" t="s">
        <v>44</v>
      </c>
    </row>
    <row r="259" spans="1:14">
      <c r="A259" s="1">
        <v>1922</v>
      </c>
      <c r="B259" s="1">
        <v>9</v>
      </c>
      <c r="C259" s="1">
        <v>15</v>
      </c>
      <c r="D259" s="4">
        <f t="shared" ref="D259:D322" si="4">IF(E259="","",E259*10+F259+G259)</f>
        <v>20</v>
      </c>
      <c r="E259" s="1">
        <v>1</v>
      </c>
      <c r="F259" s="1">
        <v>9</v>
      </c>
      <c r="G259" s="1">
        <v>1</v>
      </c>
      <c r="H259" s="1" t="s">
        <v>30</v>
      </c>
      <c r="I259" s="1" t="s">
        <v>31</v>
      </c>
      <c r="J259" s="1">
        <v>1922</v>
      </c>
      <c r="K259" s="1">
        <v>34</v>
      </c>
      <c r="L259" s="1">
        <v>3848</v>
      </c>
      <c r="N259" s="1" t="s">
        <v>44</v>
      </c>
    </row>
    <row r="260" spans="1:14">
      <c r="A260" s="1">
        <v>1922</v>
      </c>
      <c r="B260" s="1">
        <v>9</v>
      </c>
      <c r="C260" s="1">
        <v>16</v>
      </c>
      <c r="D260" s="4">
        <f t="shared" si="4"/>
        <v>14</v>
      </c>
      <c r="E260" s="1">
        <v>1</v>
      </c>
      <c r="F260" s="1">
        <v>3</v>
      </c>
      <c r="G260" s="1">
        <v>1</v>
      </c>
      <c r="H260" s="1" t="s">
        <v>30</v>
      </c>
      <c r="I260" s="1" t="s">
        <v>31</v>
      </c>
      <c r="J260" s="1">
        <v>1922</v>
      </c>
      <c r="K260" s="1">
        <v>34</v>
      </c>
      <c r="L260" s="1">
        <v>3848</v>
      </c>
      <c r="N260" s="1" t="s">
        <v>44</v>
      </c>
    </row>
    <row r="261" spans="1:14">
      <c r="A261" s="1">
        <v>1922</v>
      </c>
      <c r="B261" s="1">
        <v>9</v>
      </c>
      <c r="C261" s="1">
        <v>17</v>
      </c>
      <c r="D261" s="4">
        <f t="shared" si="4"/>
        <v>12</v>
      </c>
      <c r="E261" s="1">
        <v>1</v>
      </c>
      <c r="F261" s="1">
        <v>1</v>
      </c>
      <c r="G261" s="1">
        <v>1</v>
      </c>
      <c r="H261" s="1" t="s">
        <v>30</v>
      </c>
      <c r="I261" s="1" t="s">
        <v>31</v>
      </c>
      <c r="J261" s="1">
        <v>1922</v>
      </c>
      <c r="K261" s="1">
        <v>34</v>
      </c>
      <c r="L261" s="1">
        <v>3848</v>
      </c>
      <c r="N261" s="1" t="s">
        <v>44</v>
      </c>
    </row>
    <row r="262" spans="1:14">
      <c r="A262" s="1">
        <v>1922</v>
      </c>
      <c r="B262" s="1">
        <v>9</v>
      </c>
      <c r="C262" s="1">
        <v>18</v>
      </c>
      <c r="D262" s="4">
        <f t="shared" si="4"/>
        <v>12</v>
      </c>
      <c r="E262" s="1">
        <v>1</v>
      </c>
      <c r="F262" s="1">
        <v>1</v>
      </c>
      <c r="G262" s="1">
        <v>1</v>
      </c>
      <c r="H262" s="1" t="s">
        <v>30</v>
      </c>
      <c r="I262" s="1" t="s">
        <v>31</v>
      </c>
      <c r="J262" s="1">
        <v>1922</v>
      </c>
      <c r="K262" s="1">
        <v>34</v>
      </c>
      <c r="L262" s="1">
        <v>3848</v>
      </c>
      <c r="N262" s="1" t="s">
        <v>44</v>
      </c>
    </row>
    <row r="263" spans="1:14">
      <c r="A263" s="1">
        <v>1922</v>
      </c>
      <c r="B263" s="1">
        <v>9</v>
      </c>
      <c r="C263" s="1">
        <v>19</v>
      </c>
      <c r="D263" s="4">
        <f t="shared" si="4"/>
        <v>12</v>
      </c>
      <c r="E263" s="1">
        <v>1</v>
      </c>
      <c r="F263" s="1">
        <v>1</v>
      </c>
      <c r="G263" s="1">
        <v>1</v>
      </c>
      <c r="H263" s="1" t="s">
        <v>30</v>
      </c>
      <c r="I263" s="1" t="s">
        <v>31</v>
      </c>
      <c r="J263" s="1">
        <v>1922</v>
      </c>
      <c r="K263" s="1">
        <v>34</v>
      </c>
      <c r="L263" s="1">
        <v>3848</v>
      </c>
      <c r="N263" s="1" t="s">
        <v>44</v>
      </c>
    </row>
    <row r="264" spans="1:14">
      <c r="A264" s="1">
        <v>1922</v>
      </c>
      <c r="B264" s="1">
        <v>9</v>
      </c>
      <c r="C264" s="1">
        <v>20</v>
      </c>
      <c r="D264" s="4" t="str">
        <f t="shared" si="4"/>
        <v/>
      </c>
      <c r="I264" s="1" t="s">
        <v>31</v>
      </c>
      <c r="J264" s="1">
        <v>1922</v>
      </c>
      <c r="K264" s="1">
        <v>34</v>
      </c>
      <c r="L264" s="1">
        <v>3848</v>
      </c>
      <c r="N264" s="1" t="s">
        <v>44</v>
      </c>
    </row>
    <row r="265" spans="1:14">
      <c r="A265" s="1">
        <v>1922</v>
      </c>
      <c r="B265" s="1">
        <v>9</v>
      </c>
      <c r="C265" s="1">
        <v>21</v>
      </c>
      <c r="D265" s="4">
        <f t="shared" si="4"/>
        <v>12</v>
      </c>
      <c r="E265" s="1">
        <v>1</v>
      </c>
      <c r="F265" s="1">
        <v>1</v>
      </c>
      <c r="G265" s="1">
        <v>1</v>
      </c>
      <c r="H265" s="1" t="s">
        <v>30</v>
      </c>
      <c r="I265" s="1" t="s">
        <v>31</v>
      </c>
      <c r="J265" s="1">
        <v>1922</v>
      </c>
      <c r="K265" s="1">
        <v>34</v>
      </c>
      <c r="L265" s="1">
        <v>3848</v>
      </c>
      <c r="N265" s="1" t="s">
        <v>44</v>
      </c>
    </row>
    <row r="266" spans="1:14">
      <c r="A266" s="1">
        <v>1922</v>
      </c>
      <c r="B266" s="1">
        <v>9</v>
      </c>
      <c r="C266" s="1">
        <v>22</v>
      </c>
      <c r="D266" s="4">
        <f t="shared" si="4"/>
        <v>23</v>
      </c>
      <c r="E266" s="1">
        <v>2</v>
      </c>
      <c r="F266" s="1">
        <v>2</v>
      </c>
      <c r="G266" s="1">
        <v>1</v>
      </c>
      <c r="H266" s="1" t="s">
        <v>30</v>
      </c>
      <c r="I266" s="1" t="s">
        <v>31</v>
      </c>
      <c r="J266" s="1">
        <v>1922</v>
      </c>
      <c r="K266" s="1">
        <v>34</v>
      </c>
      <c r="L266" s="1">
        <v>3848</v>
      </c>
      <c r="N266" s="1" t="s">
        <v>44</v>
      </c>
    </row>
    <row r="267" spans="1:14">
      <c r="A267" s="1">
        <v>1922</v>
      </c>
      <c r="B267" s="1">
        <v>9</v>
      </c>
      <c r="C267" s="1">
        <v>23</v>
      </c>
      <c r="D267" s="4" t="str">
        <f t="shared" si="4"/>
        <v/>
      </c>
      <c r="I267" s="1" t="s">
        <v>31</v>
      </c>
      <c r="J267" s="1">
        <v>1922</v>
      </c>
      <c r="K267" s="1">
        <v>34</v>
      </c>
      <c r="L267" s="1">
        <v>3848</v>
      </c>
      <c r="N267" s="1" t="s">
        <v>44</v>
      </c>
    </row>
    <row r="268" spans="1:14">
      <c r="A268" s="1">
        <v>1922</v>
      </c>
      <c r="B268" s="1">
        <v>9</v>
      </c>
      <c r="C268" s="1">
        <v>24</v>
      </c>
      <c r="D268" s="4">
        <f t="shared" si="4"/>
        <v>12</v>
      </c>
      <c r="E268" s="1">
        <v>1</v>
      </c>
      <c r="F268" s="1">
        <v>1</v>
      </c>
      <c r="G268" s="1">
        <v>1</v>
      </c>
      <c r="H268" s="1" t="s">
        <v>30</v>
      </c>
      <c r="I268" s="1" t="s">
        <v>31</v>
      </c>
      <c r="J268" s="1">
        <v>1922</v>
      </c>
      <c r="K268" s="1">
        <v>34</v>
      </c>
      <c r="L268" s="1">
        <v>3848</v>
      </c>
      <c r="N268" s="1" t="s">
        <v>44</v>
      </c>
    </row>
    <row r="269" spans="1:14">
      <c r="A269" s="1">
        <v>1922</v>
      </c>
      <c r="B269" s="1">
        <v>9</v>
      </c>
      <c r="C269" s="1">
        <v>25</v>
      </c>
      <c r="D269" s="4">
        <f t="shared" si="4"/>
        <v>0</v>
      </c>
      <c r="E269" s="1">
        <v>0</v>
      </c>
      <c r="F269" s="1">
        <v>0</v>
      </c>
      <c r="G269" s="1">
        <v>0</v>
      </c>
      <c r="H269" s="1" t="s">
        <v>30</v>
      </c>
      <c r="I269" s="1" t="s">
        <v>31</v>
      </c>
      <c r="J269" s="1">
        <v>1922</v>
      </c>
      <c r="K269" s="1">
        <v>34</v>
      </c>
      <c r="L269" s="1">
        <v>3848</v>
      </c>
      <c r="N269" s="1" t="s">
        <v>44</v>
      </c>
    </row>
    <row r="270" spans="1:14">
      <c r="A270" s="1">
        <v>1922</v>
      </c>
      <c r="B270" s="1">
        <v>9</v>
      </c>
      <c r="C270" s="1">
        <v>26</v>
      </c>
      <c r="D270" s="4" t="str">
        <f t="shared" si="4"/>
        <v/>
      </c>
      <c r="I270" s="1" t="s">
        <v>31</v>
      </c>
      <c r="J270" s="1">
        <v>1922</v>
      </c>
      <c r="K270" s="1">
        <v>34</v>
      </c>
      <c r="L270" s="1">
        <v>3848</v>
      </c>
      <c r="N270" s="1" t="s">
        <v>44</v>
      </c>
    </row>
    <row r="271" spans="1:14">
      <c r="A271" s="1">
        <v>1922</v>
      </c>
      <c r="B271" s="1">
        <v>9</v>
      </c>
      <c r="C271" s="1">
        <v>27</v>
      </c>
      <c r="D271" s="4">
        <f t="shared" si="4"/>
        <v>0</v>
      </c>
      <c r="E271" s="1">
        <v>0</v>
      </c>
      <c r="F271" s="1">
        <v>0</v>
      </c>
      <c r="G271" s="1">
        <v>0</v>
      </c>
      <c r="H271" s="1" t="s">
        <v>30</v>
      </c>
      <c r="I271" s="1" t="s">
        <v>31</v>
      </c>
      <c r="J271" s="1">
        <v>1922</v>
      </c>
      <c r="K271" s="1">
        <v>34</v>
      </c>
      <c r="L271" s="1">
        <v>3848</v>
      </c>
      <c r="N271" s="1" t="s">
        <v>44</v>
      </c>
    </row>
    <row r="272" spans="1:14">
      <c r="A272" s="1">
        <v>1922</v>
      </c>
      <c r="B272" s="1">
        <v>9</v>
      </c>
      <c r="C272" s="1">
        <v>28</v>
      </c>
      <c r="D272" s="4">
        <f t="shared" si="4"/>
        <v>0</v>
      </c>
      <c r="E272" s="1">
        <v>0</v>
      </c>
      <c r="F272" s="1">
        <v>0</v>
      </c>
      <c r="G272" s="1">
        <v>0</v>
      </c>
      <c r="H272" s="1" t="s">
        <v>30</v>
      </c>
      <c r="I272" s="1" t="s">
        <v>31</v>
      </c>
      <c r="J272" s="1">
        <v>1922</v>
      </c>
      <c r="K272" s="1">
        <v>34</v>
      </c>
      <c r="L272" s="1">
        <v>3848</v>
      </c>
      <c r="N272" s="1" t="s">
        <v>44</v>
      </c>
    </row>
    <row r="273" spans="1:14">
      <c r="A273" s="1">
        <v>1922</v>
      </c>
      <c r="B273" s="1">
        <v>9</v>
      </c>
      <c r="C273" s="1">
        <v>29</v>
      </c>
      <c r="D273" s="4">
        <f t="shared" si="4"/>
        <v>0</v>
      </c>
      <c r="E273" s="1">
        <v>0</v>
      </c>
      <c r="F273" s="1">
        <v>0</v>
      </c>
      <c r="G273" s="1">
        <v>0</v>
      </c>
      <c r="H273" s="1" t="s">
        <v>30</v>
      </c>
      <c r="I273" s="1" t="s">
        <v>31</v>
      </c>
      <c r="J273" s="1">
        <v>1922</v>
      </c>
      <c r="K273" s="1">
        <v>34</v>
      </c>
      <c r="L273" s="1">
        <v>3848</v>
      </c>
      <c r="N273" s="1" t="s">
        <v>44</v>
      </c>
    </row>
    <row r="274" spans="1:14">
      <c r="A274" s="1">
        <v>1922</v>
      </c>
      <c r="B274" s="1">
        <v>9</v>
      </c>
      <c r="C274" s="1">
        <v>30</v>
      </c>
      <c r="D274" s="4">
        <f t="shared" si="4"/>
        <v>12</v>
      </c>
      <c r="E274" s="1">
        <v>1</v>
      </c>
      <c r="F274" s="1">
        <v>2</v>
      </c>
      <c r="G274" s="1">
        <v>0</v>
      </c>
      <c r="H274" s="1" t="s">
        <v>30</v>
      </c>
      <c r="I274" s="1" t="s">
        <v>31</v>
      </c>
      <c r="J274" s="1">
        <v>1922</v>
      </c>
      <c r="K274" s="1">
        <v>34</v>
      </c>
      <c r="L274" s="1">
        <v>3848</v>
      </c>
      <c r="N274" s="1" t="s">
        <v>44</v>
      </c>
    </row>
    <row r="275" spans="1:14">
      <c r="A275" s="1">
        <v>1922</v>
      </c>
      <c r="B275" s="1">
        <v>10</v>
      </c>
      <c r="C275" s="1">
        <v>1</v>
      </c>
      <c r="D275" s="4">
        <f t="shared" si="4"/>
        <v>14</v>
      </c>
      <c r="E275" s="1">
        <v>1</v>
      </c>
      <c r="F275" s="1">
        <v>4</v>
      </c>
      <c r="G275" s="1">
        <v>0</v>
      </c>
      <c r="H275" s="1" t="s">
        <v>30</v>
      </c>
      <c r="I275" s="1" t="s">
        <v>31</v>
      </c>
      <c r="J275" s="1">
        <v>1922</v>
      </c>
      <c r="K275" s="1">
        <v>36</v>
      </c>
      <c r="L275" s="1">
        <v>3849</v>
      </c>
      <c r="N275" s="1" t="s">
        <v>45</v>
      </c>
    </row>
    <row r="276" spans="1:14">
      <c r="A276" s="1">
        <v>1922</v>
      </c>
      <c r="B276" s="1">
        <v>10</v>
      </c>
      <c r="C276" s="1">
        <v>2</v>
      </c>
      <c r="D276" s="4">
        <f t="shared" si="4"/>
        <v>14</v>
      </c>
      <c r="E276" s="1">
        <v>1</v>
      </c>
      <c r="F276" s="1">
        <v>4</v>
      </c>
      <c r="G276" s="1">
        <v>0</v>
      </c>
      <c r="H276" s="1" t="s">
        <v>30</v>
      </c>
      <c r="I276" s="1" t="s">
        <v>31</v>
      </c>
      <c r="J276" s="1">
        <v>1922</v>
      </c>
      <c r="K276" s="1">
        <v>36</v>
      </c>
      <c r="L276" s="1">
        <v>3849</v>
      </c>
      <c r="N276" s="1" t="s">
        <v>45</v>
      </c>
    </row>
    <row r="277" spans="1:14">
      <c r="A277" s="1">
        <v>1922</v>
      </c>
      <c r="B277" s="1">
        <v>10</v>
      </c>
      <c r="C277" s="1">
        <v>3</v>
      </c>
      <c r="D277" s="4" t="str">
        <f t="shared" si="4"/>
        <v/>
      </c>
      <c r="I277" s="1" t="s">
        <v>31</v>
      </c>
      <c r="J277" s="1">
        <v>1922</v>
      </c>
      <c r="K277" s="1">
        <v>36</v>
      </c>
      <c r="L277" s="1">
        <v>3849</v>
      </c>
      <c r="N277" s="1" t="s">
        <v>45</v>
      </c>
    </row>
    <row r="278" spans="1:14">
      <c r="A278" s="1">
        <v>1922</v>
      </c>
      <c r="B278" s="1">
        <v>10</v>
      </c>
      <c r="C278" s="1">
        <v>4</v>
      </c>
      <c r="D278" s="4">
        <f t="shared" si="4"/>
        <v>13</v>
      </c>
      <c r="E278" s="1">
        <v>1</v>
      </c>
      <c r="F278" s="1">
        <v>3</v>
      </c>
      <c r="G278" s="1">
        <v>0</v>
      </c>
      <c r="H278" s="1" t="s">
        <v>30</v>
      </c>
      <c r="I278" s="1" t="s">
        <v>31</v>
      </c>
      <c r="J278" s="1">
        <v>1922</v>
      </c>
      <c r="K278" s="1">
        <v>36</v>
      </c>
      <c r="L278" s="1">
        <v>3849</v>
      </c>
      <c r="N278" s="1" t="s">
        <v>45</v>
      </c>
    </row>
    <row r="279" spans="1:14">
      <c r="A279" s="1">
        <v>1922</v>
      </c>
      <c r="B279" s="1">
        <v>10</v>
      </c>
      <c r="C279" s="1">
        <v>5</v>
      </c>
      <c r="D279" s="4">
        <f t="shared" si="4"/>
        <v>11</v>
      </c>
      <c r="E279" s="1">
        <v>1</v>
      </c>
      <c r="F279" s="1">
        <v>1</v>
      </c>
      <c r="G279" s="1">
        <v>0</v>
      </c>
      <c r="H279" s="1" t="s">
        <v>30</v>
      </c>
      <c r="I279" s="1" t="s">
        <v>31</v>
      </c>
      <c r="J279" s="1">
        <v>1922</v>
      </c>
      <c r="K279" s="1">
        <v>36</v>
      </c>
      <c r="L279" s="1">
        <v>3849</v>
      </c>
      <c r="N279" s="1" t="s">
        <v>45</v>
      </c>
    </row>
    <row r="280" spans="1:14">
      <c r="A280" s="1">
        <v>1922</v>
      </c>
      <c r="B280" s="1">
        <v>10</v>
      </c>
      <c r="C280" s="1">
        <v>6</v>
      </c>
      <c r="D280" s="4" t="str">
        <f t="shared" si="4"/>
        <v/>
      </c>
      <c r="I280" s="1" t="s">
        <v>31</v>
      </c>
      <c r="J280" s="1">
        <v>1922</v>
      </c>
      <c r="K280" s="1">
        <v>36</v>
      </c>
      <c r="L280" s="1">
        <v>3849</v>
      </c>
      <c r="N280" s="1" t="s">
        <v>45</v>
      </c>
    </row>
    <row r="281" spans="1:14">
      <c r="A281" s="1">
        <v>1922</v>
      </c>
      <c r="B281" s="1">
        <v>10</v>
      </c>
      <c r="C281" s="1">
        <v>7</v>
      </c>
      <c r="D281" s="4" t="str">
        <f t="shared" si="4"/>
        <v/>
      </c>
      <c r="I281" s="1" t="s">
        <v>31</v>
      </c>
      <c r="J281" s="1">
        <v>1922</v>
      </c>
      <c r="K281" s="1">
        <v>36</v>
      </c>
      <c r="L281" s="1">
        <v>3849</v>
      </c>
      <c r="N281" s="1" t="s">
        <v>45</v>
      </c>
    </row>
    <row r="282" spans="1:14">
      <c r="A282" s="1">
        <v>1922</v>
      </c>
      <c r="B282" s="1">
        <v>10</v>
      </c>
      <c r="C282" s="1">
        <v>8</v>
      </c>
      <c r="D282" s="4">
        <f t="shared" si="4"/>
        <v>0</v>
      </c>
      <c r="E282" s="1">
        <v>0</v>
      </c>
      <c r="F282" s="1">
        <v>0</v>
      </c>
      <c r="G282" s="1">
        <v>0</v>
      </c>
      <c r="H282" s="1" t="s">
        <v>30</v>
      </c>
      <c r="I282" s="1" t="s">
        <v>31</v>
      </c>
      <c r="J282" s="1">
        <v>1922</v>
      </c>
      <c r="K282" s="1">
        <v>36</v>
      </c>
      <c r="L282" s="1">
        <v>3849</v>
      </c>
      <c r="N282" s="1" t="s">
        <v>45</v>
      </c>
    </row>
    <row r="283" spans="1:14">
      <c r="A283" s="1">
        <v>1922</v>
      </c>
      <c r="B283" s="1">
        <v>10</v>
      </c>
      <c r="C283" s="1">
        <v>9</v>
      </c>
      <c r="D283" s="4">
        <f t="shared" si="4"/>
        <v>0</v>
      </c>
      <c r="E283" s="1">
        <v>0</v>
      </c>
      <c r="F283" s="1">
        <v>0</v>
      </c>
      <c r="G283" s="1">
        <v>0</v>
      </c>
      <c r="H283" s="1" t="s">
        <v>30</v>
      </c>
      <c r="I283" s="1" t="s">
        <v>31</v>
      </c>
      <c r="J283" s="1">
        <v>1922</v>
      </c>
      <c r="K283" s="1">
        <v>36</v>
      </c>
      <c r="L283" s="1">
        <v>3849</v>
      </c>
      <c r="N283" s="1" t="s">
        <v>45</v>
      </c>
    </row>
    <row r="284" spans="1:14">
      <c r="A284" s="1">
        <v>1922</v>
      </c>
      <c r="B284" s="1">
        <v>10</v>
      </c>
      <c r="C284" s="1">
        <v>10</v>
      </c>
      <c r="D284" s="4">
        <f t="shared" si="4"/>
        <v>17</v>
      </c>
      <c r="E284" s="1">
        <v>1</v>
      </c>
      <c r="F284" s="1">
        <v>4</v>
      </c>
      <c r="G284" s="1">
        <v>3</v>
      </c>
      <c r="H284" s="1" t="s">
        <v>30</v>
      </c>
      <c r="I284" s="1" t="s">
        <v>31</v>
      </c>
      <c r="J284" s="1">
        <v>1922</v>
      </c>
      <c r="K284" s="1">
        <v>36</v>
      </c>
      <c r="L284" s="1">
        <v>3849</v>
      </c>
      <c r="N284" s="1" t="s">
        <v>45</v>
      </c>
    </row>
    <row r="285" spans="1:14">
      <c r="A285" s="1">
        <v>1922</v>
      </c>
      <c r="B285" s="1">
        <v>10</v>
      </c>
      <c r="C285" s="1">
        <v>11</v>
      </c>
      <c r="D285" s="4">
        <f t="shared" si="4"/>
        <v>30</v>
      </c>
      <c r="E285" s="1">
        <v>2</v>
      </c>
      <c r="F285" s="1">
        <f>7+1</f>
        <v>8</v>
      </c>
      <c r="G285" s="1">
        <f>2+0</f>
        <v>2</v>
      </c>
      <c r="H285" s="1" t="s">
        <v>30</v>
      </c>
      <c r="I285" s="1" t="s">
        <v>31</v>
      </c>
      <c r="J285" s="1">
        <v>1922</v>
      </c>
      <c r="K285" s="1">
        <v>36</v>
      </c>
      <c r="L285" s="1">
        <v>3849</v>
      </c>
      <c r="N285" s="1" t="s">
        <v>45</v>
      </c>
    </row>
    <row r="286" spans="1:14">
      <c r="A286" s="1">
        <v>1922</v>
      </c>
      <c r="B286" s="1">
        <v>10</v>
      </c>
      <c r="C286" s="1">
        <v>12</v>
      </c>
      <c r="D286" s="4">
        <f t="shared" si="4"/>
        <v>31</v>
      </c>
      <c r="E286" s="1">
        <v>2</v>
      </c>
      <c r="F286" s="1">
        <f>8+1</f>
        <v>9</v>
      </c>
      <c r="G286" s="1">
        <f>2+0</f>
        <v>2</v>
      </c>
      <c r="H286" s="1" t="s">
        <v>30</v>
      </c>
      <c r="I286" s="1" t="s">
        <v>31</v>
      </c>
      <c r="J286" s="1">
        <v>1922</v>
      </c>
      <c r="K286" s="1">
        <v>36</v>
      </c>
      <c r="L286" s="1">
        <v>3849</v>
      </c>
      <c r="N286" s="1" t="s">
        <v>45</v>
      </c>
    </row>
    <row r="287" spans="1:14">
      <c r="A287" s="1">
        <v>1922</v>
      </c>
      <c r="B287" s="1">
        <v>10</v>
      </c>
      <c r="C287" s="1">
        <v>13</v>
      </c>
      <c r="D287" s="4">
        <f t="shared" si="4"/>
        <v>15</v>
      </c>
      <c r="E287" s="1">
        <v>1</v>
      </c>
      <c r="F287" s="1">
        <v>5</v>
      </c>
      <c r="G287" s="1">
        <v>0</v>
      </c>
      <c r="H287" s="1" t="s">
        <v>30</v>
      </c>
      <c r="I287" s="1" t="s">
        <v>31</v>
      </c>
      <c r="J287" s="1">
        <v>1922</v>
      </c>
      <c r="K287" s="1">
        <v>36</v>
      </c>
      <c r="L287" s="1">
        <v>3849</v>
      </c>
      <c r="N287" s="1" t="s">
        <v>45</v>
      </c>
    </row>
    <row r="288" spans="1:14">
      <c r="A288" s="1">
        <v>1922</v>
      </c>
      <c r="B288" s="1">
        <v>10</v>
      </c>
      <c r="C288" s="1">
        <v>14</v>
      </c>
      <c r="D288" s="4">
        <f t="shared" si="4"/>
        <v>15</v>
      </c>
      <c r="E288" s="1">
        <v>1</v>
      </c>
      <c r="F288" s="1">
        <v>5</v>
      </c>
      <c r="G288" s="1">
        <v>0</v>
      </c>
      <c r="H288" s="1" t="s">
        <v>30</v>
      </c>
      <c r="I288" s="1" t="s">
        <v>31</v>
      </c>
      <c r="J288" s="1">
        <v>1922</v>
      </c>
      <c r="K288" s="1">
        <v>36</v>
      </c>
      <c r="L288" s="1">
        <v>3849</v>
      </c>
      <c r="N288" s="1" t="s">
        <v>45</v>
      </c>
    </row>
    <row r="289" spans="1:14">
      <c r="A289" s="1">
        <v>1922</v>
      </c>
      <c r="B289" s="1">
        <v>10</v>
      </c>
      <c r="C289" s="1">
        <v>15</v>
      </c>
      <c r="D289" s="4">
        <f t="shared" si="4"/>
        <v>11</v>
      </c>
      <c r="E289" s="1">
        <v>1</v>
      </c>
      <c r="F289" s="1">
        <v>1</v>
      </c>
      <c r="G289" s="1">
        <v>0</v>
      </c>
      <c r="H289" s="1" t="s">
        <v>30</v>
      </c>
      <c r="I289" s="1" t="s">
        <v>31</v>
      </c>
      <c r="J289" s="1">
        <v>1922</v>
      </c>
      <c r="K289" s="1">
        <v>36</v>
      </c>
      <c r="L289" s="1">
        <v>3849</v>
      </c>
      <c r="N289" s="1" t="s">
        <v>45</v>
      </c>
    </row>
    <row r="290" spans="1:14">
      <c r="A290" s="1">
        <v>1922</v>
      </c>
      <c r="B290" s="1">
        <v>10</v>
      </c>
      <c r="C290" s="1">
        <v>16</v>
      </c>
      <c r="D290" s="4">
        <f t="shared" si="4"/>
        <v>13</v>
      </c>
      <c r="E290" s="1">
        <v>1</v>
      </c>
      <c r="F290" s="1">
        <v>3</v>
      </c>
      <c r="G290" s="1">
        <v>0</v>
      </c>
      <c r="H290" s="1" t="s">
        <v>30</v>
      </c>
      <c r="I290" s="1" t="s">
        <v>31</v>
      </c>
      <c r="J290" s="1">
        <v>1922</v>
      </c>
      <c r="K290" s="1">
        <v>36</v>
      </c>
      <c r="L290" s="1">
        <v>3849</v>
      </c>
      <c r="N290" s="1" t="s">
        <v>45</v>
      </c>
    </row>
    <row r="291" spans="1:14">
      <c r="A291" s="1">
        <v>1922</v>
      </c>
      <c r="B291" s="1">
        <v>10</v>
      </c>
      <c r="C291" s="1">
        <v>17</v>
      </c>
      <c r="D291" s="4">
        <f t="shared" si="4"/>
        <v>11</v>
      </c>
      <c r="E291" s="1">
        <v>1</v>
      </c>
      <c r="F291" s="1">
        <v>1</v>
      </c>
      <c r="G291" s="1">
        <v>0</v>
      </c>
      <c r="H291" s="1" t="s">
        <v>30</v>
      </c>
      <c r="I291" s="1" t="s">
        <v>31</v>
      </c>
      <c r="J291" s="1">
        <v>1922</v>
      </c>
      <c r="K291" s="1">
        <v>36</v>
      </c>
      <c r="L291" s="1">
        <v>3849</v>
      </c>
      <c r="N291" s="1" t="s">
        <v>45</v>
      </c>
    </row>
    <row r="292" spans="1:14">
      <c r="A292" s="1">
        <v>1922</v>
      </c>
      <c r="B292" s="1">
        <v>10</v>
      </c>
      <c r="C292" s="1">
        <v>18</v>
      </c>
      <c r="D292" s="4" t="str">
        <f t="shared" si="4"/>
        <v/>
      </c>
      <c r="I292" s="1" t="s">
        <v>31</v>
      </c>
      <c r="J292" s="1">
        <v>1922</v>
      </c>
      <c r="K292" s="1">
        <v>36</v>
      </c>
      <c r="L292" s="1">
        <v>3849</v>
      </c>
      <c r="N292" s="1" t="s">
        <v>45</v>
      </c>
    </row>
    <row r="293" spans="1:14">
      <c r="A293" s="1">
        <v>1922</v>
      </c>
      <c r="B293" s="1">
        <v>10</v>
      </c>
      <c r="C293" s="1">
        <v>19</v>
      </c>
      <c r="D293" s="4">
        <f t="shared" si="4"/>
        <v>27</v>
      </c>
      <c r="E293" s="1">
        <v>2</v>
      </c>
      <c r="F293" s="1">
        <f>5+1</f>
        <v>6</v>
      </c>
      <c r="G293" s="1">
        <f>1+0</f>
        <v>1</v>
      </c>
      <c r="H293" s="1" t="s">
        <v>30</v>
      </c>
      <c r="I293" s="1" t="s">
        <v>31</v>
      </c>
      <c r="J293" s="1">
        <v>1922</v>
      </c>
      <c r="K293" s="1">
        <v>36</v>
      </c>
      <c r="L293" s="1">
        <v>3849</v>
      </c>
      <c r="N293" s="1" t="s">
        <v>45</v>
      </c>
    </row>
    <row r="294" spans="1:14">
      <c r="A294" s="1">
        <v>1922</v>
      </c>
      <c r="B294" s="1">
        <v>10</v>
      </c>
      <c r="C294" s="1">
        <v>20</v>
      </c>
      <c r="D294" s="4">
        <f t="shared" si="4"/>
        <v>24</v>
      </c>
      <c r="E294" s="1">
        <v>1</v>
      </c>
      <c r="F294" s="1">
        <v>9</v>
      </c>
      <c r="G294" s="1">
        <v>5</v>
      </c>
      <c r="H294" s="1" t="s">
        <v>30</v>
      </c>
      <c r="I294" s="1" t="s">
        <v>31</v>
      </c>
      <c r="J294" s="1">
        <v>1922</v>
      </c>
      <c r="K294" s="1">
        <v>36</v>
      </c>
      <c r="L294" s="1">
        <v>3849</v>
      </c>
      <c r="N294" s="1" t="s">
        <v>45</v>
      </c>
    </row>
    <row r="295" spans="1:14">
      <c r="A295" s="1">
        <v>1922</v>
      </c>
      <c r="B295" s="1">
        <v>10</v>
      </c>
      <c r="C295" s="1">
        <v>21</v>
      </c>
      <c r="D295" s="4">
        <f t="shared" si="4"/>
        <v>17</v>
      </c>
      <c r="E295" s="1">
        <v>1</v>
      </c>
      <c r="F295" s="1">
        <v>5</v>
      </c>
      <c r="G295" s="1">
        <v>2</v>
      </c>
      <c r="H295" s="1" t="s">
        <v>35</v>
      </c>
      <c r="I295" s="1" t="s">
        <v>31</v>
      </c>
      <c r="J295" s="1">
        <v>1922</v>
      </c>
      <c r="K295" s="1">
        <v>36</v>
      </c>
      <c r="L295" s="1">
        <v>3849</v>
      </c>
      <c r="N295" s="1" t="s">
        <v>45</v>
      </c>
    </row>
    <row r="296" spans="1:14">
      <c r="A296" s="1">
        <v>1922</v>
      </c>
      <c r="B296" s="1">
        <v>10</v>
      </c>
      <c r="C296" s="1">
        <v>22</v>
      </c>
      <c r="D296" s="4">
        <f t="shared" si="4"/>
        <v>12</v>
      </c>
      <c r="E296" s="1">
        <v>1</v>
      </c>
      <c r="F296" s="1">
        <v>1</v>
      </c>
      <c r="G296" s="1">
        <v>1</v>
      </c>
      <c r="H296" s="1" t="s">
        <v>30</v>
      </c>
      <c r="I296" s="1" t="s">
        <v>31</v>
      </c>
      <c r="J296" s="1">
        <v>1922</v>
      </c>
      <c r="K296" s="1">
        <v>36</v>
      </c>
      <c r="L296" s="1">
        <v>3849</v>
      </c>
      <c r="N296" s="1" t="s">
        <v>45</v>
      </c>
    </row>
    <row r="297" spans="1:14">
      <c r="A297" s="1">
        <v>1922</v>
      </c>
      <c r="B297" s="1">
        <v>10</v>
      </c>
      <c r="C297" s="1">
        <v>23</v>
      </c>
      <c r="D297" s="4">
        <f t="shared" si="4"/>
        <v>0</v>
      </c>
      <c r="E297" s="1">
        <v>0</v>
      </c>
      <c r="F297" s="1">
        <v>0</v>
      </c>
      <c r="G297" s="1">
        <v>0</v>
      </c>
      <c r="H297" s="1" t="s">
        <v>30</v>
      </c>
      <c r="I297" s="1" t="s">
        <v>31</v>
      </c>
      <c r="J297" s="1">
        <v>1922</v>
      </c>
      <c r="K297" s="1">
        <v>36</v>
      </c>
      <c r="L297" s="1">
        <v>3849</v>
      </c>
      <c r="N297" s="1" t="s">
        <v>45</v>
      </c>
    </row>
    <row r="298" spans="1:14">
      <c r="A298" s="1">
        <v>1922</v>
      </c>
      <c r="B298" s="1">
        <v>10</v>
      </c>
      <c r="C298" s="1">
        <v>24</v>
      </c>
      <c r="D298" s="4">
        <f t="shared" si="4"/>
        <v>0</v>
      </c>
      <c r="E298" s="1">
        <v>0</v>
      </c>
      <c r="F298" s="1">
        <v>0</v>
      </c>
      <c r="G298" s="1">
        <v>0</v>
      </c>
      <c r="H298" s="1" t="s">
        <v>30</v>
      </c>
      <c r="I298" s="1" t="s">
        <v>31</v>
      </c>
      <c r="J298" s="1">
        <v>1922</v>
      </c>
      <c r="K298" s="1">
        <v>36</v>
      </c>
      <c r="L298" s="1">
        <v>3849</v>
      </c>
      <c r="N298" s="1" t="s">
        <v>45</v>
      </c>
    </row>
    <row r="299" spans="1:14">
      <c r="A299" s="1">
        <v>1922</v>
      </c>
      <c r="B299" s="1">
        <v>10</v>
      </c>
      <c r="C299" s="1">
        <v>25</v>
      </c>
      <c r="D299" s="4" t="str">
        <f t="shared" si="4"/>
        <v/>
      </c>
      <c r="I299" s="1" t="s">
        <v>31</v>
      </c>
      <c r="J299" s="1">
        <v>1922</v>
      </c>
      <c r="K299" s="1">
        <v>36</v>
      </c>
      <c r="L299" s="1">
        <v>3849</v>
      </c>
      <c r="N299" s="1" t="s">
        <v>45</v>
      </c>
    </row>
    <row r="300" spans="1:14">
      <c r="A300" s="1">
        <v>1922</v>
      </c>
      <c r="B300" s="1">
        <v>10</v>
      </c>
      <c r="C300" s="1">
        <v>26</v>
      </c>
      <c r="D300" s="4">
        <f t="shared" si="4"/>
        <v>0</v>
      </c>
      <c r="E300" s="1">
        <v>0</v>
      </c>
      <c r="F300" s="1">
        <v>0</v>
      </c>
      <c r="G300" s="1">
        <v>0</v>
      </c>
      <c r="H300" s="1" t="s">
        <v>30</v>
      </c>
      <c r="I300" s="1" t="s">
        <v>31</v>
      </c>
      <c r="J300" s="1">
        <v>1922</v>
      </c>
      <c r="K300" s="1">
        <v>36</v>
      </c>
      <c r="L300" s="1">
        <v>3849</v>
      </c>
      <c r="N300" s="1" t="s">
        <v>45</v>
      </c>
    </row>
    <row r="301" spans="1:14">
      <c r="A301" s="1">
        <v>1922</v>
      </c>
      <c r="B301" s="1">
        <v>10</v>
      </c>
      <c r="C301" s="1">
        <v>27</v>
      </c>
      <c r="D301" s="4">
        <f t="shared" si="4"/>
        <v>0</v>
      </c>
      <c r="E301" s="1">
        <v>0</v>
      </c>
      <c r="F301" s="1">
        <v>0</v>
      </c>
      <c r="G301" s="1">
        <v>0</v>
      </c>
      <c r="H301" s="1" t="s">
        <v>30</v>
      </c>
      <c r="I301" s="1" t="s">
        <v>31</v>
      </c>
      <c r="J301" s="1">
        <v>1922</v>
      </c>
      <c r="K301" s="1">
        <v>36</v>
      </c>
      <c r="L301" s="1">
        <v>3849</v>
      </c>
      <c r="N301" s="1" t="s">
        <v>45</v>
      </c>
    </row>
    <row r="302" spans="1:14">
      <c r="A302" s="1">
        <v>1922</v>
      </c>
      <c r="B302" s="1">
        <v>10</v>
      </c>
      <c r="C302" s="1">
        <v>28</v>
      </c>
      <c r="D302" s="4">
        <f t="shared" si="4"/>
        <v>0</v>
      </c>
      <c r="E302" s="1">
        <v>0</v>
      </c>
      <c r="F302" s="1">
        <v>0</v>
      </c>
      <c r="G302" s="1">
        <v>0</v>
      </c>
      <c r="H302" s="1" t="s">
        <v>30</v>
      </c>
      <c r="I302" s="1" t="s">
        <v>31</v>
      </c>
      <c r="J302" s="1">
        <v>1922</v>
      </c>
      <c r="K302" s="1">
        <v>36</v>
      </c>
      <c r="L302" s="1">
        <v>3849</v>
      </c>
      <c r="N302" s="1" t="s">
        <v>45</v>
      </c>
    </row>
    <row r="303" spans="1:14">
      <c r="A303" s="1">
        <v>1922</v>
      </c>
      <c r="B303" s="1">
        <v>10</v>
      </c>
      <c r="C303" s="1">
        <v>29</v>
      </c>
      <c r="D303" s="4">
        <f t="shared" si="4"/>
        <v>0</v>
      </c>
      <c r="E303" s="1">
        <v>0</v>
      </c>
      <c r="F303" s="1">
        <v>0</v>
      </c>
      <c r="G303" s="1">
        <v>0</v>
      </c>
      <c r="H303" s="1" t="s">
        <v>35</v>
      </c>
      <c r="I303" s="1" t="s">
        <v>31</v>
      </c>
      <c r="J303" s="1">
        <v>1922</v>
      </c>
      <c r="K303" s="1">
        <v>36</v>
      </c>
      <c r="L303" s="1">
        <v>3849</v>
      </c>
      <c r="N303" s="1" t="s">
        <v>45</v>
      </c>
    </row>
    <row r="304" spans="1:14">
      <c r="A304" s="1">
        <v>1922</v>
      </c>
      <c r="B304" s="1">
        <v>10</v>
      </c>
      <c r="C304" s="1">
        <v>30</v>
      </c>
      <c r="D304" s="4">
        <f t="shared" si="4"/>
        <v>11</v>
      </c>
      <c r="E304" s="1">
        <v>1</v>
      </c>
      <c r="F304" s="1">
        <v>1</v>
      </c>
      <c r="G304" s="1">
        <v>0</v>
      </c>
      <c r="H304" s="1" t="s">
        <v>30</v>
      </c>
      <c r="I304" s="1" t="s">
        <v>31</v>
      </c>
      <c r="J304" s="1">
        <v>1922</v>
      </c>
      <c r="K304" s="1">
        <v>36</v>
      </c>
      <c r="L304" s="1">
        <v>3849</v>
      </c>
      <c r="N304" s="1" t="s">
        <v>45</v>
      </c>
    </row>
    <row r="305" spans="1:14">
      <c r="A305" s="1">
        <v>1922</v>
      </c>
      <c r="B305" s="1">
        <v>10</v>
      </c>
      <c r="C305" s="1">
        <v>31</v>
      </c>
      <c r="D305" s="4">
        <f t="shared" si="4"/>
        <v>18</v>
      </c>
      <c r="E305" s="1">
        <v>1</v>
      </c>
      <c r="F305" s="1">
        <v>7</v>
      </c>
      <c r="G305" s="1">
        <v>1</v>
      </c>
      <c r="H305" s="1" t="s">
        <v>30</v>
      </c>
      <c r="I305" s="1" t="s">
        <v>31</v>
      </c>
      <c r="J305" s="1">
        <v>1922</v>
      </c>
      <c r="K305" s="1">
        <v>36</v>
      </c>
      <c r="L305" s="1">
        <v>3849</v>
      </c>
      <c r="N305" s="1" t="s">
        <v>45</v>
      </c>
    </row>
    <row r="306" spans="1:14">
      <c r="A306" s="1">
        <v>1922</v>
      </c>
      <c r="B306" s="1">
        <v>11</v>
      </c>
      <c r="C306" s="1">
        <v>1</v>
      </c>
      <c r="D306" s="4">
        <f t="shared" si="4"/>
        <v>18</v>
      </c>
      <c r="E306" s="1">
        <v>1</v>
      </c>
      <c r="F306" s="1">
        <v>7</v>
      </c>
      <c r="G306" s="1">
        <v>1</v>
      </c>
      <c r="H306" s="1" t="s">
        <v>30</v>
      </c>
      <c r="I306" s="1" t="s">
        <v>31</v>
      </c>
      <c r="J306" s="1">
        <v>1922</v>
      </c>
      <c r="K306" s="1">
        <v>37</v>
      </c>
      <c r="L306" s="1">
        <v>3850</v>
      </c>
      <c r="N306" s="1" t="s">
        <v>46</v>
      </c>
    </row>
    <row r="307" spans="1:14">
      <c r="A307" s="1">
        <v>1922</v>
      </c>
      <c r="B307" s="1">
        <v>11</v>
      </c>
      <c r="C307" s="1">
        <v>2</v>
      </c>
      <c r="D307" s="4">
        <f t="shared" si="4"/>
        <v>14</v>
      </c>
      <c r="E307" s="1">
        <v>1</v>
      </c>
      <c r="F307" s="1">
        <v>4</v>
      </c>
      <c r="G307" s="1">
        <v>0</v>
      </c>
      <c r="H307" s="1" t="s">
        <v>30</v>
      </c>
      <c r="I307" s="1" t="s">
        <v>31</v>
      </c>
      <c r="J307" s="1">
        <v>1922</v>
      </c>
      <c r="K307" s="1">
        <v>37</v>
      </c>
      <c r="L307" s="1">
        <v>3850</v>
      </c>
      <c r="N307" s="1" t="s">
        <v>46</v>
      </c>
    </row>
    <row r="308" spans="1:14">
      <c r="A308" s="1">
        <v>1922</v>
      </c>
      <c r="B308" s="1">
        <v>11</v>
      </c>
      <c r="C308" s="1">
        <v>3</v>
      </c>
      <c r="D308" s="4">
        <f t="shared" si="4"/>
        <v>11</v>
      </c>
      <c r="E308" s="1">
        <v>1</v>
      </c>
      <c r="F308" s="1">
        <v>1</v>
      </c>
      <c r="G308" s="1">
        <v>0</v>
      </c>
      <c r="H308" s="1" t="s">
        <v>30</v>
      </c>
      <c r="I308" s="1" t="s">
        <v>31</v>
      </c>
      <c r="J308" s="1">
        <v>1922</v>
      </c>
      <c r="K308" s="1">
        <v>37</v>
      </c>
      <c r="L308" s="1">
        <v>3850</v>
      </c>
      <c r="N308" s="1" t="s">
        <v>46</v>
      </c>
    </row>
    <row r="309" spans="1:14">
      <c r="A309" s="1">
        <v>1922</v>
      </c>
      <c r="B309" s="1">
        <v>11</v>
      </c>
      <c r="C309" s="1">
        <v>4</v>
      </c>
      <c r="D309" s="4">
        <f t="shared" si="4"/>
        <v>0</v>
      </c>
      <c r="E309" s="1">
        <v>0</v>
      </c>
      <c r="F309" s="1">
        <v>0</v>
      </c>
      <c r="G309" s="1">
        <v>0</v>
      </c>
      <c r="H309" s="1" t="s">
        <v>35</v>
      </c>
      <c r="I309" s="1" t="s">
        <v>31</v>
      </c>
      <c r="J309" s="1">
        <v>1922</v>
      </c>
      <c r="K309" s="1">
        <v>37</v>
      </c>
      <c r="L309" s="1">
        <v>3850</v>
      </c>
      <c r="N309" s="1" t="s">
        <v>46</v>
      </c>
    </row>
    <row r="310" spans="1:14">
      <c r="A310" s="1">
        <v>1922</v>
      </c>
      <c r="B310" s="1">
        <v>11</v>
      </c>
      <c r="C310" s="1">
        <v>5</v>
      </c>
      <c r="D310" s="4">
        <f t="shared" si="4"/>
        <v>12</v>
      </c>
      <c r="E310" s="1">
        <v>1</v>
      </c>
      <c r="F310" s="1">
        <v>1</v>
      </c>
      <c r="G310" s="1">
        <v>1</v>
      </c>
      <c r="H310" s="1" t="s">
        <v>30</v>
      </c>
      <c r="I310" s="1" t="s">
        <v>31</v>
      </c>
      <c r="J310" s="1">
        <v>1922</v>
      </c>
      <c r="K310" s="1">
        <v>37</v>
      </c>
      <c r="L310" s="1">
        <v>3850</v>
      </c>
      <c r="N310" s="1" t="s">
        <v>46</v>
      </c>
    </row>
    <row r="311" spans="1:14">
      <c r="A311" s="1">
        <v>1922</v>
      </c>
      <c r="B311" s="1">
        <v>11</v>
      </c>
      <c r="C311" s="1">
        <v>6</v>
      </c>
      <c r="D311" s="4">
        <f t="shared" si="4"/>
        <v>12</v>
      </c>
      <c r="E311" s="1">
        <v>1</v>
      </c>
      <c r="F311" s="1">
        <v>1</v>
      </c>
      <c r="G311" s="1">
        <v>1</v>
      </c>
      <c r="H311" s="1" t="s">
        <v>30</v>
      </c>
      <c r="I311" s="1" t="s">
        <v>31</v>
      </c>
      <c r="J311" s="1">
        <v>1922</v>
      </c>
      <c r="K311" s="1">
        <v>37</v>
      </c>
      <c r="L311" s="1">
        <v>3850</v>
      </c>
      <c r="N311" s="1" t="s">
        <v>46</v>
      </c>
    </row>
    <row r="312" spans="1:14">
      <c r="A312" s="1">
        <v>1922</v>
      </c>
      <c r="B312" s="1">
        <v>11</v>
      </c>
      <c r="C312" s="1">
        <v>7</v>
      </c>
      <c r="D312" s="4">
        <f t="shared" si="4"/>
        <v>13</v>
      </c>
      <c r="E312" s="1">
        <v>1</v>
      </c>
      <c r="F312" s="1">
        <v>2</v>
      </c>
      <c r="G312" s="1">
        <v>1</v>
      </c>
      <c r="H312" s="1" t="s">
        <v>30</v>
      </c>
      <c r="I312" s="1" t="s">
        <v>31</v>
      </c>
      <c r="J312" s="1">
        <v>1922</v>
      </c>
      <c r="K312" s="1">
        <v>37</v>
      </c>
      <c r="L312" s="1">
        <v>3850</v>
      </c>
      <c r="N312" s="1" t="s">
        <v>46</v>
      </c>
    </row>
    <row r="313" spans="1:14">
      <c r="A313" s="1">
        <v>1922</v>
      </c>
      <c r="B313" s="1">
        <v>11</v>
      </c>
      <c r="C313" s="1">
        <v>8</v>
      </c>
      <c r="D313" s="4" t="str">
        <f t="shared" si="4"/>
        <v/>
      </c>
      <c r="I313" s="1" t="s">
        <v>31</v>
      </c>
      <c r="J313" s="1">
        <v>1922</v>
      </c>
      <c r="K313" s="1">
        <v>37</v>
      </c>
      <c r="L313" s="1">
        <v>3850</v>
      </c>
      <c r="N313" s="1" t="s">
        <v>46</v>
      </c>
    </row>
    <row r="314" spans="1:14">
      <c r="A314" s="1">
        <v>1922</v>
      </c>
      <c r="B314" s="1">
        <v>11</v>
      </c>
      <c r="C314" s="1">
        <v>9</v>
      </c>
      <c r="D314" s="4">
        <f t="shared" si="4"/>
        <v>15</v>
      </c>
      <c r="E314" s="1">
        <v>1</v>
      </c>
      <c r="F314" s="1">
        <v>4</v>
      </c>
      <c r="G314" s="1">
        <v>1</v>
      </c>
      <c r="H314" s="1" t="s">
        <v>30</v>
      </c>
      <c r="I314" s="1" t="s">
        <v>31</v>
      </c>
      <c r="J314" s="1">
        <v>1922</v>
      </c>
      <c r="K314" s="1">
        <v>37</v>
      </c>
      <c r="L314" s="1">
        <v>3850</v>
      </c>
      <c r="N314" s="1" t="s">
        <v>46</v>
      </c>
    </row>
    <row r="315" spans="1:14">
      <c r="A315" s="1">
        <v>1922</v>
      </c>
      <c r="B315" s="1">
        <v>11</v>
      </c>
      <c r="C315" s="1">
        <v>10</v>
      </c>
      <c r="D315" s="4">
        <f t="shared" si="4"/>
        <v>15</v>
      </c>
      <c r="E315" s="1">
        <v>1</v>
      </c>
      <c r="F315" s="1">
        <v>4</v>
      </c>
      <c r="G315" s="1">
        <v>1</v>
      </c>
      <c r="H315" s="1" t="s">
        <v>30</v>
      </c>
      <c r="I315" s="1" t="s">
        <v>31</v>
      </c>
      <c r="J315" s="1">
        <v>1922</v>
      </c>
      <c r="K315" s="1">
        <v>37</v>
      </c>
      <c r="L315" s="1">
        <v>3850</v>
      </c>
      <c r="N315" s="1" t="s">
        <v>46</v>
      </c>
    </row>
    <row r="316" spans="1:14">
      <c r="A316" s="1">
        <v>1922</v>
      </c>
      <c r="B316" s="1">
        <v>11</v>
      </c>
      <c r="C316" s="1">
        <v>11</v>
      </c>
      <c r="D316" s="4">
        <f t="shared" si="4"/>
        <v>17</v>
      </c>
      <c r="E316" s="1">
        <v>1</v>
      </c>
      <c r="F316" s="1">
        <v>6</v>
      </c>
      <c r="G316" s="1">
        <v>1</v>
      </c>
      <c r="H316" s="1" t="s">
        <v>30</v>
      </c>
      <c r="I316" s="1" t="s">
        <v>31</v>
      </c>
      <c r="J316" s="1">
        <v>1922</v>
      </c>
      <c r="K316" s="1">
        <v>37</v>
      </c>
      <c r="L316" s="1">
        <v>3850</v>
      </c>
      <c r="N316" s="1" t="s">
        <v>46</v>
      </c>
    </row>
    <row r="317" spans="1:14">
      <c r="A317" s="1">
        <v>1922</v>
      </c>
      <c r="B317" s="1">
        <v>11</v>
      </c>
      <c r="C317" s="1">
        <v>12</v>
      </c>
      <c r="D317" s="4">
        <f t="shared" si="4"/>
        <v>23</v>
      </c>
      <c r="E317" s="1">
        <v>1</v>
      </c>
      <c r="F317" s="1">
        <v>12</v>
      </c>
      <c r="G317" s="1">
        <v>1</v>
      </c>
      <c r="H317" s="1" t="s">
        <v>30</v>
      </c>
      <c r="I317" s="1" t="s">
        <v>31</v>
      </c>
      <c r="J317" s="1">
        <v>1922</v>
      </c>
      <c r="K317" s="1">
        <v>37</v>
      </c>
      <c r="L317" s="1">
        <v>3850</v>
      </c>
      <c r="N317" s="1" t="s">
        <v>46</v>
      </c>
    </row>
    <row r="318" spans="1:14">
      <c r="A318" s="1">
        <v>1922</v>
      </c>
      <c r="B318" s="1">
        <v>11</v>
      </c>
      <c r="C318" s="1">
        <v>13</v>
      </c>
      <c r="D318" s="4">
        <f t="shared" si="4"/>
        <v>12</v>
      </c>
      <c r="E318" s="1">
        <v>1</v>
      </c>
      <c r="F318" s="1">
        <v>1</v>
      </c>
      <c r="G318" s="1">
        <v>1</v>
      </c>
      <c r="H318" s="1" t="s">
        <v>38</v>
      </c>
      <c r="I318" s="1" t="s">
        <v>31</v>
      </c>
      <c r="J318" s="1">
        <v>1922</v>
      </c>
      <c r="K318" s="1">
        <v>37</v>
      </c>
      <c r="L318" s="1">
        <v>3850</v>
      </c>
      <c r="N318" s="1" t="s">
        <v>46</v>
      </c>
    </row>
    <row r="319" spans="1:14">
      <c r="A319" s="1">
        <v>1922</v>
      </c>
      <c r="B319" s="1">
        <v>11</v>
      </c>
      <c r="C319" s="1">
        <v>14</v>
      </c>
      <c r="D319" s="4">
        <f t="shared" si="4"/>
        <v>23</v>
      </c>
      <c r="E319" s="1">
        <v>2</v>
      </c>
      <c r="F319" s="1">
        <v>2</v>
      </c>
      <c r="G319" s="1">
        <v>1</v>
      </c>
      <c r="H319" s="1" t="s">
        <v>30</v>
      </c>
      <c r="I319" s="1" t="s">
        <v>31</v>
      </c>
      <c r="J319" s="1">
        <v>1922</v>
      </c>
      <c r="K319" s="1">
        <v>37</v>
      </c>
      <c r="L319" s="1">
        <v>3850</v>
      </c>
      <c r="N319" s="1" t="s">
        <v>46</v>
      </c>
    </row>
    <row r="320" spans="1:14">
      <c r="A320" s="1">
        <v>1922</v>
      </c>
      <c r="B320" s="1">
        <v>11</v>
      </c>
      <c r="C320" s="1">
        <v>15</v>
      </c>
      <c r="D320" s="4">
        <f t="shared" si="4"/>
        <v>25</v>
      </c>
      <c r="E320" s="1">
        <v>2</v>
      </c>
      <c r="F320" s="1">
        <v>4</v>
      </c>
      <c r="G320" s="1">
        <f>1+0</f>
        <v>1</v>
      </c>
      <c r="H320" s="1" t="s">
        <v>30</v>
      </c>
      <c r="I320" s="1" t="s">
        <v>31</v>
      </c>
      <c r="J320" s="1">
        <v>1922</v>
      </c>
      <c r="K320" s="1">
        <v>37</v>
      </c>
      <c r="L320" s="1">
        <v>3850</v>
      </c>
      <c r="N320" s="1" t="s">
        <v>46</v>
      </c>
    </row>
    <row r="321" spans="1:14">
      <c r="A321" s="1">
        <v>1922</v>
      </c>
      <c r="B321" s="1">
        <v>11</v>
      </c>
      <c r="C321" s="1">
        <v>16</v>
      </c>
      <c r="D321" s="4" t="str">
        <f t="shared" si="4"/>
        <v/>
      </c>
      <c r="I321" s="1" t="s">
        <v>31</v>
      </c>
      <c r="J321" s="1">
        <v>1922</v>
      </c>
      <c r="K321" s="1">
        <v>37</v>
      </c>
      <c r="L321" s="1">
        <v>3850</v>
      </c>
      <c r="N321" s="1" t="s">
        <v>46</v>
      </c>
    </row>
    <row r="322" spans="1:14">
      <c r="A322" s="1">
        <v>1922</v>
      </c>
      <c r="B322" s="1">
        <v>11</v>
      </c>
      <c r="C322" s="1">
        <v>17</v>
      </c>
      <c r="D322" s="4">
        <f t="shared" si="4"/>
        <v>12</v>
      </c>
      <c r="E322" s="1">
        <v>1</v>
      </c>
      <c r="F322" s="1">
        <v>1</v>
      </c>
      <c r="G322" s="1">
        <f>1+0</f>
        <v>1</v>
      </c>
      <c r="H322" s="1" t="s">
        <v>30</v>
      </c>
      <c r="I322" s="1" t="s">
        <v>31</v>
      </c>
      <c r="J322" s="1">
        <v>1922</v>
      </c>
      <c r="K322" s="1">
        <v>37</v>
      </c>
      <c r="L322" s="1">
        <v>3850</v>
      </c>
      <c r="N322" s="1" t="s">
        <v>46</v>
      </c>
    </row>
    <row r="323" spans="1:14">
      <c r="A323" s="1">
        <v>1922</v>
      </c>
      <c r="B323" s="1">
        <v>11</v>
      </c>
      <c r="C323" s="1">
        <v>18</v>
      </c>
      <c r="D323" s="4">
        <f t="shared" ref="D323:D366" si="5">IF(E323="","",E323*10+F323+G323)</f>
        <v>0</v>
      </c>
      <c r="E323" s="1">
        <v>0</v>
      </c>
      <c r="F323" s="1">
        <v>0</v>
      </c>
      <c r="G323" s="1">
        <v>0</v>
      </c>
      <c r="H323" s="1" t="s">
        <v>30</v>
      </c>
      <c r="I323" s="1" t="s">
        <v>31</v>
      </c>
      <c r="J323" s="1">
        <v>1922</v>
      </c>
      <c r="K323" s="1">
        <v>37</v>
      </c>
      <c r="L323" s="1">
        <v>3850</v>
      </c>
      <c r="N323" s="1" t="s">
        <v>46</v>
      </c>
    </row>
    <row r="324" spans="1:14">
      <c r="A324" s="1">
        <v>1922</v>
      </c>
      <c r="B324" s="1">
        <v>11</v>
      </c>
      <c r="C324" s="1">
        <v>19</v>
      </c>
      <c r="D324" s="4">
        <f t="shared" si="5"/>
        <v>0</v>
      </c>
      <c r="E324" s="1">
        <v>0</v>
      </c>
      <c r="F324" s="1">
        <v>0</v>
      </c>
      <c r="G324" s="1">
        <v>0</v>
      </c>
      <c r="H324" s="1" t="s">
        <v>35</v>
      </c>
      <c r="I324" s="1" t="s">
        <v>31</v>
      </c>
      <c r="J324" s="1">
        <v>1922</v>
      </c>
      <c r="K324" s="1">
        <v>37</v>
      </c>
      <c r="L324" s="1">
        <v>3850</v>
      </c>
      <c r="N324" s="1" t="s">
        <v>46</v>
      </c>
    </row>
    <row r="325" spans="1:14">
      <c r="A325" s="1">
        <v>1922</v>
      </c>
      <c r="B325" s="1">
        <v>11</v>
      </c>
      <c r="C325" s="1">
        <v>20</v>
      </c>
      <c r="D325" s="4">
        <f t="shared" si="5"/>
        <v>0</v>
      </c>
      <c r="E325" s="1">
        <v>0</v>
      </c>
      <c r="F325" s="1">
        <v>0</v>
      </c>
      <c r="G325" s="1">
        <v>0</v>
      </c>
      <c r="H325" s="1" t="s">
        <v>30</v>
      </c>
      <c r="I325" s="1" t="s">
        <v>31</v>
      </c>
      <c r="J325" s="1">
        <v>1922</v>
      </c>
      <c r="K325" s="1">
        <v>37</v>
      </c>
      <c r="L325" s="1">
        <v>3850</v>
      </c>
      <c r="N325" s="1" t="s">
        <v>46</v>
      </c>
    </row>
    <row r="326" spans="1:14">
      <c r="A326" s="1">
        <v>1922</v>
      </c>
      <c r="B326" s="1">
        <v>11</v>
      </c>
      <c r="C326" s="1">
        <v>21</v>
      </c>
      <c r="D326" s="4">
        <f t="shared" si="5"/>
        <v>18</v>
      </c>
      <c r="E326" s="1">
        <v>1</v>
      </c>
      <c r="F326" s="1">
        <v>6</v>
      </c>
      <c r="G326" s="1">
        <v>2</v>
      </c>
      <c r="H326" s="1" t="s">
        <v>30</v>
      </c>
      <c r="I326" s="1" t="s">
        <v>31</v>
      </c>
      <c r="J326" s="1">
        <v>1922</v>
      </c>
      <c r="K326" s="1">
        <v>37</v>
      </c>
      <c r="L326" s="1">
        <v>3850</v>
      </c>
      <c r="N326" s="1" t="s">
        <v>46</v>
      </c>
    </row>
    <row r="327" spans="1:14">
      <c r="A327" s="1">
        <v>1922</v>
      </c>
      <c r="B327" s="1">
        <v>11</v>
      </c>
      <c r="C327" s="1">
        <v>22</v>
      </c>
      <c r="D327" s="4">
        <f t="shared" si="5"/>
        <v>14</v>
      </c>
      <c r="E327" s="1">
        <v>1</v>
      </c>
      <c r="F327" s="1">
        <v>4</v>
      </c>
      <c r="G327" s="1">
        <v>0</v>
      </c>
      <c r="H327" s="1" t="s">
        <v>30</v>
      </c>
      <c r="I327" s="1" t="s">
        <v>31</v>
      </c>
      <c r="J327" s="1">
        <v>1922</v>
      </c>
      <c r="K327" s="1">
        <v>37</v>
      </c>
      <c r="L327" s="1">
        <v>3850</v>
      </c>
      <c r="N327" s="1" t="s">
        <v>46</v>
      </c>
    </row>
    <row r="328" spans="1:14">
      <c r="A328" s="1">
        <v>1922</v>
      </c>
      <c r="B328" s="1">
        <v>11</v>
      </c>
      <c r="C328" s="1">
        <v>23</v>
      </c>
      <c r="D328" s="4">
        <f t="shared" si="5"/>
        <v>0</v>
      </c>
      <c r="E328" s="1">
        <v>0</v>
      </c>
      <c r="F328" s="1">
        <v>0</v>
      </c>
      <c r="G328" s="1">
        <v>0</v>
      </c>
      <c r="H328" s="1" t="s">
        <v>30</v>
      </c>
      <c r="I328" s="1" t="s">
        <v>31</v>
      </c>
      <c r="J328" s="1">
        <v>1922</v>
      </c>
      <c r="K328" s="1">
        <v>37</v>
      </c>
      <c r="L328" s="1">
        <v>3850</v>
      </c>
      <c r="N328" s="1" t="s">
        <v>46</v>
      </c>
    </row>
    <row r="329" spans="1:14">
      <c r="A329" s="1">
        <v>1922</v>
      </c>
      <c r="B329" s="1">
        <v>11</v>
      </c>
      <c r="C329" s="1">
        <v>24</v>
      </c>
      <c r="D329" s="4">
        <f t="shared" si="5"/>
        <v>0</v>
      </c>
      <c r="E329" s="1">
        <v>0</v>
      </c>
      <c r="F329" s="1">
        <v>0</v>
      </c>
      <c r="G329" s="1">
        <v>0</v>
      </c>
      <c r="H329" s="1" t="s">
        <v>30</v>
      </c>
      <c r="I329" s="1" t="s">
        <v>31</v>
      </c>
      <c r="J329" s="1">
        <v>1922</v>
      </c>
      <c r="K329" s="1">
        <v>37</v>
      </c>
      <c r="L329" s="1">
        <v>3850</v>
      </c>
      <c r="N329" s="1" t="s">
        <v>46</v>
      </c>
    </row>
    <row r="330" spans="1:14">
      <c r="A330" s="1">
        <v>1922</v>
      </c>
      <c r="B330" s="1">
        <v>11</v>
      </c>
      <c r="C330" s="1">
        <v>25</v>
      </c>
      <c r="D330" s="4">
        <f t="shared" si="5"/>
        <v>0</v>
      </c>
      <c r="E330" s="1">
        <v>0</v>
      </c>
      <c r="F330" s="1">
        <v>0</v>
      </c>
      <c r="G330" s="1">
        <v>0</v>
      </c>
      <c r="H330" s="1" t="s">
        <v>30</v>
      </c>
      <c r="I330" s="1" t="s">
        <v>31</v>
      </c>
      <c r="J330" s="1">
        <v>1922</v>
      </c>
      <c r="K330" s="1">
        <v>37</v>
      </c>
      <c r="L330" s="1">
        <v>3850</v>
      </c>
      <c r="N330" s="1" t="s">
        <v>46</v>
      </c>
    </row>
    <row r="331" spans="1:14">
      <c r="A331" s="1">
        <v>1922</v>
      </c>
      <c r="B331" s="1">
        <v>11</v>
      </c>
      <c r="C331" s="1">
        <v>26</v>
      </c>
      <c r="D331" s="4" t="str">
        <f t="shared" si="5"/>
        <v/>
      </c>
      <c r="I331" s="1" t="s">
        <v>31</v>
      </c>
      <c r="J331" s="1">
        <v>1922</v>
      </c>
      <c r="K331" s="1">
        <v>37</v>
      </c>
      <c r="L331" s="1">
        <v>3850</v>
      </c>
      <c r="N331" s="1" t="s">
        <v>46</v>
      </c>
    </row>
    <row r="332" spans="1:14">
      <c r="A332" s="1">
        <v>1922</v>
      </c>
      <c r="B332" s="1">
        <v>11</v>
      </c>
      <c r="C332" s="1">
        <v>27</v>
      </c>
      <c r="D332" s="4">
        <f t="shared" si="5"/>
        <v>0</v>
      </c>
      <c r="E332" s="1">
        <v>0</v>
      </c>
      <c r="F332" s="1">
        <v>0</v>
      </c>
      <c r="G332" s="1">
        <v>0</v>
      </c>
      <c r="H332" s="1" t="s">
        <v>30</v>
      </c>
      <c r="I332" s="1" t="s">
        <v>31</v>
      </c>
      <c r="J332" s="1">
        <v>1922</v>
      </c>
      <c r="K332" s="1">
        <v>37</v>
      </c>
      <c r="L332" s="1">
        <v>3850</v>
      </c>
      <c r="N332" s="1" t="s">
        <v>46</v>
      </c>
    </row>
    <row r="333" spans="1:14">
      <c r="A333" s="1">
        <v>1922</v>
      </c>
      <c r="B333" s="1">
        <v>11</v>
      </c>
      <c r="C333" s="1">
        <v>28</v>
      </c>
      <c r="D333" s="4">
        <f t="shared" si="5"/>
        <v>0</v>
      </c>
      <c r="E333" s="1">
        <v>0</v>
      </c>
      <c r="F333" s="1">
        <v>0</v>
      </c>
      <c r="G333" s="1">
        <v>0</v>
      </c>
      <c r="H333" s="1" t="s">
        <v>30</v>
      </c>
      <c r="I333" s="1" t="s">
        <v>31</v>
      </c>
      <c r="J333" s="1">
        <v>1922</v>
      </c>
      <c r="K333" s="1">
        <v>37</v>
      </c>
      <c r="L333" s="1">
        <v>3850</v>
      </c>
      <c r="N333" s="1" t="s">
        <v>46</v>
      </c>
    </row>
    <row r="334" spans="1:14">
      <c r="A334" s="1">
        <v>1922</v>
      </c>
      <c r="B334" s="1">
        <v>11</v>
      </c>
      <c r="C334" s="1">
        <v>29</v>
      </c>
      <c r="D334" s="4">
        <f t="shared" si="5"/>
        <v>14</v>
      </c>
      <c r="E334" s="1">
        <v>1</v>
      </c>
      <c r="F334" s="1">
        <v>3</v>
      </c>
      <c r="G334" s="1">
        <v>1</v>
      </c>
      <c r="H334" s="1" t="s">
        <v>30</v>
      </c>
      <c r="I334" s="1" t="s">
        <v>31</v>
      </c>
      <c r="J334" s="1">
        <v>1922</v>
      </c>
      <c r="K334" s="1">
        <v>37</v>
      </c>
      <c r="L334" s="1">
        <v>3850</v>
      </c>
      <c r="N334" s="1" t="s">
        <v>46</v>
      </c>
    </row>
    <row r="335" spans="1:14">
      <c r="A335" s="1">
        <v>1922</v>
      </c>
      <c r="B335" s="1">
        <v>11</v>
      </c>
      <c r="C335" s="1">
        <v>30</v>
      </c>
      <c r="D335" s="4">
        <f t="shared" si="5"/>
        <v>28</v>
      </c>
      <c r="E335" s="1">
        <v>2</v>
      </c>
      <c r="F335" s="1">
        <v>5</v>
      </c>
      <c r="G335" s="1">
        <f>2+1</f>
        <v>3</v>
      </c>
      <c r="H335" s="1" t="s">
        <v>30</v>
      </c>
      <c r="I335" s="1" t="s">
        <v>31</v>
      </c>
      <c r="J335" s="1">
        <v>1922</v>
      </c>
      <c r="K335" s="1">
        <v>37</v>
      </c>
      <c r="L335" s="1">
        <v>3850</v>
      </c>
      <c r="N335" s="1" t="s">
        <v>46</v>
      </c>
    </row>
    <row r="336" spans="1:14">
      <c r="A336" s="1">
        <v>1922</v>
      </c>
      <c r="B336" s="1">
        <v>12</v>
      </c>
      <c r="C336" s="1">
        <v>1</v>
      </c>
      <c r="D336" s="4">
        <f t="shared" si="5"/>
        <v>27</v>
      </c>
      <c r="E336" s="1">
        <v>2</v>
      </c>
      <c r="F336" s="1">
        <v>5</v>
      </c>
      <c r="G336" s="1">
        <v>2</v>
      </c>
      <c r="H336" s="1" t="s">
        <v>30</v>
      </c>
      <c r="I336" s="1" t="s">
        <v>31</v>
      </c>
      <c r="J336" s="1">
        <v>1923</v>
      </c>
      <c r="K336" s="1">
        <v>38</v>
      </c>
      <c r="L336" s="1">
        <v>3852</v>
      </c>
      <c r="N336" s="1" t="s">
        <v>47</v>
      </c>
    </row>
    <row r="337" spans="1:14">
      <c r="A337" s="1">
        <v>1922</v>
      </c>
      <c r="B337" s="1">
        <v>12</v>
      </c>
      <c r="C337" s="1">
        <v>2</v>
      </c>
      <c r="D337" s="4">
        <f t="shared" si="5"/>
        <v>28</v>
      </c>
      <c r="E337" s="1">
        <v>2</v>
      </c>
      <c r="F337" s="1">
        <v>6</v>
      </c>
      <c r="G337" s="1">
        <v>2</v>
      </c>
      <c r="H337" s="1" t="s">
        <v>30</v>
      </c>
      <c r="I337" s="1" t="s">
        <v>31</v>
      </c>
      <c r="J337" s="1">
        <v>1923</v>
      </c>
      <c r="K337" s="1">
        <v>38</v>
      </c>
      <c r="L337" s="1">
        <v>3852</v>
      </c>
      <c r="N337" s="1" t="s">
        <v>47</v>
      </c>
    </row>
    <row r="338" spans="1:14">
      <c r="A338" s="1">
        <v>1922</v>
      </c>
      <c r="B338" s="1">
        <v>12</v>
      </c>
      <c r="C338" s="1">
        <v>3</v>
      </c>
      <c r="D338" s="4">
        <f t="shared" si="5"/>
        <v>46</v>
      </c>
      <c r="E338" s="1">
        <v>3</v>
      </c>
      <c r="F338" s="1">
        <v>15</v>
      </c>
      <c r="G338" s="1">
        <v>1</v>
      </c>
      <c r="H338" s="1" t="s">
        <v>30</v>
      </c>
      <c r="I338" s="1" t="s">
        <v>31</v>
      </c>
      <c r="J338" s="1">
        <v>1923</v>
      </c>
      <c r="K338" s="1">
        <v>38</v>
      </c>
      <c r="L338" s="1">
        <v>3852</v>
      </c>
      <c r="N338" s="1" t="s">
        <v>47</v>
      </c>
    </row>
    <row r="339" spans="1:14">
      <c r="A339" s="1">
        <v>1922</v>
      </c>
      <c r="B339" s="1">
        <v>12</v>
      </c>
      <c r="C339" s="1">
        <v>4</v>
      </c>
      <c r="D339" s="4">
        <f t="shared" si="5"/>
        <v>27</v>
      </c>
      <c r="E339" s="1">
        <v>2</v>
      </c>
      <c r="F339" s="1">
        <v>5</v>
      </c>
      <c r="G339" s="1">
        <v>2</v>
      </c>
      <c r="H339" s="1" t="s">
        <v>30</v>
      </c>
      <c r="I339" s="1" t="s">
        <v>31</v>
      </c>
      <c r="J339" s="1">
        <v>1923</v>
      </c>
      <c r="K339" s="1">
        <v>38</v>
      </c>
      <c r="L339" s="1">
        <v>3852</v>
      </c>
      <c r="N339" s="1" t="s">
        <v>47</v>
      </c>
    </row>
    <row r="340" spans="1:14">
      <c r="A340" s="1">
        <v>1922</v>
      </c>
      <c r="B340" s="1">
        <v>12</v>
      </c>
      <c r="C340" s="1">
        <v>5</v>
      </c>
      <c r="D340" s="4">
        <f t="shared" si="5"/>
        <v>27</v>
      </c>
      <c r="E340" s="1">
        <v>2</v>
      </c>
      <c r="F340" s="1">
        <v>5</v>
      </c>
      <c r="G340" s="1">
        <v>2</v>
      </c>
      <c r="H340" s="1" t="s">
        <v>30</v>
      </c>
      <c r="I340" s="1" t="s">
        <v>31</v>
      </c>
      <c r="J340" s="1">
        <v>1923</v>
      </c>
      <c r="K340" s="1">
        <v>38</v>
      </c>
      <c r="L340" s="1">
        <v>3852</v>
      </c>
      <c r="N340" s="1" t="s">
        <v>47</v>
      </c>
    </row>
    <row r="341" spans="1:14">
      <c r="A341" s="1">
        <v>1922</v>
      </c>
      <c r="B341" s="1">
        <v>12</v>
      </c>
      <c r="C341" s="1">
        <v>6</v>
      </c>
      <c r="D341" s="4">
        <f t="shared" si="5"/>
        <v>26</v>
      </c>
      <c r="E341" s="1">
        <v>2</v>
      </c>
      <c r="F341" s="1">
        <v>4</v>
      </c>
      <c r="G341" s="1">
        <v>2</v>
      </c>
      <c r="H341" s="1" t="s">
        <v>30</v>
      </c>
      <c r="I341" s="1" t="s">
        <v>31</v>
      </c>
      <c r="J341" s="1">
        <v>1923</v>
      </c>
      <c r="K341" s="1">
        <v>38</v>
      </c>
      <c r="L341" s="1">
        <v>3852</v>
      </c>
      <c r="N341" s="1" t="s">
        <v>47</v>
      </c>
    </row>
    <row r="342" spans="1:14">
      <c r="A342" s="1">
        <v>1922</v>
      </c>
      <c r="B342" s="1">
        <v>12</v>
      </c>
      <c r="C342" s="1">
        <v>7</v>
      </c>
      <c r="D342" s="4">
        <f t="shared" si="5"/>
        <v>27</v>
      </c>
      <c r="E342" s="1">
        <v>2</v>
      </c>
      <c r="F342" s="1">
        <v>5</v>
      </c>
      <c r="G342" s="1">
        <v>2</v>
      </c>
      <c r="H342" s="1" t="s">
        <v>30</v>
      </c>
      <c r="I342" s="1" t="s">
        <v>31</v>
      </c>
      <c r="J342" s="1">
        <v>1923</v>
      </c>
      <c r="K342" s="1">
        <v>38</v>
      </c>
      <c r="L342" s="1">
        <v>3852</v>
      </c>
      <c r="N342" s="1" t="s">
        <v>47</v>
      </c>
    </row>
    <row r="343" spans="1:14">
      <c r="A343" s="1">
        <v>1922</v>
      </c>
      <c r="B343" s="1">
        <v>12</v>
      </c>
      <c r="C343" s="1">
        <v>8</v>
      </c>
      <c r="D343" s="4">
        <f t="shared" si="5"/>
        <v>24</v>
      </c>
      <c r="E343" s="1">
        <v>2</v>
      </c>
      <c r="F343" s="1">
        <v>2</v>
      </c>
      <c r="G343" s="1">
        <v>2</v>
      </c>
      <c r="H343" s="1" t="s">
        <v>30</v>
      </c>
      <c r="I343" s="1" t="s">
        <v>31</v>
      </c>
      <c r="J343" s="1">
        <v>1923</v>
      </c>
      <c r="K343" s="1">
        <v>38</v>
      </c>
      <c r="L343" s="1">
        <v>3852</v>
      </c>
      <c r="N343" s="1" t="s">
        <v>47</v>
      </c>
    </row>
    <row r="344" spans="1:14">
      <c r="A344" s="1">
        <v>1922</v>
      </c>
      <c r="B344" s="1">
        <v>12</v>
      </c>
      <c r="C344" s="1">
        <v>9</v>
      </c>
      <c r="D344" s="4">
        <f t="shared" si="5"/>
        <v>27</v>
      </c>
      <c r="E344" s="1">
        <v>2</v>
      </c>
      <c r="F344" s="1">
        <v>6</v>
      </c>
      <c r="G344" s="1">
        <v>1</v>
      </c>
      <c r="H344" s="1" t="s">
        <v>30</v>
      </c>
      <c r="I344" s="1" t="s">
        <v>31</v>
      </c>
      <c r="J344" s="1">
        <v>1923</v>
      </c>
      <c r="K344" s="1">
        <v>38</v>
      </c>
      <c r="L344" s="1">
        <v>3852</v>
      </c>
      <c r="N344" s="1" t="s">
        <v>47</v>
      </c>
    </row>
    <row r="345" spans="1:14">
      <c r="A345" s="1">
        <v>1922</v>
      </c>
      <c r="B345" s="1">
        <v>12</v>
      </c>
      <c r="C345" s="1">
        <v>10</v>
      </c>
      <c r="D345" s="4">
        <f t="shared" si="5"/>
        <v>28</v>
      </c>
      <c r="E345" s="1">
        <v>2</v>
      </c>
      <c r="F345" s="1">
        <v>7</v>
      </c>
      <c r="G345" s="1">
        <v>1</v>
      </c>
      <c r="H345" s="1" t="s">
        <v>30</v>
      </c>
      <c r="I345" s="1" t="s">
        <v>31</v>
      </c>
      <c r="J345" s="1">
        <v>1923</v>
      </c>
      <c r="K345" s="1">
        <v>38</v>
      </c>
      <c r="L345" s="1">
        <v>3852</v>
      </c>
      <c r="N345" s="1" t="s">
        <v>47</v>
      </c>
    </row>
    <row r="346" spans="1:14">
      <c r="A346" s="1">
        <v>1922</v>
      </c>
      <c r="B346" s="1">
        <v>12</v>
      </c>
      <c r="C346" s="1">
        <v>11</v>
      </c>
      <c r="D346" s="4">
        <f t="shared" si="5"/>
        <v>12</v>
      </c>
      <c r="E346" s="1">
        <v>1</v>
      </c>
      <c r="F346" s="1">
        <v>2</v>
      </c>
      <c r="G346" s="1">
        <v>0</v>
      </c>
      <c r="H346" s="1" t="s">
        <v>30</v>
      </c>
      <c r="I346" s="1" t="s">
        <v>31</v>
      </c>
      <c r="J346" s="1">
        <v>1923</v>
      </c>
      <c r="K346" s="1">
        <v>38</v>
      </c>
      <c r="L346" s="1">
        <v>3852</v>
      </c>
      <c r="N346" s="1" t="s">
        <v>47</v>
      </c>
    </row>
    <row r="347" spans="1:14">
      <c r="A347" s="1">
        <v>1922</v>
      </c>
      <c r="B347" s="1">
        <v>12</v>
      </c>
      <c r="C347" s="1">
        <v>12</v>
      </c>
      <c r="D347" s="4">
        <f t="shared" si="5"/>
        <v>0</v>
      </c>
      <c r="E347" s="1">
        <v>0</v>
      </c>
      <c r="F347" s="1">
        <v>0</v>
      </c>
      <c r="G347" s="1">
        <v>0</v>
      </c>
      <c r="H347" s="1" t="s">
        <v>30</v>
      </c>
      <c r="I347" s="1" t="s">
        <v>31</v>
      </c>
      <c r="J347" s="1">
        <v>1923</v>
      </c>
      <c r="K347" s="1">
        <v>38</v>
      </c>
      <c r="L347" s="1">
        <v>3852</v>
      </c>
      <c r="N347" s="1" t="s">
        <v>47</v>
      </c>
    </row>
    <row r="348" spans="1:14">
      <c r="A348" s="1">
        <v>1922</v>
      </c>
      <c r="B348" s="1">
        <v>12</v>
      </c>
      <c r="C348" s="1">
        <v>13</v>
      </c>
      <c r="D348" s="4">
        <f t="shared" si="5"/>
        <v>0</v>
      </c>
      <c r="E348" s="1">
        <v>0</v>
      </c>
      <c r="F348" s="1">
        <v>0</v>
      </c>
      <c r="G348" s="1">
        <v>0</v>
      </c>
      <c r="H348" s="1" t="s">
        <v>30</v>
      </c>
      <c r="I348" s="1" t="s">
        <v>31</v>
      </c>
      <c r="J348" s="1">
        <v>1923</v>
      </c>
      <c r="K348" s="1">
        <v>38</v>
      </c>
      <c r="L348" s="1">
        <v>3852</v>
      </c>
      <c r="N348" s="1" t="s">
        <v>47</v>
      </c>
    </row>
    <row r="349" spans="1:14">
      <c r="A349" s="1">
        <v>1922</v>
      </c>
      <c r="B349" s="1">
        <v>12</v>
      </c>
      <c r="C349" s="1">
        <v>14</v>
      </c>
      <c r="D349" s="4">
        <f t="shared" si="5"/>
        <v>0</v>
      </c>
      <c r="E349" s="1">
        <v>0</v>
      </c>
      <c r="F349" s="1">
        <v>0</v>
      </c>
      <c r="G349" s="1">
        <v>0</v>
      </c>
      <c r="H349" s="1" t="s">
        <v>30</v>
      </c>
      <c r="I349" s="1" t="s">
        <v>31</v>
      </c>
      <c r="J349" s="1">
        <v>1923</v>
      </c>
      <c r="K349" s="1">
        <v>38</v>
      </c>
      <c r="L349" s="1">
        <v>3852</v>
      </c>
      <c r="N349" s="1" t="s">
        <v>47</v>
      </c>
    </row>
    <row r="350" spans="1:14">
      <c r="A350" s="1">
        <v>1922</v>
      </c>
      <c r="B350" s="1">
        <v>12</v>
      </c>
      <c r="C350" s="1">
        <v>15</v>
      </c>
      <c r="D350" s="4" t="str">
        <f t="shared" si="5"/>
        <v/>
      </c>
      <c r="I350" s="1" t="s">
        <v>31</v>
      </c>
      <c r="J350" s="1">
        <v>1923</v>
      </c>
      <c r="K350" s="1">
        <v>38</v>
      </c>
      <c r="L350" s="1">
        <v>3852</v>
      </c>
      <c r="N350" s="1" t="s">
        <v>47</v>
      </c>
    </row>
    <row r="351" spans="1:14">
      <c r="A351" s="1">
        <v>1922</v>
      </c>
      <c r="B351" s="1">
        <v>12</v>
      </c>
      <c r="C351" s="1">
        <v>16</v>
      </c>
      <c r="D351" s="4">
        <f t="shared" si="5"/>
        <v>0</v>
      </c>
      <c r="E351" s="1">
        <v>0</v>
      </c>
      <c r="F351" s="1">
        <v>0</v>
      </c>
      <c r="G351" s="1">
        <v>0</v>
      </c>
      <c r="H351" s="1" t="s">
        <v>30</v>
      </c>
      <c r="I351" s="1" t="s">
        <v>31</v>
      </c>
      <c r="J351" s="1">
        <v>1923</v>
      </c>
      <c r="K351" s="1">
        <v>38</v>
      </c>
      <c r="L351" s="1">
        <v>3852</v>
      </c>
      <c r="N351" s="1" t="s">
        <v>47</v>
      </c>
    </row>
    <row r="352" spans="1:14">
      <c r="A352" s="1">
        <v>1922</v>
      </c>
      <c r="B352" s="1">
        <v>12</v>
      </c>
      <c r="C352" s="1">
        <v>17</v>
      </c>
      <c r="D352" s="4">
        <f t="shared" si="5"/>
        <v>0</v>
      </c>
      <c r="E352" s="1">
        <v>0</v>
      </c>
      <c r="F352" s="1">
        <v>0</v>
      </c>
      <c r="G352" s="1">
        <v>0</v>
      </c>
      <c r="H352" s="1" t="s">
        <v>30</v>
      </c>
      <c r="I352" s="1" t="s">
        <v>31</v>
      </c>
      <c r="J352" s="1">
        <v>1923</v>
      </c>
      <c r="K352" s="1">
        <v>38</v>
      </c>
      <c r="L352" s="1">
        <v>3852</v>
      </c>
      <c r="N352" s="1" t="s">
        <v>47</v>
      </c>
    </row>
    <row r="353" spans="1:14">
      <c r="A353" s="1">
        <v>1922</v>
      </c>
      <c r="B353" s="1">
        <v>12</v>
      </c>
      <c r="C353" s="1">
        <v>18</v>
      </c>
      <c r="D353" s="4">
        <f t="shared" si="5"/>
        <v>0</v>
      </c>
      <c r="E353" s="1">
        <v>0</v>
      </c>
      <c r="F353" s="1">
        <v>0</v>
      </c>
      <c r="G353" s="1">
        <v>0</v>
      </c>
      <c r="H353" s="1" t="s">
        <v>30</v>
      </c>
      <c r="I353" s="1" t="s">
        <v>31</v>
      </c>
      <c r="J353" s="1">
        <v>1923</v>
      </c>
      <c r="K353" s="1">
        <v>38</v>
      </c>
      <c r="L353" s="1">
        <v>3852</v>
      </c>
      <c r="N353" s="1" t="s">
        <v>47</v>
      </c>
    </row>
    <row r="354" spans="1:14">
      <c r="A354" s="1">
        <v>1922</v>
      </c>
      <c r="B354" s="1">
        <v>12</v>
      </c>
      <c r="C354" s="1">
        <v>19</v>
      </c>
      <c r="D354" s="4">
        <f t="shared" si="5"/>
        <v>0</v>
      </c>
      <c r="E354" s="1">
        <v>0</v>
      </c>
      <c r="F354" s="1">
        <v>0</v>
      </c>
      <c r="G354" s="1">
        <v>0</v>
      </c>
      <c r="H354" s="1" t="s">
        <v>30</v>
      </c>
      <c r="I354" s="1" t="s">
        <v>31</v>
      </c>
      <c r="J354" s="1">
        <v>1923</v>
      </c>
      <c r="K354" s="1">
        <v>38</v>
      </c>
      <c r="L354" s="1">
        <v>3852</v>
      </c>
      <c r="N354" s="1" t="s">
        <v>47</v>
      </c>
    </row>
    <row r="355" spans="1:14">
      <c r="A355" s="1">
        <v>1922</v>
      </c>
      <c r="B355" s="1">
        <v>12</v>
      </c>
      <c r="C355" s="1">
        <v>20</v>
      </c>
      <c r="D355" s="4">
        <f t="shared" si="5"/>
        <v>0</v>
      </c>
      <c r="E355" s="1">
        <v>0</v>
      </c>
      <c r="F355" s="1">
        <v>0</v>
      </c>
      <c r="G355" s="1">
        <v>0</v>
      </c>
      <c r="H355" s="1" t="s">
        <v>30</v>
      </c>
      <c r="I355" s="1" t="s">
        <v>31</v>
      </c>
      <c r="J355" s="1">
        <v>1923</v>
      </c>
      <c r="K355" s="1">
        <v>38</v>
      </c>
      <c r="L355" s="1">
        <v>3852</v>
      </c>
      <c r="N355" s="1" t="s">
        <v>47</v>
      </c>
    </row>
    <row r="356" spans="1:14">
      <c r="A356" s="1">
        <v>1922</v>
      </c>
      <c r="B356" s="1">
        <v>12</v>
      </c>
      <c r="C356" s="1">
        <v>21</v>
      </c>
      <c r="D356" s="4">
        <f t="shared" si="5"/>
        <v>0</v>
      </c>
      <c r="E356" s="1">
        <v>0</v>
      </c>
      <c r="F356" s="1">
        <v>0</v>
      </c>
      <c r="G356" s="1">
        <v>0</v>
      </c>
      <c r="H356" s="1" t="s">
        <v>30</v>
      </c>
      <c r="I356" s="1" t="s">
        <v>31</v>
      </c>
      <c r="J356" s="1">
        <v>1923</v>
      </c>
      <c r="K356" s="1">
        <v>38</v>
      </c>
      <c r="L356" s="1">
        <v>3852</v>
      </c>
      <c r="N356" s="1" t="s">
        <v>47</v>
      </c>
    </row>
    <row r="357" spans="1:14">
      <c r="A357" s="1">
        <v>1922</v>
      </c>
      <c r="B357" s="1">
        <v>12</v>
      </c>
      <c r="C357" s="1">
        <v>22</v>
      </c>
      <c r="D357" s="4">
        <f t="shared" si="5"/>
        <v>0</v>
      </c>
      <c r="E357" s="1">
        <v>0</v>
      </c>
      <c r="F357" s="1">
        <v>0</v>
      </c>
      <c r="G357" s="1">
        <v>0</v>
      </c>
      <c r="H357" s="1" t="s">
        <v>30</v>
      </c>
      <c r="I357" s="1" t="s">
        <v>31</v>
      </c>
      <c r="J357" s="1">
        <v>1923</v>
      </c>
      <c r="K357" s="1">
        <v>38</v>
      </c>
      <c r="L357" s="1">
        <v>3852</v>
      </c>
      <c r="N357" s="1" t="s">
        <v>47</v>
      </c>
    </row>
    <row r="358" spans="1:14">
      <c r="A358" s="1">
        <v>1922</v>
      </c>
      <c r="B358" s="1">
        <v>12</v>
      </c>
      <c r="C358" s="1">
        <v>23</v>
      </c>
      <c r="D358" s="4">
        <f t="shared" si="5"/>
        <v>14</v>
      </c>
      <c r="E358" s="1">
        <v>1</v>
      </c>
      <c r="F358" s="1">
        <v>3</v>
      </c>
      <c r="G358" s="1">
        <v>1</v>
      </c>
      <c r="H358" s="1" t="s">
        <v>30</v>
      </c>
      <c r="I358" s="1" t="s">
        <v>31</v>
      </c>
      <c r="J358" s="1">
        <v>1923</v>
      </c>
      <c r="K358" s="1">
        <v>38</v>
      </c>
      <c r="L358" s="1">
        <v>3852</v>
      </c>
      <c r="N358" s="1" t="s">
        <v>47</v>
      </c>
    </row>
    <row r="359" spans="1:14">
      <c r="A359" s="1">
        <v>1922</v>
      </c>
      <c r="B359" s="1">
        <v>12</v>
      </c>
      <c r="C359" s="1">
        <v>24</v>
      </c>
      <c r="D359" s="4">
        <f t="shared" si="5"/>
        <v>16</v>
      </c>
      <c r="E359" s="1">
        <v>1</v>
      </c>
      <c r="F359" s="1">
        <v>3</v>
      </c>
      <c r="G359" s="1">
        <v>3</v>
      </c>
      <c r="H359" s="1" t="s">
        <v>30</v>
      </c>
      <c r="I359" s="1" t="s">
        <v>31</v>
      </c>
      <c r="J359" s="1">
        <v>1923</v>
      </c>
      <c r="K359" s="1">
        <v>38</v>
      </c>
      <c r="L359" s="1">
        <v>3852</v>
      </c>
      <c r="N359" s="1" t="s">
        <v>47</v>
      </c>
    </row>
    <row r="360" spans="1:14">
      <c r="A360" s="1">
        <v>1922</v>
      </c>
      <c r="B360" s="1">
        <v>12</v>
      </c>
      <c r="C360" s="1">
        <v>25</v>
      </c>
      <c r="D360" s="4">
        <f t="shared" si="5"/>
        <v>31</v>
      </c>
      <c r="E360" s="1">
        <v>2</v>
      </c>
      <c r="F360" s="1">
        <v>8</v>
      </c>
      <c r="G360" s="1">
        <v>3</v>
      </c>
      <c r="H360" s="1" t="s">
        <v>30</v>
      </c>
      <c r="I360" s="1" t="s">
        <v>31</v>
      </c>
      <c r="J360" s="1">
        <v>1923</v>
      </c>
      <c r="K360" s="1">
        <v>38</v>
      </c>
      <c r="L360" s="1">
        <v>3852</v>
      </c>
      <c r="N360" s="1" t="s">
        <v>47</v>
      </c>
    </row>
    <row r="361" spans="1:14">
      <c r="A361" s="1">
        <v>1922</v>
      </c>
      <c r="B361" s="1">
        <v>12</v>
      </c>
      <c r="C361" s="1">
        <v>26</v>
      </c>
      <c r="D361" s="4">
        <f t="shared" si="5"/>
        <v>54</v>
      </c>
      <c r="E361" s="1">
        <v>3</v>
      </c>
      <c r="F361" s="1">
        <v>18</v>
      </c>
      <c r="G361" s="1">
        <v>6</v>
      </c>
      <c r="H361" s="1" t="s">
        <v>30</v>
      </c>
      <c r="I361" s="1" t="s">
        <v>31</v>
      </c>
      <c r="J361" s="1">
        <v>1923</v>
      </c>
      <c r="K361" s="1">
        <v>38</v>
      </c>
      <c r="L361" s="1">
        <v>3852</v>
      </c>
      <c r="N361" s="1" t="s">
        <v>47</v>
      </c>
    </row>
    <row r="362" spans="1:14">
      <c r="A362" s="1">
        <v>1922</v>
      </c>
      <c r="B362" s="1">
        <v>12</v>
      </c>
      <c r="C362" s="1">
        <v>27</v>
      </c>
      <c r="D362" s="4">
        <f t="shared" si="5"/>
        <v>45</v>
      </c>
      <c r="E362" s="1">
        <v>3</v>
      </c>
      <c r="F362" s="1">
        <v>10</v>
      </c>
      <c r="G362" s="1">
        <v>5</v>
      </c>
      <c r="H362" s="1" t="s">
        <v>30</v>
      </c>
      <c r="I362" s="1" t="s">
        <v>31</v>
      </c>
      <c r="J362" s="1">
        <v>1923</v>
      </c>
      <c r="K362" s="1">
        <v>38</v>
      </c>
      <c r="L362" s="1">
        <v>3852</v>
      </c>
      <c r="N362" s="1" t="s">
        <v>47</v>
      </c>
    </row>
    <row r="363" spans="1:14">
      <c r="A363" s="1">
        <v>1922</v>
      </c>
      <c r="B363" s="1">
        <v>12</v>
      </c>
      <c r="C363" s="1">
        <v>28</v>
      </c>
      <c r="D363" s="4">
        <f t="shared" si="5"/>
        <v>50</v>
      </c>
      <c r="E363" s="1">
        <v>3</v>
      </c>
      <c r="F363" s="1">
        <v>15</v>
      </c>
      <c r="G363" s="1">
        <v>5</v>
      </c>
      <c r="H363" s="1" t="s">
        <v>30</v>
      </c>
      <c r="I363" s="1" t="s">
        <v>31</v>
      </c>
      <c r="J363" s="1">
        <v>1923</v>
      </c>
      <c r="K363" s="1">
        <v>38</v>
      </c>
      <c r="L363" s="1">
        <v>3852</v>
      </c>
      <c r="N363" s="1" t="s">
        <v>47</v>
      </c>
    </row>
    <row r="364" spans="1:14">
      <c r="A364" s="1">
        <v>1922</v>
      </c>
      <c r="B364" s="1">
        <v>12</v>
      </c>
      <c r="C364" s="1">
        <v>29</v>
      </c>
      <c r="D364" s="4">
        <f t="shared" si="5"/>
        <v>56</v>
      </c>
      <c r="E364" s="1">
        <v>3</v>
      </c>
      <c r="F364" s="1">
        <v>22</v>
      </c>
      <c r="G364" s="1">
        <v>4</v>
      </c>
      <c r="H364" s="1" t="s">
        <v>30</v>
      </c>
      <c r="I364" s="1" t="s">
        <v>31</v>
      </c>
      <c r="J364" s="1">
        <v>1923</v>
      </c>
      <c r="K364" s="1">
        <v>38</v>
      </c>
      <c r="L364" s="1">
        <v>3852</v>
      </c>
      <c r="N364" s="1" t="s">
        <v>47</v>
      </c>
    </row>
    <row r="365" spans="1:14">
      <c r="A365" s="1">
        <v>1922</v>
      </c>
      <c r="B365" s="1">
        <v>12</v>
      </c>
      <c r="C365" s="1">
        <v>30</v>
      </c>
      <c r="D365" s="4">
        <f t="shared" si="5"/>
        <v>53</v>
      </c>
      <c r="E365" s="1">
        <v>3</v>
      </c>
      <c r="F365" s="1">
        <v>18</v>
      </c>
      <c r="G365" s="1">
        <v>5</v>
      </c>
      <c r="H365" s="1" t="s">
        <v>30</v>
      </c>
      <c r="I365" s="1" t="s">
        <v>31</v>
      </c>
      <c r="J365" s="1">
        <v>1923</v>
      </c>
      <c r="K365" s="1">
        <v>38</v>
      </c>
      <c r="L365" s="1">
        <v>3852</v>
      </c>
      <c r="N365" s="1" t="s">
        <v>47</v>
      </c>
    </row>
    <row r="366" spans="1:14">
      <c r="A366" s="1">
        <v>1922</v>
      </c>
      <c r="B366" s="1">
        <v>12</v>
      </c>
      <c r="C366" s="1">
        <v>31</v>
      </c>
      <c r="D366" s="4">
        <f t="shared" si="5"/>
        <v>47</v>
      </c>
      <c r="E366" s="1">
        <v>3</v>
      </c>
      <c r="F366" s="1">
        <v>13</v>
      </c>
      <c r="G366" s="1">
        <v>4</v>
      </c>
      <c r="H366" s="1" t="s">
        <v>30</v>
      </c>
      <c r="I366" s="1" t="s">
        <v>31</v>
      </c>
      <c r="J366" s="1">
        <v>1923</v>
      </c>
      <c r="K366" s="1">
        <v>38</v>
      </c>
      <c r="L366" s="1">
        <v>3852</v>
      </c>
      <c r="N366" s="1" t="s">
        <v>47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66"/>
  <sheetViews>
    <sheetView topLeftCell="A374" workbookViewId="0">
      <selection activeCell="H2" sqref="G2:H392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7" width="5.83203125" style="1" customWidth="1"/>
    <col min="8" max="8" width="8.83203125" style="1" customWidth="1"/>
    <col min="9" max="9" width="15.83203125" style="1" customWidth="1"/>
    <col min="10" max="10" width="5.83203125" style="1" customWidth="1"/>
    <col min="11" max="11" width="7.83203125" style="1" customWidth="1"/>
    <col min="12" max="12" width="5.83203125" style="1" customWidth="1"/>
    <col min="13" max="13" width="12.83203125" style="1"/>
    <col min="14" max="14" width="10.83203125" style="1" customWidth="1"/>
    <col min="15" max="16384" width="12.83203125" style="1"/>
  </cols>
  <sheetData>
    <row r="1" spans="1:14">
      <c r="A1" s="1" t="s">
        <v>19</v>
      </c>
      <c r="B1" s="1" t="s">
        <v>20</v>
      </c>
      <c r="C1" s="1" t="s">
        <v>21</v>
      </c>
      <c r="D1" s="2" t="s">
        <v>142</v>
      </c>
      <c r="E1" s="2" t="s">
        <v>22</v>
      </c>
      <c r="F1" s="2" t="s">
        <v>23</v>
      </c>
      <c r="G1" s="2" t="s">
        <v>24</v>
      </c>
      <c r="H1" s="1" t="s">
        <v>25</v>
      </c>
      <c r="I1" s="1" t="s">
        <v>26</v>
      </c>
      <c r="J1" s="1" t="s">
        <v>27</v>
      </c>
      <c r="K1" s="1" t="s">
        <v>146</v>
      </c>
      <c r="L1" s="1" t="s">
        <v>29</v>
      </c>
      <c r="N1" s="1" t="s">
        <v>28</v>
      </c>
    </row>
    <row r="2" spans="1:14">
      <c r="A2" s="3">
        <v>1923</v>
      </c>
      <c r="B2" s="3">
        <v>1</v>
      </c>
      <c r="C2" s="3">
        <v>1</v>
      </c>
      <c r="D2" s="4">
        <f>IF(E2="","",E2*10+F2+G2)</f>
        <v>48</v>
      </c>
      <c r="E2" s="4">
        <v>3</v>
      </c>
      <c r="F2" s="4">
        <v>13</v>
      </c>
      <c r="G2" s="4">
        <v>5</v>
      </c>
      <c r="H2" s="1" t="s">
        <v>30</v>
      </c>
      <c r="I2" s="1" t="s">
        <v>31</v>
      </c>
      <c r="J2" s="1">
        <v>1923</v>
      </c>
      <c r="K2" s="1">
        <v>39</v>
      </c>
      <c r="L2" s="3">
        <v>3853</v>
      </c>
      <c r="N2" s="5" t="s">
        <v>48</v>
      </c>
    </row>
    <row r="3" spans="1:14">
      <c r="A3" s="3">
        <v>1923</v>
      </c>
      <c r="B3" s="3">
        <v>1</v>
      </c>
      <c r="C3" s="3">
        <v>2</v>
      </c>
      <c r="D3" s="4">
        <f t="shared" ref="D3:D66" si="0">IF(E3="","",E3*10+F3+G3)</f>
        <v>42</v>
      </c>
      <c r="E3" s="4">
        <v>3</v>
      </c>
      <c r="F3" s="4">
        <v>9</v>
      </c>
      <c r="G3" s="4">
        <v>3</v>
      </c>
      <c r="H3" s="1" t="s">
        <v>30</v>
      </c>
      <c r="I3" s="1" t="s">
        <v>31</v>
      </c>
      <c r="J3" s="1">
        <v>1923</v>
      </c>
      <c r="K3" s="1">
        <v>39</v>
      </c>
      <c r="L3" s="3">
        <v>3853</v>
      </c>
      <c r="N3" s="5" t="s">
        <v>48</v>
      </c>
    </row>
    <row r="4" spans="1:14">
      <c r="A4" s="3">
        <v>1923</v>
      </c>
      <c r="B4" s="3">
        <v>1</v>
      </c>
      <c r="C4" s="3">
        <v>3</v>
      </c>
      <c r="D4" s="4">
        <f t="shared" si="0"/>
        <v>28</v>
      </c>
      <c r="E4" s="4">
        <v>2</v>
      </c>
      <c r="F4" s="4">
        <v>5</v>
      </c>
      <c r="G4" s="4">
        <v>3</v>
      </c>
      <c r="H4" s="1" t="s">
        <v>30</v>
      </c>
      <c r="I4" s="1" t="s">
        <v>31</v>
      </c>
      <c r="J4" s="1">
        <v>1923</v>
      </c>
      <c r="K4" s="1">
        <v>39</v>
      </c>
      <c r="L4" s="3">
        <v>3853</v>
      </c>
      <c r="N4" s="5" t="s">
        <v>48</v>
      </c>
    </row>
    <row r="5" spans="1:14">
      <c r="A5" s="3">
        <v>1923</v>
      </c>
      <c r="B5" s="3">
        <v>1</v>
      </c>
      <c r="C5" s="3">
        <v>4</v>
      </c>
      <c r="D5" s="4">
        <f t="shared" si="0"/>
        <v>25</v>
      </c>
      <c r="E5" s="4">
        <v>2</v>
      </c>
      <c r="F5" s="4">
        <v>3</v>
      </c>
      <c r="G5" s="4">
        <v>2</v>
      </c>
      <c r="H5" s="1" t="s">
        <v>30</v>
      </c>
      <c r="I5" s="1" t="s">
        <v>31</v>
      </c>
      <c r="J5" s="1">
        <v>1923</v>
      </c>
      <c r="K5" s="1">
        <v>39</v>
      </c>
      <c r="L5" s="3">
        <v>3853</v>
      </c>
      <c r="N5" s="5" t="s">
        <v>48</v>
      </c>
    </row>
    <row r="6" spans="1:14">
      <c r="A6" s="3">
        <v>1923</v>
      </c>
      <c r="B6" s="3">
        <v>1</v>
      </c>
      <c r="C6" s="3">
        <v>5</v>
      </c>
      <c r="D6" s="4">
        <f t="shared" si="0"/>
        <v>0</v>
      </c>
      <c r="E6" s="4">
        <v>0</v>
      </c>
      <c r="F6" s="4">
        <v>0</v>
      </c>
      <c r="G6" s="4">
        <v>0</v>
      </c>
      <c r="H6" s="1" t="s">
        <v>30</v>
      </c>
      <c r="I6" s="1" t="s">
        <v>31</v>
      </c>
      <c r="J6" s="1">
        <v>1923</v>
      </c>
      <c r="K6" s="1">
        <v>39</v>
      </c>
      <c r="L6" s="3">
        <v>3853</v>
      </c>
      <c r="N6" s="5" t="s">
        <v>48</v>
      </c>
    </row>
    <row r="7" spans="1:14">
      <c r="A7" s="3">
        <v>1923</v>
      </c>
      <c r="B7" s="3">
        <v>1</v>
      </c>
      <c r="C7" s="3">
        <v>6</v>
      </c>
      <c r="D7" s="4">
        <f t="shared" si="0"/>
        <v>0</v>
      </c>
      <c r="E7" s="4">
        <v>0</v>
      </c>
      <c r="F7" s="4">
        <v>0</v>
      </c>
      <c r="G7" s="4">
        <v>0</v>
      </c>
      <c r="H7" s="1" t="s">
        <v>30</v>
      </c>
      <c r="I7" s="1" t="s">
        <v>31</v>
      </c>
      <c r="J7" s="1">
        <v>1923</v>
      </c>
      <c r="K7" s="1">
        <v>39</v>
      </c>
      <c r="L7" s="3">
        <v>3853</v>
      </c>
      <c r="N7" s="5" t="s">
        <v>48</v>
      </c>
    </row>
    <row r="8" spans="1:14">
      <c r="A8" s="3">
        <v>1923</v>
      </c>
      <c r="B8" s="3">
        <v>1</v>
      </c>
      <c r="C8" s="3">
        <v>7</v>
      </c>
      <c r="D8" s="4">
        <f t="shared" si="0"/>
        <v>0</v>
      </c>
      <c r="E8" s="4">
        <v>0</v>
      </c>
      <c r="F8" s="4">
        <v>0</v>
      </c>
      <c r="G8" s="4">
        <v>0</v>
      </c>
      <c r="H8" s="1" t="s">
        <v>30</v>
      </c>
      <c r="I8" s="1" t="s">
        <v>31</v>
      </c>
      <c r="J8" s="1">
        <v>1923</v>
      </c>
      <c r="K8" s="1">
        <v>39</v>
      </c>
      <c r="L8" s="3">
        <v>3853</v>
      </c>
      <c r="N8" s="5" t="s">
        <v>48</v>
      </c>
    </row>
    <row r="9" spans="1:14">
      <c r="A9" s="3">
        <v>1923</v>
      </c>
      <c r="B9" s="3">
        <v>1</v>
      </c>
      <c r="C9" s="3">
        <v>8</v>
      </c>
      <c r="D9" s="4">
        <f t="shared" si="0"/>
        <v>0</v>
      </c>
      <c r="E9" s="4">
        <v>0</v>
      </c>
      <c r="F9" s="4">
        <v>0</v>
      </c>
      <c r="G9" s="4">
        <v>0</v>
      </c>
      <c r="H9" s="1" t="s">
        <v>30</v>
      </c>
      <c r="I9" s="1" t="s">
        <v>31</v>
      </c>
      <c r="J9" s="1">
        <v>1923</v>
      </c>
      <c r="K9" s="1">
        <v>39</v>
      </c>
      <c r="L9" s="3">
        <v>3853</v>
      </c>
      <c r="N9" s="5" t="s">
        <v>48</v>
      </c>
    </row>
    <row r="10" spans="1:14">
      <c r="A10" s="3">
        <v>1923</v>
      </c>
      <c r="B10" s="3">
        <v>1</v>
      </c>
      <c r="C10" s="3">
        <v>9</v>
      </c>
      <c r="D10" s="4">
        <f t="shared" si="0"/>
        <v>0</v>
      </c>
      <c r="E10" s="4">
        <v>0</v>
      </c>
      <c r="F10" s="4">
        <v>0</v>
      </c>
      <c r="G10" s="4">
        <v>0</v>
      </c>
      <c r="H10" s="1" t="s">
        <v>30</v>
      </c>
      <c r="I10" s="1" t="s">
        <v>31</v>
      </c>
      <c r="J10" s="1">
        <v>1923</v>
      </c>
      <c r="K10" s="1">
        <v>39</v>
      </c>
      <c r="L10" s="3">
        <v>3853</v>
      </c>
      <c r="N10" s="5" t="s">
        <v>48</v>
      </c>
    </row>
    <row r="11" spans="1:14">
      <c r="A11" s="3">
        <v>1923</v>
      </c>
      <c r="B11" s="3">
        <v>1</v>
      </c>
      <c r="C11" s="3">
        <v>10</v>
      </c>
      <c r="D11" s="4">
        <f t="shared" si="0"/>
        <v>0</v>
      </c>
      <c r="E11" s="4">
        <v>0</v>
      </c>
      <c r="F11" s="4">
        <v>0</v>
      </c>
      <c r="G11" s="4">
        <v>0</v>
      </c>
      <c r="H11" s="1" t="s">
        <v>30</v>
      </c>
      <c r="I11" s="1" t="s">
        <v>31</v>
      </c>
      <c r="J11" s="1">
        <v>1923</v>
      </c>
      <c r="K11" s="1">
        <v>39</v>
      </c>
      <c r="L11" s="3">
        <v>3853</v>
      </c>
      <c r="N11" s="5" t="s">
        <v>48</v>
      </c>
    </row>
    <row r="12" spans="1:14">
      <c r="A12" s="3">
        <v>1923</v>
      </c>
      <c r="B12" s="3">
        <v>1</v>
      </c>
      <c r="C12" s="3">
        <v>11</v>
      </c>
      <c r="D12" s="4">
        <f t="shared" si="0"/>
        <v>0</v>
      </c>
      <c r="E12" s="4">
        <v>0</v>
      </c>
      <c r="F12" s="4">
        <v>0</v>
      </c>
      <c r="G12" s="4">
        <v>0</v>
      </c>
      <c r="H12" s="1" t="s">
        <v>30</v>
      </c>
      <c r="I12" s="1" t="s">
        <v>31</v>
      </c>
      <c r="J12" s="1">
        <v>1923</v>
      </c>
      <c r="K12" s="1">
        <v>39</v>
      </c>
      <c r="L12" s="3">
        <v>3853</v>
      </c>
      <c r="N12" s="5" t="s">
        <v>48</v>
      </c>
    </row>
    <row r="13" spans="1:14">
      <c r="A13" s="3">
        <v>1923</v>
      </c>
      <c r="B13" s="3">
        <v>1</v>
      </c>
      <c r="C13" s="3">
        <v>12</v>
      </c>
      <c r="D13" s="4">
        <f t="shared" si="0"/>
        <v>0</v>
      </c>
      <c r="E13" s="4">
        <v>0</v>
      </c>
      <c r="F13" s="4">
        <v>0</v>
      </c>
      <c r="G13" s="4">
        <v>0</v>
      </c>
      <c r="H13" s="1" t="s">
        <v>30</v>
      </c>
      <c r="I13" s="1" t="s">
        <v>31</v>
      </c>
      <c r="J13" s="1">
        <v>1923</v>
      </c>
      <c r="K13" s="1">
        <v>39</v>
      </c>
      <c r="L13" s="3">
        <v>3853</v>
      </c>
      <c r="N13" s="5" t="s">
        <v>48</v>
      </c>
    </row>
    <row r="14" spans="1:14">
      <c r="A14" s="3">
        <v>1923</v>
      </c>
      <c r="B14" s="3">
        <v>1</v>
      </c>
      <c r="C14" s="3">
        <v>13</v>
      </c>
      <c r="D14" s="4">
        <f t="shared" si="0"/>
        <v>0</v>
      </c>
      <c r="E14" s="4">
        <v>0</v>
      </c>
      <c r="F14" s="4">
        <v>0</v>
      </c>
      <c r="G14" s="4">
        <v>0</v>
      </c>
      <c r="H14" s="1" t="s">
        <v>30</v>
      </c>
      <c r="I14" s="1" t="s">
        <v>31</v>
      </c>
      <c r="J14" s="1">
        <v>1923</v>
      </c>
      <c r="K14" s="1">
        <v>39</v>
      </c>
      <c r="L14" s="3">
        <v>3853</v>
      </c>
      <c r="N14" s="5" t="s">
        <v>48</v>
      </c>
    </row>
    <row r="15" spans="1:14">
      <c r="A15" s="3">
        <v>1923</v>
      </c>
      <c r="B15" s="3">
        <v>1</v>
      </c>
      <c r="C15" s="3">
        <v>14</v>
      </c>
      <c r="D15" s="4">
        <f t="shared" si="0"/>
        <v>0</v>
      </c>
      <c r="E15" s="4">
        <v>0</v>
      </c>
      <c r="F15" s="4">
        <v>0</v>
      </c>
      <c r="G15" s="4">
        <v>0</v>
      </c>
      <c r="H15" s="1" t="s">
        <v>30</v>
      </c>
      <c r="I15" s="1" t="s">
        <v>31</v>
      </c>
      <c r="J15" s="1">
        <v>1923</v>
      </c>
      <c r="K15" s="1">
        <v>39</v>
      </c>
      <c r="L15" s="3">
        <v>3853</v>
      </c>
      <c r="N15" s="5" t="s">
        <v>48</v>
      </c>
    </row>
    <row r="16" spans="1:14">
      <c r="A16" s="3">
        <v>1923</v>
      </c>
      <c r="B16" s="3">
        <v>1</v>
      </c>
      <c r="C16" s="3">
        <v>15</v>
      </c>
      <c r="D16" s="4" t="str">
        <f t="shared" si="0"/>
        <v/>
      </c>
      <c r="E16" s="4"/>
      <c r="F16" s="4"/>
      <c r="G16" s="4"/>
      <c r="I16" s="1" t="s">
        <v>31</v>
      </c>
      <c r="J16" s="1">
        <v>1923</v>
      </c>
      <c r="K16" s="1">
        <v>39</v>
      </c>
      <c r="L16" s="3">
        <v>3853</v>
      </c>
      <c r="N16" s="5" t="s">
        <v>48</v>
      </c>
    </row>
    <row r="17" spans="1:14">
      <c r="A17" s="3">
        <v>1923</v>
      </c>
      <c r="B17" s="3">
        <v>1</v>
      </c>
      <c r="C17" s="3">
        <v>16</v>
      </c>
      <c r="D17" s="4">
        <f t="shared" si="0"/>
        <v>0</v>
      </c>
      <c r="E17" s="4">
        <v>0</v>
      </c>
      <c r="F17" s="4">
        <v>0</v>
      </c>
      <c r="G17" s="4">
        <v>0</v>
      </c>
      <c r="H17" s="1" t="s">
        <v>30</v>
      </c>
      <c r="I17" s="1" t="s">
        <v>31</v>
      </c>
      <c r="J17" s="1">
        <v>1923</v>
      </c>
      <c r="K17" s="1">
        <v>39</v>
      </c>
      <c r="L17" s="3">
        <v>3853</v>
      </c>
      <c r="N17" s="5" t="s">
        <v>48</v>
      </c>
    </row>
    <row r="18" spans="1:14">
      <c r="A18" s="3">
        <v>1923</v>
      </c>
      <c r="B18" s="3">
        <v>1</v>
      </c>
      <c r="C18" s="3">
        <v>17</v>
      </c>
      <c r="D18" s="4">
        <f t="shared" si="0"/>
        <v>0</v>
      </c>
      <c r="E18" s="4">
        <v>0</v>
      </c>
      <c r="F18" s="4">
        <v>0</v>
      </c>
      <c r="G18" s="4">
        <v>0</v>
      </c>
      <c r="H18" s="1" t="s">
        <v>30</v>
      </c>
      <c r="I18" s="1" t="s">
        <v>31</v>
      </c>
      <c r="J18" s="1">
        <v>1923</v>
      </c>
      <c r="K18" s="1">
        <v>39</v>
      </c>
      <c r="L18" s="3">
        <v>3853</v>
      </c>
      <c r="N18" s="5" t="s">
        <v>48</v>
      </c>
    </row>
    <row r="19" spans="1:14">
      <c r="A19" s="3">
        <v>1923</v>
      </c>
      <c r="B19" s="3">
        <v>1</v>
      </c>
      <c r="C19" s="3">
        <v>18</v>
      </c>
      <c r="D19" s="4">
        <f t="shared" si="0"/>
        <v>0</v>
      </c>
      <c r="E19" s="4">
        <v>0</v>
      </c>
      <c r="F19" s="4">
        <v>0</v>
      </c>
      <c r="G19" s="4">
        <v>0</v>
      </c>
      <c r="H19" s="1" t="s">
        <v>30</v>
      </c>
      <c r="I19" s="1" t="s">
        <v>31</v>
      </c>
      <c r="J19" s="1">
        <v>1923</v>
      </c>
      <c r="K19" s="1">
        <v>39</v>
      </c>
      <c r="L19" s="3">
        <v>3853</v>
      </c>
      <c r="N19" s="5" t="s">
        <v>48</v>
      </c>
    </row>
    <row r="20" spans="1:14">
      <c r="A20" s="3">
        <v>1923</v>
      </c>
      <c r="B20" s="3">
        <v>1</v>
      </c>
      <c r="C20" s="3">
        <v>19</v>
      </c>
      <c r="D20" s="4">
        <f t="shared" si="0"/>
        <v>0</v>
      </c>
      <c r="E20" s="4">
        <v>0</v>
      </c>
      <c r="F20" s="4">
        <v>0</v>
      </c>
      <c r="G20" s="4">
        <v>0</v>
      </c>
      <c r="H20" s="1" t="s">
        <v>30</v>
      </c>
      <c r="I20" s="1" t="s">
        <v>31</v>
      </c>
      <c r="J20" s="1">
        <v>1923</v>
      </c>
      <c r="K20" s="1">
        <v>39</v>
      </c>
      <c r="L20" s="3">
        <v>3853</v>
      </c>
      <c r="N20" s="5" t="s">
        <v>48</v>
      </c>
    </row>
    <row r="21" spans="1:14">
      <c r="A21" s="3">
        <v>1923</v>
      </c>
      <c r="B21" s="3">
        <v>1</v>
      </c>
      <c r="C21" s="3">
        <v>20</v>
      </c>
      <c r="D21" s="4">
        <f t="shared" si="0"/>
        <v>0</v>
      </c>
      <c r="E21" s="4">
        <v>0</v>
      </c>
      <c r="F21" s="4">
        <v>0</v>
      </c>
      <c r="G21" s="4">
        <v>0</v>
      </c>
      <c r="H21" s="1" t="s">
        <v>30</v>
      </c>
      <c r="I21" s="1" t="s">
        <v>31</v>
      </c>
      <c r="J21" s="1">
        <v>1923</v>
      </c>
      <c r="K21" s="1">
        <v>39</v>
      </c>
      <c r="L21" s="3">
        <v>3853</v>
      </c>
      <c r="N21" s="5" t="s">
        <v>48</v>
      </c>
    </row>
    <row r="22" spans="1:14">
      <c r="A22" s="3">
        <v>1923</v>
      </c>
      <c r="B22" s="3">
        <v>1</v>
      </c>
      <c r="C22" s="3">
        <v>21</v>
      </c>
      <c r="D22" s="4">
        <f t="shared" si="0"/>
        <v>0</v>
      </c>
      <c r="E22" s="4">
        <v>0</v>
      </c>
      <c r="F22" s="4">
        <v>0</v>
      </c>
      <c r="G22" s="4">
        <v>0</v>
      </c>
      <c r="H22" s="1" t="s">
        <v>30</v>
      </c>
      <c r="I22" s="1" t="s">
        <v>31</v>
      </c>
      <c r="J22" s="1">
        <v>1923</v>
      </c>
      <c r="K22" s="1">
        <v>39</v>
      </c>
      <c r="L22" s="3">
        <v>3853</v>
      </c>
      <c r="N22" s="5" t="s">
        <v>48</v>
      </c>
    </row>
    <row r="23" spans="1:14">
      <c r="A23" s="3">
        <v>1923</v>
      </c>
      <c r="B23" s="3">
        <v>1</v>
      </c>
      <c r="C23" s="3">
        <v>22</v>
      </c>
      <c r="D23" s="4">
        <f t="shared" si="0"/>
        <v>0</v>
      </c>
      <c r="E23" s="4">
        <v>0</v>
      </c>
      <c r="F23" s="4">
        <v>0</v>
      </c>
      <c r="G23" s="4">
        <v>0</v>
      </c>
      <c r="H23" s="1" t="s">
        <v>30</v>
      </c>
      <c r="I23" s="1" t="s">
        <v>31</v>
      </c>
      <c r="J23" s="1">
        <v>1923</v>
      </c>
      <c r="K23" s="1">
        <v>39</v>
      </c>
      <c r="L23" s="3">
        <v>3853</v>
      </c>
      <c r="N23" s="5" t="s">
        <v>48</v>
      </c>
    </row>
    <row r="24" spans="1:14">
      <c r="A24" s="3">
        <v>1923</v>
      </c>
      <c r="B24" s="3">
        <v>1</v>
      </c>
      <c r="C24" s="3">
        <v>23</v>
      </c>
      <c r="D24" s="4" t="str">
        <f t="shared" si="0"/>
        <v/>
      </c>
      <c r="E24" s="4"/>
      <c r="F24" s="4"/>
      <c r="G24" s="4"/>
      <c r="I24" s="1" t="s">
        <v>31</v>
      </c>
      <c r="J24" s="1">
        <v>1923</v>
      </c>
      <c r="K24" s="1">
        <v>39</v>
      </c>
      <c r="L24" s="3">
        <v>3853</v>
      </c>
      <c r="N24" s="5" t="s">
        <v>48</v>
      </c>
    </row>
    <row r="25" spans="1:14">
      <c r="A25" s="3">
        <v>1923</v>
      </c>
      <c r="B25" s="3">
        <v>1</v>
      </c>
      <c r="C25" s="3">
        <v>24</v>
      </c>
      <c r="D25" s="4" t="str">
        <f t="shared" si="0"/>
        <v/>
      </c>
      <c r="E25" s="4"/>
      <c r="F25" s="4"/>
      <c r="G25" s="4"/>
      <c r="I25" s="1" t="s">
        <v>31</v>
      </c>
      <c r="J25" s="1">
        <v>1923</v>
      </c>
      <c r="K25" s="1">
        <v>39</v>
      </c>
      <c r="L25" s="3">
        <v>3853</v>
      </c>
      <c r="N25" s="5" t="s">
        <v>48</v>
      </c>
    </row>
    <row r="26" spans="1:14">
      <c r="A26" s="3">
        <v>1923</v>
      </c>
      <c r="B26" s="3">
        <v>1</v>
      </c>
      <c r="C26" s="3">
        <v>25</v>
      </c>
      <c r="D26" s="4" t="str">
        <f t="shared" si="0"/>
        <v/>
      </c>
      <c r="E26" s="4"/>
      <c r="F26" s="4"/>
      <c r="G26" s="4"/>
      <c r="I26" s="1" t="s">
        <v>31</v>
      </c>
      <c r="J26" s="1">
        <v>1923</v>
      </c>
      <c r="K26" s="1">
        <v>39</v>
      </c>
      <c r="L26" s="3">
        <v>3853</v>
      </c>
      <c r="N26" s="5" t="s">
        <v>48</v>
      </c>
    </row>
    <row r="27" spans="1:14">
      <c r="A27" s="3">
        <v>1923</v>
      </c>
      <c r="B27" s="3">
        <v>1</v>
      </c>
      <c r="C27" s="3">
        <v>26</v>
      </c>
      <c r="D27" s="4">
        <f t="shared" si="0"/>
        <v>0</v>
      </c>
      <c r="E27" s="4">
        <v>0</v>
      </c>
      <c r="F27" s="4">
        <v>0</v>
      </c>
      <c r="G27" s="4">
        <v>0</v>
      </c>
      <c r="H27" s="1" t="s">
        <v>30</v>
      </c>
      <c r="I27" s="1" t="s">
        <v>31</v>
      </c>
      <c r="J27" s="1">
        <v>1923</v>
      </c>
      <c r="K27" s="1">
        <v>39</v>
      </c>
      <c r="L27" s="3">
        <v>3853</v>
      </c>
      <c r="N27" s="5" t="s">
        <v>48</v>
      </c>
    </row>
    <row r="28" spans="1:14">
      <c r="A28" s="3">
        <v>1923</v>
      </c>
      <c r="B28" s="3">
        <v>1</v>
      </c>
      <c r="C28" s="3">
        <v>27</v>
      </c>
      <c r="D28" s="4">
        <f t="shared" si="0"/>
        <v>0</v>
      </c>
      <c r="E28" s="4">
        <v>0</v>
      </c>
      <c r="F28" s="4">
        <v>0</v>
      </c>
      <c r="G28" s="4">
        <v>0</v>
      </c>
      <c r="H28" s="1" t="s">
        <v>30</v>
      </c>
      <c r="I28" s="1" t="s">
        <v>31</v>
      </c>
      <c r="J28" s="1">
        <v>1923</v>
      </c>
      <c r="K28" s="1">
        <v>39</v>
      </c>
      <c r="L28" s="3">
        <v>3853</v>
      </c>
      <c r="N28" s="5" t="s">
        <v>48</v>
      </c>
    </row>
    <row r="29" spans="1:14">
      <c r="A29" s="3">
        <v>1923</v>
      </c>
      <c r="B29" s="3">
        <v>1</v>
      </c>
      <c r="C29" s="3">
        <v>28</v>
      </c>
      <c r="D29" s="4">
        <f t="shared" si="0"/>
        <v>1</v>
      </c>
      <c r="E29" s="4">
        <v>0</v>
      </c>
      <c r="F29" s="4">
        <v>0</v>
      </c>
      <c r="G29" s="4">
        <v>1</v>
      </c>
      <c r="H29" s="1" t="s">
        <v>30</v>
      </c>
      <c r="I29" s="1" t="s">
        <v>31</v>
      </c>
      <c r="J29" s="1">
        <v>1923</v>
      </c>
      <c r="K29" s="1">
        <v>39</v>
      </c>
      <c r="L29" s="3">
        <v>3853</v>
      </c>
      <c r="N29" s="5" t="s">
        <v>48</v>
      </c>
    </row>
    <row r="30" spans="1:14">
      <c r="A30" s="3">
        <v>1923</v>
      </c>
      <c r="B30" s="3">
        <v>1</v>
      </c>
      <c r="C30" s="3">
        <v>29</v>
      </c>
      <c r="D30" s="4">
        <f t="shared" si="0"/>
        <v>17</v>
      </c>
      <c r="E30" s="4">
        <v>1</v>
      </c>
      <c r="F30" s="4">
        <v>6</v>
      </c>
      <c r="G30" s="4">
        <v>1</v>
      </c>
      <c r="H30" s="1" t="s">
        <v>30</v>
      </c>
      <c r="I30" s="1" t="s">
        <v>31</v>
      </c>
      <c r="J30" s="1">
        <v>1923</v>
      </c>
      <c r="K30" s="1">
        <v>39</v>
      </c>
      <c r="L30" s="3">
        <v>3853</v>
      </c>
      <c r="N30" s="5" t="s">
        <v>48</v>
      </c>
    </row>
    <row r="31" spans="1:14">
      <c r="A31" s="3">
        <v>1923</v>
      </c>
      <c r="B31" s="3">
        <v>1</v>
      </c>
      <c r="C31" s="3">
        <v>30</v>
      </c>
      <c r="D31" s="4">
        <f t="shared" si="0"/>
        <v>15</v>
      </c>
      <c r="E31" s="4">
        <v>1</v>
      </c>
      <c r="F31" s="4">
        <v>4</v>
      </c>
      <c r="G31" s="4">
        <v>1</v>
      </c>
      <c r="H31" s="1" t="s">
        <v>30</v>
      </c>
      <c r="I31" s="1" t="s">
        <v>31</v>
      </c>
      <c r="J31" s="1">
        <v>1923</v>
      </c>
      <c r="K31" s="1">
        <v>39</v>
      </c>
      <c r="L31" s="3">
        <v>3853</v>
      </c>
      <c r="N31" s="5" t="s">
        <v>48</v>
      </c>
    </row>
    <row r="32" spans="1:14">
      <c r="A32" s="3">
        <v>1923</v>
      </c>
      <c r="B32" s="3">
        <v>1</v>
      </c>
      <c r="C32" s="3">
        <v>31</v>
      </c>
      <c r="D32" s="4">
        <f t="shared" si="0"/>
        <v>12</v>
      </c>
      <c r="E32" s="4">
        <v>1</v>
      </c>
      <c r="F32" s="4">
        <v>1</v>
      </c>
      <c r="G32" s="4">
        <v>1</v>
      </c>
      <c r="H32" s="1" t="s">
        <v>30</v>
      </c>
      <c r="I32" s="1" t="s">
        <v>31</v>
      </c>
      <c r="J32" s="1">
        <v>1923</v>
      </c>
      <c r="K32" s="1">
        <v>39</v>
      </c>
      <c r="L32" s="3">
        <v>3853</v>
      </c>
      <c r="N32" s="5" t="s">
        <v>48</v>
      </c>
    </row>
    <row r="33" spans="1:14">
      <c r="A33" s="1">
        <v>1923</v>
      </c>
      <c r="B33" s="1">
        <v>2</v>
      </c>
      <c r="C33" s="1">
        <v>1</v>
      </c>
      <c r="D33" s="4">
        <f t="shared" si="0"/>
        <v>0</v>
      </c>
      <c r="E33" s="1">
        <v>0</v>
      </c>
      <c r="F33" s="1">
        <v>0</v>
      </c>
      <c r="G33" s="1">
        <v>0</v>
      </c>
      <c r="H33" s="1" t="s">
        <v>30</v>
      </c>
      <c r="I33" s="1" t="s">
        <v>31</v>
      </c>
      <c r="J33" s="1">
        <v>1923</v>
      </c>
      <c r="K33" s="1">
        <v>40</v>
      </c>
      <c r="L33" s="1">
        <v>3854</v>
      </c>
      <c r="N33" s="1" t="s">
        <v>49</v>
      </c>
    </row>
    <row r="34" spans="1:14">
      <c r="A34" s="1">
        <v>1923</v>
      </c>
      <c r="B34" s="1">
        <v>2</v>
      </c>
      <c r="C34" s="1">
        <v>2</v>
      </c>
      <c r="D34" s="4">
        <f t="shared" si="0"/>
        <v>0</v>
      </c>
      <c r="E34" s="1">
        <v>0</v>
      </c>
      <c r="F34" s="1">
        <v>0</v>
      </c>
      <c r="G34" s="1">
        <v>0</v>
      </c>
      <c r="H34" s="1" t="s">
        <v>30</v>
      </c>
      <c r="I34" s="1" t="s">
        <v>31</v>
      </c>
      <c r="J34" s="1">
        <v>1923</v>
      </c>
      <c r="K34" s="1">
        <v>40</v>
      </c>
      <c r="L34" s="1">
        <v>3854</v>
      </c>
      <c r="N34" s="1" t="s">
        <v>49</v>
      </c>
    </row>
    <row r="35" spans="1:14">
      <c r="A35" s="1">
        <v>1923</v>
      </c>
      <c r="B35" s="1">
        <v>2</v>
      </c>
      <c r="C35" s="1">
        <v>3</v>
      </c>
      <c r="D35" s="4">
        <f t="shared" si="0"/>
        <v>0</v>
      </c>
      <c r="E35" s="1">
        <v>0</v>
      </c>
      <c r="F35" s="1">
        <v>0</v>
      </c>
      <c r="G35" s="1">
        <v>0</v>
      </c>
      <c r="H35" s="1" t="s">
        <v>30</v>
      </c>
      <c r="I35" s="1" t="s">
        <v>31</v>
      </c>
      <c r="J35" s="1">
        <v>1923</v>
      </c>
      <c r="K35" s="1">
        <v>40</v>
      </c>
      <c r="L35" s="1">
        <v>3854</v>
      </c>
      <c r="N35" s="1" t="s">
        <v>49</v>
      </c>
    </row>
    <row r="36" spans="1:14">
      <c r="A36" s="1">
        <v>1923</v>
      </c>
      <c r="B36" s="1">
        <v>2</v>
      </c>
      <c r="C36" s="1">
        <v>4</v>
      </c>
      <c r="D36" s="4">
        <f t="shared" si="0"/>
        <v>0</v>
      </c>
      <c r="E36" s="1">
        <v>0</v>
      </c>
      <c r="F36" s="1">
        <v>0</v>
      </c>
      <c r="G36" s="1">
        <v>0</v>
      </c>
      <c r="H36" s="1" t="s">
        <v>30</v>
      </c>
      <c r="I36" s="1" t="s">
        <v>31</v>
      </c>
      <c r="J36" s="1">
        <v>1923</v>
      </c>
      <c r="K36" s="1">
        <v>40</v>
      </c>
      <c r="L36" s="1">
        <v>3854</v>
      </c>
      <c r="N36" s="1" t="s">
        <v>49</v>
      </c>
    </row>
    <row r="37" spans="1:14">
      <c r="A37" s="1">
        <v>1923</v>
      </c>
      <c r="B37" s="1">
        <v>2</v>
      </c>
      <c r="C37" s="1">
        <v>5</v>
      </c>
      <c r="D37" s="4">
        <f t="shared" si="0"/>
        <v>0</v>
      </c>
      <c r="E37" s="1">
        <v>0</v>
      </c>
      <c r="F37" s="1">
        <v>0</v>
      </c>
      <c r="G37" s="1">
        <v>0</v>
      </c>
      <c r="H37" s="1" t="s">
        <v>30</v>
      </c>
      <c r="I37" s="1" t="s">
        <v>31</v>
      </c>
      <c r="J37" s="1">
        <v>1923</v>
      </c>
      <c r="K37" s="1">
        <v>40</v>
      </c>
      <c r="L37" s="1">
        <v>3854</v>
      </c>
      <c r="N37" s="1" t="s">
        <v>49</v>
      </c>
    </row>
    <row r="38" spans="1:14">
      <c r="A38" s="1">
        <v>1923</v>
      </c>
      <c r="B38" s="1">
        <v>2</v>
      </c>
      <c r="C38" s="1">
        <v>6</v>
      </c>
      <c r="D38" s="4">
        <f t="shared" si="0"/>
        <v>0</v>
      </c>
      <c r="E38" s="1">
        <v>0</v>
      </c>
      <c r="F38" s="1">
        <v>0</v>
      </c>
      <c r="G38" s="1">
        <v>0</v>
      </c>
      <c r="H38" s="1" t="s">
        <v>30</v>
      </c>
      <c r="I38" s="1" t="s">
        <v>31</v>
      </c>
      <c r="J38" s="1">
        <v>1923</v>
      </c>
      <c r="K38" s="1">
        <v>40</v>
      </c>
      <c r="L38" s="1">
        <v>3854</v>
      </c>
      <c r="N38" s="1" t="s">
        <v>49</v>
      </c>
    </row>
    <row r="39" spans="1:14">
      <c r="A39" s="1">
        <v>1923</v>
      </c>
      <c r="B39" s="1">
        <v>2</v>
      </c>
      <c r="C39" s="1">
        <v>7</v>
      </c>
      <c r="D39" s="4" t="str">
        <f t="shared" si="0"/>
        <v/>
      </c>
      <c r="I39" s="1" t="s">
        <v>31</v>
      </c>
      <c r="J39" s="1">
        <v>1923</v>
      </c>
      <c r="K39" s="1">
        <v>40</v>
      </c>
      <c r="L39" s="1">
        <v>3854</v>
      </c>
      <c r="N39" s="1" t="s">
        <v>49</v>
      </c>
    </row>
    <row r="40" spans="1:14">
      <c r="A40" s="1">
        <v>1923</v>
      </c>
      <c r="B40" s="1">
        <v>2</v>
      </c>
      <c r="C40" s="1">
        <v>8</v>
      </c>
      <c r="D40" s="4">
        <f t="shared" si="0"/>
        <v>0</v>
      </c>
      <c r="E40" s="1">
        <v>0</v>
      </c>
      <c r="F40" s="1">
        <v>0</v>
      </c>
      <c r="G40" s="1">
        <v>0</v>
      </c>
      <c r="H40" s="1" t="s">
        <v>30</v>
      </c>
      <c r="I40" s="1" t="s">
        <v>31</v>
      </c>
      <c r="J40" s="1">
        <v>1923</v>
      </c>
      <c r="K40" s="1">
        <v>40</v>
      </c>
      <c r="L40" s="1">
        <v>3854</v>
      </c>
      <c r="N40" s="1" t="s">
        <v>49</v>
      </c>
    </row>
    <row r="41" spans="1:14">
      <c r="A41" s="1">
        <v>1923</v>
      </c>
      <c r="B41" s="1">
        <v>2</v>
      </c>
      <c r="C41" s="1">
        <v>9</v>
      </c>
      <c r="D41" s="4">
        <f t="shared" si="0"/>
        <v>0</v>
      </c>
      <c r="E41" s="1">
        <v>0</v>
      </c>
      <c r="F41" s="1">
        <v>0</v>
      </c>
      <c r="G41" s="1">
        <v>0</v>
      </c>
      <c r="H41" s="1" t="s">
        <v>30</v>
      </c>
      <c r="I41" s="1" t="s">
        <v>31</v>
      </c>
      <c r="J41" s="1">
        <v>1923</v>
      </c>
      <c r="K41" s="1">
        <v>40</v>
      </c>
      <c r="L41" s="1">
        <v>3854</v>
      </c>
      <c r="N41" s="1" t="s">
        <v>49</v>
      </c>
    </row>
    <row r="42" spans="1:14">
      <c r="A42" s="1">
        <v>1923</v>
      </c>
      <c r="B42" s="1">
        <v>2</v>
      </c>
      <c r="C42" s="1">
        <v>10</v>
      </c>
      <c r="D42" s="4">
        <f t="shared" si="0"/>
        <v>0</v>
      </c>
      <c r="E42" s="1">
        <v>0</v>
      </c>
      <c r="F42" s="1">
        <v>0</v>
      </c>
      <c r="G42" s="1">
        <v>0</v>
      </c>
      <c r="H42" s="1" t="s">
        <v>30</v>
      </c>
      <c r="I42" s="1" t="s">
        <v>31</v>
      </c>
      <c r="J42" s="1">
        <v>1923</v>
      </c>
      <c r="K42" s="1">
        <v>40</v>
      </c>
      <c r="L42" s="1">
        <v>3854</v>
      </c>
      <c r="N42" s="1" t="s">
        <v>49</v>
      </c>
    </row>
    <row r="43" spans="1:14">
      <c r="A43" s="1">
        <v>1923</v>
      </c>
      <c r="B43" s="1">
        <v>2</v>
      </c>
      <c r="C43" s="1">
        <v>11</v>
      </c>
      <c r="D43" s="4">
        <f t="shared" si="0"/>
        <v>0</v>
      </c>
      <c r="E43" s="1">
        <v>0</v>
      </c>
      <c r="F43" s="1">
        <v>0</v>
      </c>
      <c r="G43" s="1">
        <v>0</v>
      </c>
      <c r="H43" s="1" t="s">
        <v>30</v>
      </c>
      <c r="I43" s="1" t="s">
        <v>31</v>
      </c>
      <c r="J43" s="1">
        <v>1923</v>
      </c>
      <c r="K43" s="1">
        <v>40</v>
      </c>
      <c r="L43" s="1">
        <v>3854</v>
      </c>
      <c r="N43" s="1" t="s">
        <v>49</v>
      </c>
    </row>
    <row r="44" spans="1:14">
      <c r="A44" s="1">
        <v>1923</v>
      </c>
      <c r="B44" s="1">
        <v>2</v>
      </c>
      <c r="C44" s="1">
        <v>12</v>
      </c>
      <c r="D44" s="4">
        <f t="shared" si="0"/>
        <v>12</v>
      </c>
      <c r="E44" s="1">
        <v>1</v>
      </c>
      <c r="F44" s="1">
        <v>2</v>
      </c>
      <c r="G44" s="1">
        <v>0</v>
      </c>
      <c r="H44" s="1" t="s">
        <v>30</v>
      </c>
      <c r="I44" s="1" t="s">
        <v>31</v>
      </c>
      <c r="J44" s="1">
        <v>1923</v>
      </c>
      <c r="K44" s="1">
        <v>40</v>
      </c>
      <c r="L44" s="1">
        <v>3854</v>
      </c>
      <c r="N44" s="1" t="s">
        <v>49</v>
      </c>
    </row>
    <row r="45" spans="1:14">
      <c r="A45" s="1">
        <v>1923</v>
      </c>
      <c r="B45" s="1">
        <v>2</v>
      </c>
      <c r="C45" s="1">
        <v>13</v>
      </c>
      <c r="D45" s="4">
        <f t="shared" si="0"/>
        <v>0</v>
      </c>
      <c r="E45" s="1">
        <v>0</v>
      </c>
      <c r="F45" s="1">
        <v>0</v>
      </c>
      <c r="G45" s="1">
        <v>0</v>
      </c>
      <c r="H45" s="1" t="s">
        <v>30</v>
      </c>
      <c r="I45" s="1" t="s">
        <v>31</v>
      </c>
      <c r="J45" s="1">
        <v>1923</v>
      </c>
      <c r="K45" s="1">
        <v>40</v>
      </c>
      <c r="L45" s="1">
        <v>3854</v>
      </c>
      <c r="N45" s="1" t="s">
        <v>49</v>
      </c>
    </row>
    <row r="46" spans="1:14">
      <c r="A46" s="1">
        <v>1923</v>
      </c>
      <c r="B46" s="1">
        <v>2</v>
      </c>
      <c r="C46" s="1">
        <v>14</v>
      </c>
      <c r="D46" s="4">
        <f t="shared" si="0"/>
        <v>0</v>
      </c>
      <c r="E46" s="1">
        <v>0</v>
      </c>
      <c r="F46" s="1">
        <v>0</v>
      </c>
      <c r="G46" s="1">
        <v>0</v>
      </c>
      <c r="H46" s="1" t="s">
        <v>30</v>
      </c>
      <c r="I46" s="1" t="s">
        <v>31</v>
      </c>
      <c r="J46" s="1">
        <v>1923</v>
      </c>
      <c r="K46" s="1">
        <v>40</v>
      </c>
      <c r="L46" s="1">
        <v>3854</v>
      </c>
      <c r="N46" s="1" t="s">
        <v>49</v>
      </c>
    </row>
    <row r="47" spans="1:14">
      <c r="A47" s="1">
        <v>1923</v>
      </c>
      <c r="B47" s="1">
        <v>2</v>
      </c>
      <c r="C47" s="1">
        <v>15</v>
      </c>
      <c r="D47" s="4" t="str">
        <f t="shared" si="0"/>
        <v/>
      </c>
      <c r="I47" s="1" t="s">
        <v>31</v>
      </c>
      <c r="J47" s="1">
        <v>1923</v>
      </c>
      <c r="K47" s="1">
        <v>40</v>
      </c>
      <c r="L47" s="1">
        <v>3854</v>
      </c>
      <c r="N47" s="1" t="s">
        <v>49</v>
      </c>
    </row>
    <row r="48" spans="1:14">
      <c r="A48" s="1">
        <v>1923</v>
      </c>
      <c r="B48" s="1">
        <v>2</v>
      </c>
      <c r="C48" s="1">
        <v>16</v>
      </c>
      <c r="D48" s="4" t="str">
        <f t="shared" si="0"/>
        <v/>
      </c>
      <c r="I48" s="1" t="s">
        <v>31</v>
      </c>
      <c r="J48" s="1">
        <v>1923</v>
      </c>
      <c r="K48" s="1">
        <v>40</v>
      </c>
      <c r="L48" s="1">
        <v>3854</v>
      </c>
      <c r="N48" s="1" t="s">
        <v>49</v>
      </c>
    </row>
    <row r="49" spans="1:14">
      <c r="A49" s="1">
        <v>1923</v>
      </c>
      <c r="B49" s="1">
        <v>2</v>
      </c>
      <c r="C49" s="1">
        <v>17</v>
      </c>
      <c r="D49" s="4">
        <f t="shared" si="0"/>
        <v>0</v>
      </c>
      <c r="E49" s="1">
        <v>0</v>
      </c>
      <c r="F49" s="1">
        <v>0</v>
      </c>
      <c r="G49" s="1">
        <v>0</v>
      </c>
      <c r="H49" s="1" t="s">
        <v>30</v>
      </c>
      <c r="I49" s="1" t="s">
        <v>31</v>
      </c>
      <c r="J49" s="1">
        <v>1923</v>
      </c>
      <c r="K49" s="1">
        <v>40</v>
      </c>
      <c r="L49" s="1">
        <v>3854</v>
      </c>
      <c r="N49" s="1" t="s">
        <v>49</v>
      </c>
    </row>
    <row r="50" spans="1:14">
      <c r="A50" s="1">
        <v>1923</v>
      </c>
      <c r="B50" s="1">
        <v>2</v>
      </c>
      <c r="C50" s="1">
        <v>18</v>
      </c>
      <c r="D50" s="4">
        <f t="shared" si="0"/>
        <v>0</v>
      </c>
      <c r="E50" s="1">
        <v>0</v>
      </c>
      <c r="F50" s="1">
        <v>0</v>
      </c>
      <c r="G50" s="1">
        <v>0</v>
      </c>
      <c r="H50" s="1" t="s">
        <v>30</v>
      </c>
      <c r="I50" s="1" t="s">
        <v>31</v>
      </c>
      <c r="J50" s="1">
        <v>1923</v>
      </c>
      <c r="K50" s="1">
        <v>40</v>
      </c>
      <c r="L50" s="1">
        <v>3854</v>
      </c>
      <c r="N50" s="1" t="s">
        <v>49</v>
      </c>
    </row>
    <row r="51" spans="1:14">
      <c r="A51" s="1">
        <v>1923</v>
      </c>
      <c r="B51" s="1">
        <v>2</v>
      </c>
      <c r="C51" s="1">
        <v>19</v>
      </c>
      <c r="D51" s="4">
        <f t="shared" si="0"/>
        <v>0</v>
      </c>
      <c r="E51" s="1">
        <v>0</v>
      </c>
      <c r="F51" s="1">
        <v>0</v>
      </c>
      <c r="G51" s="1">
        <v>0</v>
      </c>
      <c r="H51" s="1" t="s">
        <v>30</v>
      </c>
      <c r="I51" s="1" t="s">
        <v>31</v>
      </c>
      <c r="J51" s="1">
        <v>1923</v>
      </c>
      <c r="K51" s="1">
        <v>40</v>
      </c>
      <c r="L51" s="1">
        <v>3854</v>
      </c>
      <c r="N51" s="1" t="s">
        <v>49</v>
      </c>
    </row>
    <row r="52" spans="1:14">
      <c r="A52" s="1">
        <v>1923</v>
      </c>
      <c r="B52" s="1">
        <v>2</v>
      </c>
      <c r="C52" s="1">
        <v>20</v>
      </c>
      <c r="D52" s="4" t="str">
        <f t="shared" si="0"/>
        <v/>
      </c>
      <c r="I52" s="1" t="s">
        <v>31</v>
      </c>
      <c r="J52" s="1">
        <v>1923</v>
      </c>
      <c r="K52" s="1">
        <v>40</v>
      </c>
      <c r="L52" s="1">
        <v>3854</v>
      </c>
      <c r="N52" s="1" t="s">
        <v>49</v>
      </c>
    </row>
    <row r="53" spans="1:14">
      <c r="A53" s="1">
        <v>1923</v>
      </c>
      <c r="B53" s="1">
        <v>2</v>
      </c>
      <c r="C53" s="1">
        <v>21</v>
      </c>
      <c r="D53" s="4" t="str">
        <f t="shared" si="0"/>
        <v/>
      </c>
      <c r="I53" s="1" t="s">
        <v>31</v>
      </c>
      <c r="J53" s="1">
        <v>1923</v>
      </c>
      <c r="K53" s="1">
        <v>40</v>
      </c>
      <c r="L53" s="1">
        <v>3854</v>
      </c>
      <c r="N53" s="1" t="s">
        <v>49</v>
      </c>
    </row>
    <row r="54" spans="1:14">
      <c r="A54" s="1">
        <v>1923</v>
      </c>
      <c r="B54" s="1">
        <v>2</v>
      </c>
      <c r="C54" s="1">
        <v>22</v>
      </c>
      <c r="D54" s="4">
        <f t="shared" si="0"/>
        <v>0</v>
      </c>
      <c r="E54" s="1">
        <v>0</v>
      </c>
      <c r="F54" s="1">
        <v>0</v>
      </c>
      <c r="G54" s="1">
        <v>0</v>
      </c>
      <c r="H54" s="1" t="s">
        <v>30</v>
      </c>
      <c r="I54" s="1" t="s">
        <v>31</v>
      </c>
      <c r="J54" s="1">
        <v>1923</v>
      </c>
      <c r="K54" s="1">
        <v>40</v>
      </c>
      <c r="L54" s="1">
        <v>3854</v>
      </c>
      <c r="N54" s="1" t="s">
        <v>49</v>
      </c>
    </row>
    <row r="55" spans="1:14">
      <c r="A55" s="1">
        <v>1923</v>
      </c>
      <c r="B55" s="1">
        <v>2</v>
      </c>
      <c r="C55" s="1">
        <v>23</v>
      </c>
      <c r="D55" s="4">
        <f t="shared" si="0"/>
        <v>0</v>
      </c>
      <c r="E55" s="1">
        <v>0</v>
      </c>
      <c r="F55" s="1">
        <v>0</v>
      </c>
      <c r="G55" s="1">
        <v>0</v>
      </c>
      <c r="H55" s="1" t="s">
        <v>30</v>
      </c>
      <c r="I55" s="1" t="s">
        <v>31</v>
      </c>
      <c r="J55" s="1">
        <v>1923</v>
      </c>
      <c r="K55" s="1">
        <v>40</v>
      </c>
      <c r="L55" s="1">
        <v>3854</v>
      </c>
      <c r="N55" s="1" t="s">
        <v>49</v>
      </c>
    </row>
    <row r="56" spans="1:14">
      <c r="A56" s="1">
        <v>1923</v>
      </c>
      <c r="B56" s="1">
        <v>2</v>
      </c>
      <c r="C56" s="1">
        <v>24</v>
      </c>
      <c r="D56" s="4">
        <f t="shared" si="0"/>
        <v>0</v>
      </c>
      <c r="E56" s="1">
        <v>0</v>
      </c>
      <c r="F56" s="1">
        <v>0</v>
      </c>
      <c r="G56" s="1">
        <v>0</v>
      </c>
      <c r="H56" s="1" t="s">
        <v>30</v>
      </c>
      <c r="I56" s="1" t="s">
        <v>31</v>
      </c>
      <c r="J56" s="1">
        <v>1923</v>
      </c>
      <c r="K56" s="1">
        <v>40</v>
      </c>
      <c r="L56" s="1">
        <v>3854</v>
      </c>
      <c r="N56" s="1" t="s">
        <v>49</v>
      </c>
    </row>
    <row r="57" spans="1:14">
      <c r="A57" s="1">
        <v>1923</v>
      </c>
      <c r="B57" s="1">
        <v>2</v>
      </c>
      <c r="C57" s="1">
        <v>25</v>
      </c>
      <c r="D57" s="4" t="str">
        <f t="shared" si="0"/>
        <v/>
      </c>
      <c r="I57" s="1" t="s">
        <v>31</v>
      </c>
      <c r="J57" s="1">
        <v>1923</v>
      </c>
      <c r="K57" s="1">
        <v>40</v>
      </c>
      <c r="L57" s="1">
        <v>3854</v>
      </c>
      <c r="N57" s="1" t="s">
        <v>49</v>
      </c>
    </row>
    <row r="58" spans="1:14">
      <c r="A58" s="1">
        <v>1923</v>
      </c>
      <c r="B58" s="1">
        <v>2</v>
      </c>
      <c r="C58" s="1">
        <v>26</v>
      </c>
      <c r="D58" s="4">
        <f t="shared" si="0"/>
        <v>0</v>
      </c>
      <c r="E58" s="1">
        <v>0</v>
      </c>
      <c r="F58" s="1">
        <v>0</v>
      </c>
      <c r="G58" s="1">
        <v>0</v>
      </c>
      <c r="H58" s="1" t="s">
        <v>30</v>
      </c>
      <c r="I58" s="1" t="s">
        <v>31</v>
      </c>
      <c r="J58" s="1">
        <v>1923</v>
      </c>
      <c r="K58" s="1">
        <v>40</v>
      </c>
      <c r="L58" s="1">
        <v>3854</v>
      </c>
      <c r="N58" s="1" t="s">
        <v>49</v>
      </c>
    </row>
    <row r="59" spans="1:14">
      <c r="A59" s="1">
        <v>1923</v>
      </c>
      <c r="B59" s="1">
        <v>2</v>
      </c>
      <c r="C59" s="1">
        <v>27</v>
      </c>
      <c r="D59" s="4">
        <f t="shared" si="0"/>
        <v>0</v>
      </c>
      <c r="E59" s="1">
        <v>0</v>
      </c>
      <c r="F59" s="1">
        <v>0</v>
      </c>
      <c r="G59" s="1">
        <v>0</v>
      </c>
      <c r="H59" s="1" t="s">
        <v>30</v>
      </c>
      <c r="I59" s="1" t="s">
        <v>31</v>
      </c>
      <c r="J59" s="1">
        <v>1923</v>
      </c>
      <c r="K59" s="1">
        <v>40</v>
      </c>
      <c r="L59" s="1">
        <v>3854</v>
      </c>
      <c r="N59" s="1" t="s">
        <v>49</v>
      </c>
    </row>
    <row r="60" spans="1:14">
      <c r="A60" s="1">
        <v>1923</v>
      </c>
      <c r="B60" s="1">
        <v>2</v>
      </c>
      <c r="C60" s="1">
        <v>28</v>
      </c>
      <c r="D60" s="4">
        <f t="shared" si="0"/>
        <v>0</v>
      </c>
      <c r="E60" s="1">
        <v>0</v>
      </c>
      <c r="F60" s="1">
        <v>0</v>
      </c>
      <c r="G60" s="1">
        <v>0</v>
      </c>
      <c r="H60" s="1" t="s">
        <v>30</v>
      </c>
      <c r="I60" s="1" t="s">
        <v>31</v>
      </c>
      <c r="J60" s="1">
        <v>1923</v>
      </c>
      <c r="K60" s="1">
        <v>40</v>
      </c>
      <c r="L60" s="1">
        <v>3854</v>
      </c>
      <c r="N60" s="1" t="s">
        <v>49</v>
      </c>
    </row>
    <row r="61" spans="1:14">
      <c r="A61" s="1">
        <v>1923</v>
      </c>
      <c r="B61" s="1">
        <v>3</v>
      </c>
      <c r="C61" s="1">
        <v>1</v>
      </c>
      <c r="D61" s="4">
        <f t="shared" si="0"/>
        <v>0</v>
      </c>
      <c r="E61" s="1">
        <v>0</v>
      </c>
      <c r="F61" s="1">
        <v>0</v>
      </c>
      <c r="G61" s="1">
        <v>0</v>
      </c>
      <c r="H61" s="1" t="s">
        <v>30</v>
      </c>
      <c r="I61" s="1" t="s">
        <v>31</v>
      </c>
      <c r="J61" s="1">
        <v>1923</v>
      </c>
      <c r="K61" s="1">
        <v>41</v>
      </c>
      <c r="L61" s="1">
        <v>4086</v>
      </c>
      <c r="N61" s="1" t="s">
        <v>50</v>
      </c>
    </row>
    <row r="62" spans="1:14">
      <c r="A62" s="1">
        <v>1923</v>
      </c>
      <c r="B62" s="1">
        <v>3</v>
      </c>
      <c r="C62" s="1">
        <v>2</v>
      </c>
      <c r="D62" s="4">
        <f t="shared" si="0"/>
        <v>0</v>
      </c>
      <c r="E62" s="1">
        <v>0</v>
      </c>
      <c r="F62" s="1">
        <v>0</v>
      </c>
      <c r="G62" s="1">
        <v>0</v>
      </c>
      <c r="H62" s="1" t="s">
        <v>30</v>
      </c>
      <c r="I62" s="1" t="s">
        <v>31</v>
      </c>
      <c r="J62" s="1">
        <v>1923</v>
      </c>
      <c r="K62" s="1">
        <v>41</v>
      </c>
      <c r="L62" s="1">
        <v>4086</v>
      </c>
      <c r="N62" s="1" t="s">
        <v>50</v>
      </c>
    </row>
    <row r="63" spans="1:14">
      <c r="A63" s="1">
        <v>1923</v>
      </c>
      <c r="B63" s="1">
        <v>3</v>
      </c>
      <c r="C63" s="1">
        <v>3</v>
      </c>
      <c r="D63" s="4">
        <f t="shared" si="0"/>
        <v>0</v>
      </c>
      <c r="E63" s="1">
        <v>0</v>
      </c>
      <c r="F63" s="1">
        <v>0</v>
      </c>
      <c r="G63" s="1">
        <v>0</v>
      </c>
      <c r="H63" s="1" t="s">
        <v>30</v>
      </c>
      <c r="I63" s="1" t="s">
        <v>31</v>
      </c>
      <c r="J63" s="1">
        <v>1923</v>
      </c>
      <c r="K63" s="1">
        <v>41</v>
      </c>
      <c r="L63" s="1">
        <v>4086</v>
      </c>
      <c r="N63" s="1" t="s">
        <v>50</v>
      </c>
    </row>
    <row r="64" spans="1:14">
      <c r="A64" s="1">
        <v>1923</v>
      </c>
      <c r="B64" s="1">
        <v>3</v>
      </c>
      <c r="C64" s="1">
        <v>4</v>
      </c>
      <c r="D64" s="4">
        <f t="shared" si="0"/>
        <v>0</v>
      </c>
      <c r="E64" s="1">
        <v>0</v>
      </c>
      <c r="F64" s="1">
        <v>0</v>
      </c>
      <c r="G64" s="1">
        <v>0</v>
      </c>
      <c r="H64" s="1" t="s">
        <v>30</v>
      </c>
      <c r="I64" s="1" t="s">
        <v>31</v>
      </c>
      <c r="J64" s="1">
        <v>1923</v>
      </c>
      <c r="K64" s="1">
        <v>41</v>
      </c>
      <c r="L64" s="1">
        <v>4086</v>
      </c>
      <c r="N64" s="1" t="s">
        <v>50</v>
      </c>
    </row>
    <row r="65" spans="1:14">
      <c r="A65" s="1">
        <v>1923</v>
      </c>
      <c r="B65" s="1">
        <v>3</v>
      </c>
      <c r="C65" s="1">
        <v>5</v>
      </c>
      <c r="D65" s="4">
        <f t="shared" si="0"/>
        <v>0</v>
      </c>
      <c r="E65" s="1">
        <v>0</v>
      </c>
      <c r="F65" s="1">
        <v>0</v>
      </c>
      <c r="G65" s="1">
        <v>0</v>
      </c>
      <c r="H65" s="1" t="s">
        <v>30</v>
      </c>
      <c r="I65" s="1" t="s">
        <v>31</v>
      </c>
      <c r="J65" s="1">
        <v>1923</v>
      </c>
      <c r="K65" s="1">
        <v>41</v>
      </c>
      <c r="L65" s="1">
        <v>4086</v>
      </c>
      <c r="N65" s="1" t="s">
        <v>50</v>
      </c>
    </row>
    <row r="66" spans="1:14">
      <c r="A66" s="1">
        <v>1923</v>
      </c>
      <c r="B66" s="1">
        <v>3</v>
      </c>
      <c r="C66" s="1">
        <v>6</v>
      </c>
      <c r="D66" s="4">
        <f t="shared" si="0"/>
        <v>0</v>
      </c>
      <c r="E66" s="1">
        <v>0</v>
      </c>
      <c r="F66" s="1">
        <v>0</v>
      </c>
      <c r="G66" s="1">
        <v>0</v>
      </c>
      <c r="H66" s="1" t="s">
        <v>30</v>
      </c>
      <c r="I66" s="1" t="s">
        <v>31</v>
      </c>
      <c r="J66" s="1">
        <v>1923</v>
      </c>
      <c r="K66" s="1">
        <v>41</v>
      </c>
      <c r="L66" s="1">
        <v>4086</v>
      </c>
      <c r="N66" s="1" t="s">
        <v>50</v>
      </c>
    </row>
    <row r="67" spans="1:14">
      <c r="A67" s="1">
        <v>1923</v>
      </c>
      <c r="B67" s="1">
        <v>3</v>
      </c>
      <c r="C67" s="1">
        <v>7</v>
      </c>
      <c r="D67" s="4">
        <f t="shared" ref="D67:D130" si="1">IF(E67="","",E67*10+F67+G67)</f>
        <v>0</v>
      </c>
      <c r="E67" s="1">
        <v>0</v>
      </c>
      <c r="F67" s="1">
        <v>0</v>
      </c>
      <c r="G67" s="1">
        <v>0</v>
      </c>
      <c r="H67" s="1" t="s">
        <v>30</v>
      </c>
      <c r="I67" s="1" t="s">
        <v>31</v>
      </c>
      <c r="J67" s="1">
        <v>1923</v>
      </c>
      <c r="K67" s="1">
        <v>41</v>
      </c>
      <c r="L67" s="1">
        <v>4086</v>
      </c>
      <c r="N67" s="1" t="s">
        <v>50</v>
      </c>
    </row>
    <row r="68" spans="1:14">
      <c r="A68" s="1">
        <v>1923</v>
      </c>
      <c r="B68" s="1">
        <v>3</v>
      </c>
      <c r="C68" s="1">
        <v>8</v>
      </c>
      <c r="D68" s="4" t="str">
        <f t="shared" si="1"/>
        <v/>
      </c>
      <c r="I68" s="1" t="s">
        <v>31</v>
      </c>
      <c r="J68" s="1">
        <v>1923</v>
      </c>
      <c r="K68" s="1">
        <v>41</v>
      </c>
      <c r="L68" s="1">
        <v>4086</v>
      </c>
      <c r="N68" s="1" t="s">
        <v>50</v>
      </c>
    </row>
    <row r="69" spans="1:14">
      <c r="A69" s="1">
        <v>1923</v>
      </c>
      <c r="B69" s="1">
        <v>3</v>
      </c>
      <c r="C69" s="1">
        <v>9</v>
      </c>
      <c r="D69" s="4">
        <f t="shared" si="1"/>
        <v>0</v>
      </c>
      <c r="E69" s="1">
        <v>0</v>
      </c>
      <c r="F69" s="1">
        <v>0</v>
      </c>
      <c r="G69" s="1">
        <v>0</v>
      </c>
      <c r="H69" s="1" t="s">
        <v>30</v>
      </c>
      <c r="I69" s="1" t="s">
        <v>31</v>
      </c>
      <c r="J69" s="1">
        <v>1923</v>
      </c>
      <c r="K69" s="1">
        <v>41</v>
      </c>
      <c r="L69" s="1">
        <v>4086</v>
      </c>
      <c r="N69" s="1" t="s">
        <v>50</v>
      </c>
    </row>
    <row r="70" spans="1:14">
      <c r="A70" s="1">
        <v>1923</v>
      </c>
      <c r="B70" s="1">
        <v>3</v>
      </c>
      <c r="C70" s="1">
        <v>10</v>
      </c>
      <c r="D70" s="4">
        <f t="shared" si="1"/>
        <v>0</v>
      </c>
      <c r="E70" s="1">
        <v>0</v>
      </c>
      <c r="F70" s="1">
        <v>0</v>
      </c>
      <c r="G70" s="1">
        <v>0</v>
      </c>
      <c r="H70" s="1" t="s">
        <v>30</v>
      </c>
      <c r="I70" s="1" t="s">
        <v>31</v>
      </c>
      <c r="J70" s="1">
        <v>1923</v>
      </c>
      <c r="K70" s="1">
        <v>41</v>
      </c>
      <c r="L70" s="1">
        <v>4086</v>
      </c>
      <c r="N70" s="1" t="s">
        <v>50</v>
      </c>
    </row>
    <row r="71" spans="1:14">
      <c r="A71" s="1">
        <v>1923</v>
      </c>
      <c r="B71" s="1">
        <v>3</v>
      </c>
      <c r="C71" s="1">
        <v>11</v>
      </c>
      <c r="D71" s="4" t="str">
        <f t="shared" si="1"/>
        <v/>
      </c>
      <c r="I71" s="1" t="s">
        <v>31</v>
      </c>
      <c r="J71" s="1">
        <v>1923</v>
      </c>
      <c r="K71" s="1">
        <v>41</v>
      </c>
      <c r="L71" s="1">
        <v>4086</v>
      </c>
      <c r="N71" s="1" t="s">
        <v>50</v>
      </c>
    </row>
    <row r="72" spans="1:14">
      <c r="A72" s="1">
        <v>1923</v>
      </c>
      <c r="B72" s="1">
        <v>3</v>
      </c>
      <c r="C72" s="1">
        <v>12</v>
      </c>
      <c r="D72" s="4">
        <f t="shared" si="1"/>
        <v>0</v>
      </c>
      <c r="E72" s="1">
        <v>0</v>
      </c>
      <c r="F72" s="1">
        <v>0</v>
      </c>
      <c r="G72" s="1">
        <v>0</v>
      </c>
      <c r="H72" s="1" t="s">
        <v>30</v>
      </c>
      <c r="I72" s="1" t="s">
        <v>31</v>
      </c>
      <c r="J72" s="1">
        <v>1923</v>
      </c>
      <c r="K72" s="1">
        <v>41</v>
      </c>
      <c r="L72" s="1">
        <v>4086</v>
      </c>
      <c r="N72" s="1" t="s">
        <v>50</v>
      </c>
    </row>
    <row r="73" spans="1:14">
      <c r="A73" s="1">
        <v>1923</v>
      </c>
      <c r="B73" s="1">
        <v>3</v>
      </c>
      <c r="C73" s="1">
        <v>13</v>
      </c>
      <c r="D73" s="4">
        <f t="shared" si="1"/>
        <v>0</v>
      </c>
      <c r="E73" s="1">
        <v>0</v>
      </c>
      <c r="F73" s="1">
        <v>0</v>
      </c>
      <c r="G73" s="1">
        <v>0</v>
      </c>
      <c r="H73" s="1" t="s">
        <v>30</v>
      </c>
      <c r="I73" s="1" t="s">
        <v>31</v>
      </c>
      <c r="J73" s="1">
        <v>1923</v>
      </c>
      <c r="K73" s="1">
        <v>41</v>
      </c>
      <c r="L73" s="1">
        <v>4086</v>
      </c>
      <c r="N73" s="1" t="s">
        <v>50</v>
      </c>
    </row>
    <row r="74" spans="1:14">
      <c r="A74" s="1">
        <v>1923</v>
      </c>
      <c r="B74" s="1">
        <v>3</v>
      </c>
      <c r="C74" s="1">
        <v>14</v>
      </c>
      <c r="D74" s="4">
        <f t="shared" si="1"/>
        <v>0</v>
      </c>
      <c r="E74" s="1">
        <v>0</v>
      </c>
      <c r="F74" s="1">
        <v>0</v>
      </c>
      <c r="G74" s="1">
        <v>0</v>
      </c>
      <c r="H74" s="1" t="s">
        <v>30</v>
      </c>
      <c r="I74" s="1" t="s">
        <v>31</v>
      </c>
      <c r="J74" s="1">
        <v>1923</v>
      </c>
      <c r="K74" s="1">
        <v>41</v>
      </c>
      <c r="L74" s="1">
        <v>4086</v>
      </c>
      <c r="N74" s="1" t="s">
        <v>50</v>
      </c>
    </row>
    <row r="75" spans="1:14">
      <c r="A75" s="1">
        <v>1923</v>
      </c>
      <c r="B75" s="1">
        <v>3</v>
      </c>
      <c r="C75" s="1">
        <v>15</v>
      </c>
      <c r="D75" s="4">
        <f t="shared" si="1"/>
        <v>12</v>
      </c>
      <c r="E75" s="1">
        <v>1</v>
      </c>
      <c r="F75" s="1">
        <v>2</v>
      </c>
      <c r="G75" s="1">
        <v>0</v>
      </c>
      <c r="H75" s="1" t="s">
        <v>30</v>
      </c>
      <c r="I75" s="1" t="s">
        <v>31</v>
      </c>
      <c r="J75" s="1">
        <v>1923</v>
      </c>
      <c r="K75" s="1">
        <v>41</v>
      </c>
      <c r="L75" s="1">
        <v>4086</v>
      </c>
      <c r="N75" s="1" t="s">
        <v>50</v>
      </c>
    </row>
    <row r="76" spans="1:14">
      <c r="A76" s="1">
        <v>1923</v>
      </c>
      <c r="B76" s="1">
        <v>3</v>
      </c>
      <c r="C76" s="1">
        <v>16</v>
      </c>
      <c r="D76" s="4">
        <f t="shared" si="1"/>
        <v>14</v>
      </c>
      <c r="E76" s="1">
        <v>1</v>
      </c>
      <c r="F76" s="1">
        <v>4</v>
      </c>
      <c r="G76" s="1">
        <v>0</v>
      </c>
      <c r="H76" s="1" t="s">
        <v>30</v>
      </c>
      <c r="I76" s="1" t="s">
        <v>31</v>
      </c>
      <c r="J76" s="1">
        <v>1923</v>
      </c>
      <c r="K76" s="1">
        <v>41</v>
      </c>
      <c r="L76" s="1">
        <v>4086</v>
      </c>
      <c r="N76" s="1" t="s">
        <v>50</v>
      </c>
    </row>
    <row r="77" spans="1:14">
      <c r="A77" s="1">
        <v>1923</v>
      </c>
      <c r="B77" s="1">
        <v>3</v>
      </c>
      <c r="C77" s="1">
        <v>17</v>
      </c>
      <c r="D77" s="4">
        <f t="shared" si="1"/>
        <v>11</v>
      </c>
      <c r="E77" s="1">
        <v>1</v>
      </c>
      <c r="F77" s="1">
        <v>1</v>
      </c>
      <c r="G77" s="1">
        <v>0</v>
      </c>
      <c r="H77" s="1" t="s">
        <v>30</v>
      </c>
      <c r="I77" s="1" t="s">
        <v>31</v>
      </c>
      <c r="J77" s="1">
        <v>1923</v>
      </c>
      <c r="K77" s="1">
        <v>41</v>
      </c>
      <c r="L77" s="1">
        <v>4086</v>
      </c>
      <c r="N77" s="1" t="s">
        <v>50</v>
      </c>
    </row>
    <row r="78" spans="1:14">
      <c r="A78" s="1">
        <v>1923</v>
      </c>
      <c r="B78" s="1">
        <v>3</v>
      </c>
      <c r="C78" s="1">
        <v>18</v>
      </c>
      <c r="D78" s="4" t="str">
        <f t="shared" si="1"/>
        <v/>
      </c>
      <c r="I78" s="1" t="s">
        <v>31</v>
      </c>
      <c r="J78" s="1">
        <v>1923</v>
      </c>
      <c r="K78" s="1">
        <v>41</v>
      </c>
      <c r="L78" s="1">
        <v>4086</v>
      </c>
      <c r="N78" s="1" t="s">
        <v>50</v>
      </c>
    </row>
    <row r="79" spans="1:14">
      <c r="A79" s="1">
        <v>1923</v>
      </c>
      <c r="B79" s="1">
        <v>3</v>
      </c>
      <c r="C79" s="1">
        <v>19</v>
      </c>
      <c r="D79" s="4" t="str">
        <f t="shared" si="1"/>
        <v/>
      </c>
      <c r="I79" s="1" t="s">
        <v>31</v>
      </c>
      <c r="J79" s="1">
        <v>1923</v>
      </c>
      <c r="K79" s="1">
        <v>41</v>
      </c>
      <c r="L79" s="1">
        <v>4086</v>
      </c>
      <c r="N79" s="1" t="s">
        <v>50</v>
      </c>
    </row>
    <row r="80" spans="1:14">
      <c r="A80" s="1">
        <v>1923</v>
      </c>
      <c r="B80" s="1">
        <v>3</v>
      </c>
      <c r="C80" s="1">
        <v>20</v>
      </c>
      <c r="D80" s="4">
        <f t="shared" si="1"/>
        <v>0</v>
      </c>
      <c r="E80" s="1">
        <v>0</v>
      </c>
      <c r="F80" s="1">
        <v>0</v>
      </c>
      <c r="G80" s="1">
        <v>0</v>
      </c>
      <c r="H80" s="1" t="s">
        <v>30</v>
      </c>
      <c r="I80" s="1" t="s">
        <v>31</v>
      </c>
      <c r="J80" s="1">
        <v>1923</v>
      </c>
      <c r="K80" s="1">
        <v>41</v>
      </c>
      <c r="L80" s="1">
        <v>4086</v>
      </c>
      <c r="N80" s="1" t="s">
        <v>50</v>
      </c>
    </row>
    <row r="81" spans="1:14">
      <c r="A81" s="1">
        <v>1923</v>
      </c>
      <c r="B81" s="1">
        <v>3</v>
      </c>
      <c r="C81" s="1">
        <v>21</v>
      </c>
      <c r="D81" s="4">
        <f t="shared" si="1"/>
        <v>0</v>
      </c>
      <c r="E81" s="1">
        <v>0</v>
      </c>
      <c r="F81" s="1">
        <v>0</v>
      </c>
      <c r="G81" s="1">
        <v>0</v>
      </c>
      <c r="H81" s="1" t="s">
        <v>30</v>
      </c>
      <c r="I81" s="1" t="s">
        <v>31</v>
      </c>
      <c r="J81" s="1">
        <v>1923</v>
      </c>
      <c r="K81" s="1">
        <v>41</v>
      </c>
      <c r="L81" s="1">
        <v>4086</v>
      </c>
      <c r="N81" s="1" t="s">
        <v>50</v>
      </c>
    </row>
    <row r="82" spans="1:14">
      <c r="A82" s="1">
        <v>1923</v>
      </c>
      <c r="B82" s="1">
        <v>3</v>
      </c>
      <c r="C82" s="1">
        <v>22</v>
      </c>
      <c r="D82" s="4">
        <f t="shared" si="1"/>
        <v>16</v>
      </c>
      <c r="E82" s="1">
        <v>1</v>
      </c>
      <c r="F82" s="1">
        <v>6</v>
      </c>
      <c r="G82" s="1">
        <v>0</v>
      </c>
      <c r="H82" s="1" t="s">
        <v>30</v>
      </c>
      <c r="I82" s="1" t="s">
        <v>31</v>
      </c>
      <c r="J82" s="1">
        <v>1923</v>
      </c>
      <c r="K82" s="1">
        <v>41</v>
      </c>
      <c r="L82" s="1">
        <v>4086</v>
      </c>
      <c r="N82" s="1" t="s">
        <v>50</v>
      </c>
    </row>
    <row r="83" spans="1:14">
      <c r="A83" s="1">
        <v>1923</v>
      </c>
      <c r="B83" s="1">
        <v>3</v>
      </c>
      <c r="C83" s="1">
        <v>23</v>
      </c>
      <c r="D83" s="4">
        <f t="shared" si="1"/>
        <v>16</v>
      </c>
      <c r="E83" s="1">
        <v>1</v>
      </c>
      <c r="F83" s="1">
        <v>6</v>
      </c>
      <c r="G83" s="1">
        <v>0</v>
      </c>
      <c r="H83" s="1" t="s">
        <v>30</v>
      </c>
      <c r="I83" s="1" t="s">
        <v>31</v>
      </c>
      <c r="J83" s="1">
        <v>1923</v>
      </c>
      <c r="K83" s="1">
        <v>41</v>
      </c>
      <c r="L83" s="1">
        <v>4086</v>
      </c>
      <c r="N83" s="1" t="s">
        <v>50</v>
      </c>
    </row>
    <row r="84" spans="1:14">
      <c r="A84" s="1">
        <v>1923</v>
      </c>
      <c r="B84" s="1">
        <v>3</v>
      </c>
      <c r="C84" s="1">
        <v>24</v>
      </c>
      <c r="D84" s="4">
        <f t="shared" si="1"/>
        <v>13</v>
      </c>
      <c r="E84" s="1">
        <v>1</v>
      </c>
      <c r="F84" s="1">
        <v>3</v>
      </c>
      <c r="G84" s="1">
        <v>0</v>
      </c>
      <c r="H84" s="1" t="s">
        <v>30</v>
      </c>
      <c r="I84" s="1" t="s">
        <v>31</v>
      </c>
      <c r="J84" s="1">
        <v>1923</v>
      </c>
      <c r="K84" s="1">
        <v>41</v>
      </c>
      <c r="L84" s="1">
        <v>4086</v>
      </c>
      <c r="N84" s="1" t="s">
        <v>50</v>
      </c>
    </row>
    <row r="85" spans="1:14">
      <c r="A85" s="1">
        <v>1923</v>
      </c>
      <c r="B85" s="1">
        <v>3</v>
      </c>
      <c r="C85" s="1">
        <v>25</v>
      </c>
      <c r="D85" s="4">
        <f t="shared" si="1"/>
        <v>12</v>
      </c>
      <c r="E85" s="1">
        <v>1</v>
      </c>
      <c r="F85" s="1">
        <v>1</v>
      </c>
      <c r="G85" s="1">
        <v>1</v>
      </c>
      <c r="H85" s="1" t="s">
        <v>30</v>
      </c>
      <c r="I85" s="1" t="s">
        <v>31</v>
      </c>
      <c r="J85" s="1">
        <v>1923</v>
      </c>
      <c r="K85" s="1">
        <v>41</v>
      </c>
      <c r="L85" s="1">
        <v>4086</v>
      </c>
      <c r="N85" s="1" t="s">
        <v>50</v>
      </c>
    </row>
    <row r="86" spans="1:14">
      <c r="A86" s="1">
        <v>1923</v>
      </c>
      <c r="B86" s="1">
        <v>3</v>
      </c>
      <c r="C86" s="1">
        <v>26</v>
      </c>
      <c r="D86" s="4">
        <f t="shared" si="1"/>
        <v>14</v>
      </c>
      <c r="E86" s="1">
        <v>1</v>
      </c>
      <c r="F86" s="1">
        <v>3</v>
      </c>
      <c r="G86" s="1">
        <v>1</v>
      </c>
      <c r="H86" s="1" t="s">
        <v>30</v>
      </c>
      <c r="I86" s="1" t="s">
        <v>31</v>
      </c>
      <c r="J86" s="1">
        <v>1923</v>
      </c>
      <c r="K86" s="1">
        <v>41</v>
      </c>
      <c r="L86" s="1">
        <v>4086</v>
      </c>
      <c r="N86" s="1" t="s">
        <v>50</v>
      </c>
    </row>
    <row r="87" spans="1:14">
      <c r="A87" s="1">
        <v>1923</v>
      </c>
      <c r="B87" s="1">
        <v>3</v>
      </c>
      <c r="C87" s="1">
        <v>27</v>
      </c>
      <c r="D87" s="4">
        <f t="shared" si="1"/>
        <v>0</v>
      </c>
      <c r="E87" s="1">
        <v>0</v>
      </c>
      <c r="F87" s="1">
        <v>0</v>
      </c>
      <c r="G87" s="1">
        <v>0</v>
      </c>
      <c r="H87" s="1" t="s">
        <v>30</v>
      </c>
      <c r="I87" s="1" t="s">
        <v>31</v>
      </c>
      <c r="J87" s="1">
        <v>1923</v>
      </c>
      <c r="K87" s="1">
        <v>41</v>
      </c>
      <c r="L87" s="1">
        <v>4086</v>
      </c>
      <c r="N87" s="1" t="s">
        <v>50</v>
      </c>
    </row>
    <row r="88" spans="1:14">
      <c r="A88" s="1">
        <v>1923</v>
      </c>
      <c r="B88" s="1">
        <v>3</v>
      </c>
      <c r="C88" s="1">
        <v>28</v>
      </c>
      <c r="D88" s="4">
        <f t="shared" si="1"/>
        <v>0</v>
      </c>
      <c r="E88" s="1">
        <v>0</v>
      </c>
      <c r="F88" s="1">
        <v>0</v>
      </c>
      <c r="G88" s="1">
        <v>0</v>
      </c>
      <c r="H88" s="1" t="s">
        <v>30</v>
      </c>
      <c r="I88" s="1" t="s">
        <v>31</v>
      </c>
      <c r="J88" s="1">
        <v>1923</v>
      </c>
      <c r="K88" s="1">
        <v>41</v>
      </c>
      <c r="L88" s="1">
        <v>4086</v>
      </c>
      <c r="N88" s="1" t="s">
        <v>50</v>
      </c>
    </row>
    <row r="89" spans="1:14">
      <c r="A89" s="1">
        <v>1923</v>
      </c>
      <c r="B89" s="1">
        <v>3</v>
      </c>
      <c r="C89" s="1">
        <v>29</v>
      </c>
      <c r="D89" s="4">
        <f t="shared" si="1"/>
        <v>0</v>
      </c>
      <c r="E89" s="1">
        <v>0</v>
      </c>
      <c r="F89" s="1">
        <v>0</v>
      </c>
      <c r="G89" s="1">
        <v>0</v>
      </c>
      <c r="H89" s="1" t="s">
        <v>30</v>
      </c>
      <c r="I89" s="1" t="s">
        <v>31</v>
      </c>
      <c r="J89" s="1">
        <v>1923</v>
      </c>
      <c r="K89" s="1">
        <v>41</v>
      </c>
      <c r="L89" s="1">
        <v>4086</v>
      </c>
      <c r="N89" s="1" t="s">
        <v>50</v>
      </c>
    </row>
    <row r="90" spans="1:14">
      <c r="A90" s="1">
        <v>1923</v>
      </c>
      <c r="B90" s="1">
        <v>3</v>
      </c>
      <c r="C90" s="1">
        <v>30</v>
      </c>
      <c r="D90" s="4">
        <f t="shared" si="1"/>
        <v>15</v>
      </c>
      <c r="E90" s="1">
        <v>1</v>
      </c>
      <c r="F90" s="1">
        <v>3</v>
      </c>
      <c r="G90" s="1">
        <v>2</v>
      </c>
      <c r="H90" s="1" t="s">
        <v>30</v>
      </c>
      <c r="I90" s="1" t="s">
        <v>31</v>
      </c>
      <c r="J90" s="1">
        <v>1923</v>
      </c>
      <c r="K90" s="1">
        <v>41</v>
      </c>
      <c r="L90" s="1">
        <v>4086</v>
      </c>
      <c r="N90" s="1" t="s">
        <v>50</v>
      </c>
    </row>
    <row r="91" spans="1:14">
      <c r="A91" s="1">
        <v>1923</v>
      </c>
      <c r="B91" s="1">
        <v>3</v>
      </c>
      <c r="C91" s="1">
        <v>31</v>
      </c>
      <c r="D91" s="4">
        <f t="shared" si="1"/>
        <v>19</v>
      </c>
      <c r="E91" s="1">
        <v>1</v>
      </c>
      <c r="F91" s="1">
        <v>7</v>
      </c>
      <c r="G91" s="1">
        <v>2</v>
      </c>
      <c r="H91" s="1" t="s">
        <v>30</v>
      </c>
      <c r="I91" s="1" t="s">
        <v>31</v>
      </c>
      <c r="J91" s="1">
        <v>1923</v>
      </c>
      <c r="K91" s="1">
        <v>41</v>
      </c>
      <c r="L91" s="1">
        <v>4086</v>
      </c>
      <c r="N91" s="1" t="s">
        <v>50</v>
      </c>
    </row>
    <row r="92" spans="1:14">
      <c r="A92" s="1">
        <v>1923</v>
      </c>
      <c r="B92" s="1">
        <v>4</v>
      </c>
      <c r="C92" s="1">
        <v>1</v>
      </c>
      <c r="D92" s="4">
        <f t="shared" si="1"/>
        <v>25</v>
      </c>
      <c r="E92" s="1">
        <v>1</v>
      </c>
      <c r="F92" s="1">
        <v>13</v>
      </c>
      <c r="G92" s="1">
        <v>2</v>
      </c>
      <c r="H92" s="1" t="s">
        <v>30</v>
      </c>
      <c r="I92" s="1" t="s">
        <v>31</v>
      </c>
      <c r="J92" s="1">
        <v>1923</v>
      </c>
      <c r="K92" s="1">
        <v>42</v>
      </c>
      <c r="L92" s="1">
        <v>3856</v>
      </c>
      <c r="N92" s="1" t="s">
        <v>51</v>
      </c>
    </row>
    <row r="93" spans="1:14">
      <c r="A93" s="1">
        <v>1923</v>
      </c>
      <c r="B93" s="1">
        <v>4</v>
      </c>
      <c r="C93" s="1">
        <v>2</v>
      </c>
      <c r="D93" s="4">
        <f t="shared" si="1"/>
        <v>18</v>
      </c>
      <c r="E93" s="1">
        <v>1</v>
      </c>
      <c r="F93" s="1">
        <v>6</v>
      </c>
      <c r="G93" s="1">
        <v>2</v>
      </c>
      <c r="H93" s="1" t="s">
        <v>30</v>
      </c>
      <c r="I93" s="1" t="s">
        <v>31</v>
      </c>
      <c r="J93" s="1">
        <v>1923</v>
      </c>
      <c r="K93" s="1">
        <v>42</v>
      </c>
      <c r="L93" s="1">
        <v>3856</v>
      </c>
      <c r="N93" s="1" t="s">
        <v>51</v>
      </c>
    </row>
    <row r="94" spans="1:14">
      <c r="A94" s="1">
        <v>1923</v>
      </c>
      <c r="B94" s="1">
        <v>4</v>
      </c>
      <c r="C94" s="1">
        <v>3</v>
      </c>
      <c r="D94" s="4">
        <f t="shared" si="1"/>
        <v>0</v>
      </c>
      <c r="E94" s="1">
        <v>0</v>
      </c>
      <c r="F94" s="1">
        <v>0</v>
      </c>
      <c r="G94" s="1">
        <v>0</v>
      </c>
      <c r="H94" s="1" t="s">
        <v>30</v>
      </c>
      <c r="I94" s="1" t="s">
        <v>31</v>
      </c>
      <c r="J94" s="1">
        <v>1923</v>
      </c>
      <c r="K94" s="1">
        <v>42</v>
      </c>
      <c r="L94" s="1">
        <v>3856</v>
      </c>
      <c r="N94" s="1" t="s">
        <v>51</v>
      </c>
    </row>
    <row r="95" spans="1:14">
      <c r="A95" s="1">
        <v>1923</v>
      </c>
      <c r="B95" s="1">
        <v>4</v>
      </c>
      <c r="C95" s="1">
        <v>4</v>
      </c>
      <c r="D95" s="4">
        <f t="shared" si="1"/>
        <v>0</v>
      </c>
      <c r="E95" s="1">
        <v>0</v>
      </c>
      <c r="F95" s="1">
        <v>0</v>
      </c>
      <c r="G95" s="1">
        <v>0</v>
      </c>
      <c r="H95" s="1" t="s">
        <v>30</v>
      </c>
      <c r="I95" s="1" t="s">
        <v>31</v>
      </c>
      <c r="J95" s="1">
        <v>1923</v>
      </c>
      <c r="K95" s="1">
        <v>42</v>
      </c>
      <c r="L95" s="1">
        <v>3856</v>
      </c>
      <c r="N95" s="1" t="s">
        <v>51</v>
      </c>
    </row>
    <row r="96" spans="1:14">
      <c r="A96" s="1">
        <v>1923</v>
      </c>
      <c r="B96" s="1">
        <v>4</v>
      </c>
      <c r="C96" s="1">
        <v>5</v>
      </c>
      <c r="D96" s="4" t="str">
        <f t="shared" si="1"/>
        <v/>
      </c>
      <c r="I96" s="1" t="s">
        <v>31</v>
      </c>
      <c r="J96" s="1">
        <v>1923</v>
      </c>
      <c r="K96" s="1">
        <v>42</v>
      </c>
      <c r="L96" s="1">
        <v>3856</v>
      </c>
      <c r="N96" s="1" t="s">
        <v>51</v>
      </c>
    </row>
    <row r="97" spans="1:14">
      <c r="A97" s="1">
        <v>1923</v>
      </c>
      <c r="B97" s="1">
        <v>4</v>
      </c>
      <c r="C97" s="1">
        <v>6</v>
      </c>
      <c r="D97" s="4" t="str">
        <f t="shared" si="1"/>
        <v/>
      </c>
      <c r="I97" s="1" t="s">
        <v>31</v>
      </c>
      <c r="J97" s="1">
        <v>1923</v>
      </c>
      <c r="K97" s="1">
        <v>42</v>
      </c>
      <c r="L97" s="1">
        <v>3856</v>
      </c>
      <c r="N97" s="1" t="s">
        <v>51</v>
      </c>
    </row>
    <row r="98" spans="1:14">
      <c r="A98" s="1">
        <v>1923</v>
      </c>
      <c r="B98" s="1">
        <v>4</v>
      </c>
      <c r="C98" s="1">
        <v>7</v>
      </c>
      <c r="D98" s="4">
        <f t="shared" si="1"/>
        <v>0</v>
      </c>
      <c r="E98" s="1">
        <v>0</v>
      </c>
      <c r="F98" s="1">
        <v>0</v>
      </c>
      <c r="G98" s="1">
        <v>0</v>
      </c>
      <c r="H98" s="1" t="s">
        <v>30</v>
      </c>
      <c r="I98" s="1" t="s">
        <v>31</v>
      </c>
      <c r="J98" s="1">
        <v>1923</v>
      </c>
      <c r="K98" s="1">
        <v>42</v>
      </c>
      <c r="L98" s="1">
        <v>3856</v>
      </c>
      <c r="N98" s="1" t="s">
        <v>51</v>
      </c>
    </row>
    <row r="99" spans="1:14">
      <c r="A99" s="1">
        <v>1923</v>
      </c>
      <c r="B99" s="1">
        <v>4</v>
      </c>
      <c r="C99" s="1">
        <v>8</v>
      </c>
      <c r="D99" s="4"/>
      <c r="E99" s="1" t="s">
        <v>33</v>
      </c>
      <c r="F99" s="1" t="s">
        <v>33</v>
      </c>
      <c r="H99" s="1" t="s">
        <v>30</v>
      </c>
      <c r="I99" s="1" t="s">
        <v>31</v>
      </c>
      <c r="J99" s="1">
        <v>1923</v>
      </c>
      <c r="K99" s="1">
        <v>42</v>
      </c>
      <c r="L99" s="1">
        <v>3856</v>
      </c>
      <c r="N99" s="1" t="s">
        <v>51</v>
      </c>
    </row>
    <row r="100" spans="1:14">
      <c r="A100" s="1">
        <v>1923</v>
      </c>
      <c r="B100" s="1">
        <v>4</v>
      </c>
      <c r="C100" s="1">
        <v>9</v>
      </c>
      <c r="D100" s="4">
        <f t="shared" si="1"/>
        <v>0</v>
      </c>
      <c r="E100" s="1">
        <v>0</v>
      </c>
      <c r="F100" s="1">
        <v>0</v>
      </c>
      <c r="G100" s="1">
        <v>0</v>
      </c>
      <c r="H100" s="1" t="s">
        <v>30</v>
      </c>
      <c r="I100" s="1" t="s">
        <v>31</v>
      </c>
      <c r="J100" s="1">
        <v>1923</v>
      </c>
      <c r="K100" s="1">
        <v>42</v>
      </c>
      <c r="L100" s="1">
        <v>3856</v>
      </c>
      <c r="N100" s="1" t="s">
        <v>51</v>
      </c>
    </row>
    <row r="101" spans="1:14">
      <c r="A101" s="1">
        <v>1923</v>
      </c>
      <c r="B101" s="1">
        <v>4</v>
      </c>
      <c r="C101" s="1">
        <v>10</v>
      </c>
      <c r="D101" s="4">
        <f t="shared" si="1"/>
        <v>0</v>
      </c>
      <c r="E101" s="1">
        <v>0</v>
      </c>
      <c r="F101" s="1">
        <v>0</v>
      </c>
      <c r="G101" s="1">
        <v>0</v>
      </c>
      <c r="H101" s="1" t="s">
        <v>30</v>
      </c>
      <c r="I101" s="1" t="s">
        <v>31</v>
      </c>
      <c r="J101" s="1">
        <v>1923</v>
      </c>
      <c r="K101" s="1">
        <v>42</v>
      </c>
      <c r="L101" s="1">
        <v>3856</v>
      </c>
      <c r="N101" s="1" t="s">
        <v>51</v>
      </c>
    </row>
    <row r="102" spans="1:14">
      <c r="A102" s="1">
        <v>1923</v>
      </c>
      <c r="B102" s="1">
        <v>4</v>
      </c>
      <c r="C102" s="1">
        <v>11</v>
      </c>
      <c r="D102" s="4">
        <f t="shared" si="1"/>
        <v>0</v>
      </c>
      <c r="E102" s="1">
        <v>0</v>
      </c>
      <c r="F102" s="1">
        <v>0</v>
      </c>
      <c r="G102" s="1">
        <v>0</v>
      </c>
      <c r="H102" s="1" t="s">
        <v>30</v>
      </c>
      <c r="I102" s="1" t="s">
        <v>31</v>
      </c>
      <c r="J102" s="1">
        <v>1923</v>
      </c>
      <c r="K102" s="1">
        <v>42</v>
      </c>
      <c r="L102" s="1">
        <v>3856</v>
      </c>
      <c r="N102" s="1" t="s">
        <v>51</v>
      </c>
    </row>
    <row r="103" spans="1:14">
      <c r="A103" s="1">
        <v>1923</v>
      </c>
      <c r="B103" s="1">
        <v>4</v>
      </c>
      <c r="C103" s="1">
        <v>12</v>
      </c>
      <c r="D103" s="4">
        <f t="shared" si="1"/>
        <v>0</v>
      </c>
      <c r="E103" s="1">
        <v>0</v>
      </c>
      <c r="F103" s="1">
        <v>0</v>
      </c>
      <c r="G103" s="1">
        <v>0</v>
      </c>
      <c r="H103" s="1" t="s">
        <v>30</v>
      </c>
      <c r="I103" s="1" t="s">
        <v>31</v>
      </c>
      <c r="J103" s="1">
        <v>1923</v>
      </c>
      <c r="K103" s="1">
        <v>42</v>
      </c>
      <c r="L103" s="1">
        <v>3856</v>
      </c>
      <c r="N103" s="1" t="s">
        <v>51</v>
      </c>
    </row>
    <row r="104" spans="1:14">
      <c r="A104" s="1">
        <v>1923</v>
      </c>
      <c r="B104" s="1">
        <v>4</v>
      </c>
      <c r="C104" s="1">
        <v>13</v>
      </c>
      <c r="D104" s="4">
        <f t="shared" si="1"/>
        <v>0</v>
      </c>
      <c r="E104" s="1">
        <v>0</v>
      </c>
      <c r="F104" s="1">
        <v>0</v>
      </c>
      <c r="G104" s="1">
        <v>0</v>
      </c>
      <c r="H104" s="1" t="s">
        <v>30</v>
      </c>
      <c r="I104" s="1" t="s">
        <v>31</v>
      </c>
      <c r="J104" s="1">
        <v>1923</v>
      </c>
      <c r="K104" s="1">
        <v>42</v>
      </c>
      <c r="L104" s="1">
        <v>3856</v>
      </c>
      <c r="N104" s="1" t="s">
        <v>51</v>
      </c>
    </row>
    <row r="105" spans="1:14">
      <c r="A105" s="1">
        <v>1923</v>
      </c>
      <c r="B105" s="1">
        <v>4</v>
      </c>
      <c r="C105" s="1">
        <v>14</v>
      </c>
      <c r="D105" s="4">
        <f t="shared" si="1"/>
        <v>0</v>
      </c>
      <c r="E105" s="1">
        <v>0</v>
      </c>
      <c r="F105" s="1">
        <v>0</v>
      </c>
      <c r="G105" s="1">
        <v>0</v>
      </c>
      <c r="H105" s="1" t="s">
        <v>30</v>
      </c>
      <c r="I105" s="1" t="s">
        <v>31</v>
      </c>
      <c r="J105" s="1">
        <v>1923</v>
      </c>
      <c r="K105" s="1">
        <v>42</v>
      </c>
      <c r="L105" s="1">
        <v>3856</v>
      </c>
      <c r="N105" s="1" t="s">
        <v>51</v>
      </c>
    </row>
    <row r="106" spans="1:14">
      <c r="A106" s="1">
        <v>1923</v>
      </c>
      <c r="B106" s="1">
        <v>4</v>
      </c>
      <c r="C106" s="1">
        <v>15</v>
      </c>
      <c r="D106" s="4">
        <f t="shared" si="1"/>
        <v>14</v>
      </c>
      <c r="E106" s="1">
        <v>1</v>
      </c>
      <c r="F106" s="1">
        <v>4</v>
      </c>
      <c r="G106" s="1">
        <v>0</v>
      </c>
      <c r="H106" s="1" t="s">
        <v>30</v>
      </c>
      <c r="I106" s="1" t="s">
        <v>31</v>
      </c>
      <c r="J106" s="1">
        <v>1923</v>
      </c>
      <c r="K106" s="1">
        <v>42</v>
      </c>
      <c r="L106" s="1">
        <v>3856</v>
      </c>
      <c r="N106" s="1" t="s">
        <v>51</v>
      </c>
    </row>
    <row r="107" spans="1:14">
      <c r="A107" s="1">
        <v>1923</v>
      </c>
      <c r="B107" s="1">
        <v>4</v>
      </c>
      <c r="C107" s="1">
        <v>16</v>
      </c>
      <c r="D107" s="4">
        <f t="shared" si="1"/>
        <v>0</v>
      </c>
      <c r="E107" s="1">
        <v>0</v>
      </c>
      <c r="F107" s="1">
        <v>0</v>
      </c>
      <c r="G107" s="1">
        <v>0</v>
      </c>
      <c r="H107" s="1" t="s">
        <v>30</v>
      </c>
      <c r="I107" s="1" t="s">
        <v>31</v>
      </c>
      <c r="J107" s="1">
        <v>1923</v>
      </c>
      <c r="K107" s="1">
        <v>42</v>
      </c>
      <c r="L107" s="1">
        <v>3856</v>
      </c>
      <c r="N107" s="1" t="s">
        <v>51</v>
      </c>
    </row>
    <row r="108" spans="1:14">
      <c r="A108" s="1">
        <v>1923</v>
      </c>
      <c r="B108" s="1">
        <v>4</v>
      </c>
      <c r="C108" s="1">
        <v>17</v>
      </c>
      <c r="D108" s="4"/>
      <c r="E108" s="1" t="s">
        <v>33</v>
      </c>
      <c r="F108" s="1" t="s">
        <v>33</v>
      </c>
      <c r="G108" s="1">
        <v>0</v>
      </c>
      <c r="H108" s="1" t="s">
        <v>30</v>
      </c>
      <c r="I108" s="1" t="s">
        <v>31</v>
      </c>
      <c r="J108" s="1">
        <v>1923</v>
      </c>
      <c r="K108" s="1">
        <v>42</v>
      </c>
      <c r="L108" s="1">
        <v>3856</v>
      </c>
      <c r="N108" s="1" t="s">
        <v>51</v>
      </c>
    </row>
    <row r="109" spans="1:14">
      <c r="A109" s="1">
        <v>1923</v>
      </c>
      <c r="B109" s="1">
        <v>4</v>
      </c>
      <c r="C109" s="1">
        <v>18</v>
      </c>
      <c r="D109" s="4">
        <f t="shared" si="1"/>
        <v>0</v>
      </c>
      <c r="E109" s="1">
        <v>0</v>
      </c>
      <c r="F109" s="1">
        <v>0</v>
      </c>
      <c r="G109" s="1">
        <v>0</v>
      </c>
      <c r="H109" s="1" t="s">
        <v>30</v>
      </c>
      <c r="I109" s="1" t="s">
        <v>31</v>
      </c>
      <c r="J109" s="1">
        <v>1923</v>
      </c>
      <c r="K109" s="1">
        <v>42</v>
      </c>
      <c r="L109" s="1">
        <v>3856</v>
      </c>
      <c r="N109" s="1" t="s">
        <v>51</v>
      </c>
    </row>
    <row r="110" spans="1:14">
      <c r="A110" s="1">
        <v>1923</v>
      </c>
      <c r="B110" s="1">
        <v>4</v>
      </c>
      <c r="C110" s="1">
        <v>19</v>
      </c>
      <c r="D110" s="4" t="str">
        <f t="shared" si="1"/>
        <v/>
      </c>
      <c r="I110" s="1" t="s">
        <v>31</v>
      </c>
      <c r="J110" s="1">
        <v>1923</v>
      </c>
      <c r="K110" s="1">
        <v>42</v>
      </c>
      <c r="L110" s="1">
        <v>3856</v>
      </c>
      <c r="N110" s="1" t="s">
        <v>51</v>
      </c>
    </row>
    <row r="111" spans="1:14">
      <c r="A111" s="1">
        <v>1923</v>
      </c>
      <c r="B111" s="1">
        <v>4</v>
      </c>
      <c r="C111" s="1">
        <v>20</v>
      </c>
      <c r="D111" s="4">
        <f t="shared" si="1"/>
        <v>15</v>
      </c>
      <c r="E111" s="1">
        <v>1</v>
      </c>
      <c r="F111" s="1">
        <v>4</v>
      </c>
      <c r="G111" s="1">
        <v>1</v>
      </c>
      <c r="H111" s="1" t="s">
        <v>30</v>
      </c>
      <c r="I111" s="1" t="s">
        <v>31</v>
      </c>
      <c r="J111" s="1">
        <v>1923</v>
      </c>
      <c r="K111" s="1">
        <v>42</v>
      </c>
      <c r="L111" s="1">
        <v>3856</v>
      </c>
      <c r="N111" s="1" t="s">
        <v>51</v>
      </c>
    </row>
    <row r="112" spans="1:14">
      <c r="A112" s="1">
        <v>1923</v>
      </c>
      <c r="B112" s="1">
        <v>4</v>
      </c>
      <c r="C112" s="1">
        <v>21</v>
      </c>
      <c r="D112" s="4">
        <f t="shared" si="1"/>
        <v>15</v>
      </c>
      <c r="E112" s="1">
        <v>1</v>
      </c>
      <c r="F112" s="1">
        <v>4</v>
      </c>
      <c r="G112" s="1">
        <v>1</v>
      </c>
      <c r="H112" s="1" t="s">
        <v>30</v>
      </c>
      <c r="I112" s="1" t="s">
        <v>31</v>
      </c>
      <c r="J112" s="1">
        <v>1923</v>
      </c>
      <c r="K112" s="1">
        <v>42</v>
      </c>
      <c r="L112" s="1">
        <v>3856</v>
      </c>
      <c r="N112" s="1" t="s">
        <v>51</v>
      </c>
    </row>
    <row r="113" spans="1:14">
      <c r="A113" s="1">
        <v>1923</v>
      </c>
      <c r="B113" s="1">
        <v>4</v>
      </c>
      <c r="C113" s="1">
        <v>22</v>
      </c>
      <c r="D113" s="4">
        <f t="shared" si="1"/>
        <v>20</v>
      </c>
      <c r="E113" s="1">
        <v>1</v>
      </c>
      <c r="F113" s="1">
        <v>9</v>
      </c>
      <c r="G113" s="1">
        <v>1</v>
      </c>
      <c r="H113" s="1" t="s">
        <v>30</v>
      </c>
      <c r="I113" s="1" t="s">
        <v>31</v>
      </c>
      <c r="J113" s="1">
        <v>1923</v>
      </c>
      <c r="K113" s="1">
        <v>42</v>
      </c>
      <c r="L113" s="1">
        <v>3856</v>
      </c>
      <c r="N113" s="1" t="s">
        <v>51</v>
      </c>
    </row>
    <row r="114" spans="1:14">
      <c r="A114" s="1">
        <v>1923</v>
      </c>
      <c r="B114" s="1">
        <v>4</v>
      </c>
      <c r="C114" s="1">
        <v>23</v>
      </c>
      <c r="D114" s="4">
        <f t="shared" si="1"/>
        <v>18</v>
      </c>
      <c r="E114" s="1">
        <v>1</v>
      </c>
      <c r="F114" s="1">
        <v>7</v>
      </c>
      <c r="G114" s="1">
        <v>1</v>
      </c>
      <c r="H114" s="1" t="s">
        <v>30</v>
      </c>
      <c r="I114" s="1" t="s">
        <v>31</v>
      </c>
      <c r="J114" s="1">
        <v>1923</v>
      </c>
      <c r="K114" s="1">
        <v>42</v>
      </c>
      <c r="L114" s="1">
        <v>3856</v>
      </c>
      <c r="N114" s="1" t="s">
        <v>51</v>
      </c>
    </row>
    <row r="115" spans="1:14">
      <c r="A115" s="1">
        <v>1923</v>
      </c>
      <c r="B115" s="1">
        <v>4</v>
      </c>
      <c r="C115" s="1">
        <v>24</v>
      </c>
      <c r="D115" s="4" t="str">
        <f t="shared" si="1"/>
        <v/>
      </c>
      <c r="I115" s="1" t="s">
        <v>31</v>
      </c>
      <c r="J115" s="1">
        <v>1923</v>
      </c>
      <c r="K115" s="1">
        <v>42</v>
      </c>
      <c r="L115" s="1">
        <v>3856</v>
      </c>
      <c r="N115" s="1" t="s">
        <v>51</v>
      </c>
    </row>
    <row r="116" spans="1:14">
      <c r="A116" s="1">
        <v>1923</v>
      </c>
      <c r="B116" s="1">
        <v>4</v>
      </c>
      <c r="C116" s="1">
        <v>25</v>
      </c>
      <c r="D116" s="4" t="str">
        <f t="shared" si="1"/>
        <v/>
      </c>
      <c r="I116" s="1" t="s">
        <v>31</v>
      </c>
      <c r="J116" s="1">
        <v>1923</v>
      </c>
      <c r="K116" s="1">
        <v>42</v>
      </c>
      <c r="L116" s="1">
        <v>3856</v>
      </c>
      <c r="N116" s="1" t="s">
        <v>51</v>
      </c>
    </row>
    <row r="117" spans="1:14">
      <c r="A117" s="1">
        <v>1923</v>
      </c>
      <c r="B117" s="1">
        <v>4</v>
      </c>
      <c r="C117" s="1">
        <v>26</v>
      </c>
      <c r="D117" s="4">
        <f t="shared" si="1"/>
        <v>12</v>
      </c>
      <c r="E117" s="1">
        <v>1</v>
      </c>
      <c r="F117" s="1">
        <v>2</v>
      </c>
      <c r="G117" s="1">
        <v>0</v>
      </c>
      <c r="H117" s="1" t="s">
        <v>30</v>
      </c>
      <c r="I117" s="1" t="s">
        <v>31</v>
      </c>
      <c r="J117" s="1">
        <v>1923</v>
      </c>
      <c r="K117" s="1">
        <v>42</v>
      </c>
      <c r="L117" s="1">
        <v>3856</v>
      </c>
      <c r="N117" s="1" t="s">
        <v>51</v>
      </c>
    </row>
    <row r="118" spans="1:14">
      <c r="A118" s="1">
        <v>1923</v>
      </c>
      <c r="B118" s="1">
        <v>4</v>
      </c>
      <c r="C118" s="1">
        <v>27</v>
      </c>
      <c r="D118" s="4">
        <f t="shared" si="1"/>
        <v>13</v>
      </c>
      <c r="E118" s="1">
        <v>1</v>
      </c>
      <c r="F118" s="1">
        <v>3</v>
      </c>
      <c r="G118" s="1">
        <v>0</v>
      </c>
      <c r="H118" s="1" t="s">
        <v>30</v>
      </c>
      <c r="I118" s="1" t="s">
        <v>31</v>
      </c>
      <c r="J118" s="1">
        <v>1923</v>
      </c>
      <c r="K118" s="1">
        <v>42</v>
      </c>
      <c r="L118" s="1">
        <v>3856</v>
      </c>
      <c r="N118" s="1" t="s">
        <v>51</v>
      </c>
    </row>
    <row r="119" spans="1:14">
      <c r="A119" s="1">
        <v>1923</v>
      </c>
      <c r="B119" s="1">
        <v>4</v>
      </c>
      <c r="C119" s="1">
        <v>28</v>
      </c>
      <c r="D119" s="4">
        <f t="shared" si="1"/>
        <v>15</v>
      </c>
      <c r="E119" s="1">
        <v>1</v>
      </c>
      <c r="F119" s="1">
        <v>5</v>
      </c>
      <c r="G119" s="1">
        <v>0</v>
      </c>
      <c r="H119" s="1" t="s">
        <v>30</v>
      </c>
      <c r="I119" s="1" t="s">
        <v>31</v>
      </c>
      <c r="J119" s="1">
        <v>1923</v>
      </c>
      <c r="K119" s="1">
        <v>42</v>
      </c>
      <c r="L119" s="1">
        <v>3856</v>
      </c>
      <c r="N119" s="1" t="s">
        <v>51</v>
      </c>
    </row>
    <row r="120" spans="1:14">
      <c r="A120" s="1">
        <v>1923</v>
      </c>
      <c r="B120" s="1">
        <v>4</v>
      </c>
      <c r="C120" s="1">
        <v>29</v>
      </c>
      <c r="D120" s="4" t="str">
        <f t="shared" si="1"/>
        <v/>
      </c>
      <c r="I120" s="1" t="s">
        <v>31</v>
      </c>
      <c r="J120" s="1">
        <v>1923</v>
      </c>
      <c r="K120" s="1">
        <v>42</v>
      </c>
      <c r="L120" s="1">
        <v>3856</v>
      </c>
      <c r="N120" s="1" t="s">
        <v>51</v>
      </c>
    </row>
    <row r="121" spans="1:14">
      <c r="A121" s="1">
        <v>1923</v>
      </c>
      <c r="B121" s="1">
        <v>4</v>
      </c>
      <c r="C121" s="1">
        <v>30</v>
      </c>
      <c r="D121" s="4">
        <f t="shared" si="1"/>
        <v>0</v>
      </c>
      <c r="E121" s="1">
        <v>0</v>
      </c>
      <c r="F121" s="1">
        <v>0</v>
      </c>
      <c r="G121" s="1">
        <v>0</v>
      </c>
      <c r="H121" s="1" t="s">
        <v>30</v>
      </c>
      <c r="I121" s="1" t="s">
        <v>31</v>
      </c>
      <c r="J121" s="1">
        <v>1923</v>
      </c>
      <c r="K121" s="1">
        <v>42</v>
      </c>
      <c r="L121" s="1">
        <v>3856</v>
      </c>
      <c r="N121" s="1" t="s">
        <v>51</v>
      </c>
    </row>
    <row r="122" spans="1:14">
      <c r="A122" s="1">
        <v>1923</v>
      </c>
      <c r="B122" s="1">
        <v>5</v>
      </c>
      <c r="C122" s="1">
        <v>1</v>
      </c>
      <c r="D122" s="4">
        <f t="shared" si="1"/>
        <v>0</v>
      </c>
      <c r="E122" s="1">
        <v>0</v>
      </c>
      <c r="F122" s="1">
        <v>0</v>
      </c>
      <c r="G122" s="1">
        <v>0</v>
      </c>
      <c r="H122" s="1" t="s">
        <v>30</v>
      </c>
      <c r="I122" s="1" t="s">
        <v>31</v>
      </c>
      <c r="J122" s="1">
        <v>1923</v>
      </c>
      <c r="K122" s="1">
        <v>43</v>
      </c>
      <c r="L122" s="1">
        <v>4088</v>
      </c>
      <c r="N122" s="1" t="s">
        <v>52</v>
      </c>
    </row>
    <row r="123" spans="1:14">
      <c r="A123" s="1">
        <v>1923</v>
      </c>
      <c r="B123" s="1">
        <v>5</v>
      </c>
      <c r="C123" s="1">
        <v>2</v>
      </c>
      <c r="D123" s="4">
        <f t="shared" si="1"/>
        <v>0</v>
      </c>
      <c r="E123" s="1">
        <v>0</v>
      </c>
      <c r="F123" s="1">
        <v>0</v>
      </c>
      <c r="G123" s="1">
        <v>0</v>
      </c>
      <c r="H123" s="1" t="s">
        <v>30</v>
      </c>
      <c r="I123" s="1" t="s">
        <v>31</v>
      </c>
      <c r="J123" s="1">
        <v>1923</v>
      </c>
      <c r="K123" s="1">
        <v>43</v>
      </c>
      <c r="L123" s="1">
        <v>4088</v>
      </c>
      <c r="N123" s="1" t="s">
        <v>52</v>
      </c>
    </row>
    <row r="124" spans="1:14">
      <c r="A124" s="1">
        <v>1923</v>
      </c>
      <c r="B124" s="1">
        <v>5</v>
      </c>
      <c r="C124" s="1">
        <v>3</v>
      </c>
      <c r="D124" s="4" t="str">
        <f t="shared" si="1"/>
        <v/>
      </c>
      <c r="I124" s="1" t="s">
        <v>31</v>
      </c>
      <c r="J124" s="1">
        <v>1923</v>
      </c>
      <c r="K124" s="1">
        <v>43</v>
      </c>
      <c r="L124" s="1">
        <v>4088</v>
      </c>
      <c r="N124" s="1" t="s">
        <v>52</v>
      </c>
    </row>
    <row r="125" spans="1:14">
      <c r="A125" s="1">
        <v>1923</v>
      </c>
      <c r="B125" s="1">
        <v>5</v>
      </c>
      <c r="C125" s="1">
        <v>4</v>
      </c>
      <c r="D125" s="4">
        <f t="shared" si="1"/>
        <v>0</v>
      </c>
      <c r="E125" s="1">
        <v>0</v>
      </c>
      <c r="F125" s="1">
        <v>0</v>
      </c>
      <c r="G125" s="1">
        <v>0</v>
      </c>
      <c r="H125" s="1" t="s">
        <v>30</v>
      </c>
      <c r="I125" s="1" t="s">
        <v>31</v>
      </c>
      <c r="J125" s="1">
        <v>1923</v>
      </c>
      <c r="K125" s="1">
        <v>43</v>
      </c>
      <c r="L125" s="1">
        <v>4088</v>
      </c>
      <c r="N125" s="1" t="s">
        <v>52</v>
      </c>
    </row>
    <row r="126" spans="1:14">
      <c r="A126" s="1">
        <v>1923</v>
      </c>
      <c r="B126" s="1">
        <v>5</v>
      </c>
      <c r="C126" s="1">
        <v>5</v>
      </c>
      <c r="D126" s="4">
        <f t="shared" si="1"/>
        <v>0</v>
      </c>
      <c r="E126" s="1">
        <v>0</v>
      </c>
      <c r="F126" s="1">
        <v>0</v>
      </c>
      <c r="G126" s="1">
        <v>0</v>
      </c>
      <c r="H126" s="1" t="s">
        <v>30</v>
      </c>
      <c r="I126" s="1" t="s">
        <v>31</v>
      </c>
      <c r="J126" s="1">
        <v>1923</v>
      </c>
      <c r="K126" s="1">
        <v>43</v>
      </c>
      <c r="L126" s="1">
        <v>4088</v>
      </c>
      <c r="N126" s="1" t="s">
        <v>52</v>
      </c>
    </row>
    <row r="127" spans="1:14">
      <c r="A127" s="1">
        <v>1923</v>
      </c>
      <c r="B127" s="1">
        <v>5</v>
      </c>
      <c r="C127" s="1">
        <v>6</v>
      </c>
      <c r="D127" s="4">
        <f t="shared" si="1"/>
        <v>0</v>
      </c>
      <c r="E127" s="1">
        <v>0</v>
      </c>
      <c r="F127" s="1">
        <v>0</v>
      </c>
      <c r="G127" s="1">
        <v>0</v>
      </c>
      <c r="H127" s="1" t="s">
        <v>30</v>
      </c>
      <c r="I127" s="1" t="s">
        <v>31</v>
      </c>
      <c r="J127" s="1">
        <v>1923</v>
      </c>
      <c r="K127" s="1">
        <v>43</v>
      </c>
      <c r="L127" s="1">
        <v>4088</v>
      </c>
      <c r="N127" s="1" t="s">
        <v>52</v>
      </c>
    </row>
    <row r="128" spans="1:14">
      <c r="A128" s="1">
        <v>1923</v>
      </c>
      <c r="B128" s="1">
        <v>5</v>
      </c>
      <c r="C128" s="1">
        <v>7</v>
      </c>
      <c r="D128" s="4" t="str">
        <f t="shared" si="1"/>
        <v/>
      </c>
      <c r="I128" s="1" t="s">
        <v>31</v>
      </c>
      <c r="J128" s="1">
        <v>1923</v>
      </c>
      <c r="K128" s="1">
        <v>43</v>
      </c>
      <c r="L128" s="1">
        <v>4088</v>
      </c>
      <c r="N128" s="1" t="s">
        <v>52</v>
      </c>
    </row>
    <row r="129" spans="1:14">
      <c r="A129" s="1">
        <v>1923</v>
      </c>
      <c r="B129" s="1">
        <v>5</v>
      </c>
      <c r="C129" s="1">
        <v>8</v>
      </c>
      <c r="D129" s="4" t="str">
        <f t="shared" si="1"/>
        <v/>
      </c>
      <c r="I129" s="1" t="s">
        <v>31</v>
      </c>
      <c r="J129" s="1">
        <v>1923</v>
      </c>
      <c r="K129" s="1">
        <v>43</v>
      </c>
      <c r="L129" s="1">
        <v>4088</v>
      </c>
      <c r="N129" s="1" t="s">
        <v>52</v>
      </c>
    </row>
    <row r="130" spans="1:14">
      <c r="A130" s="1">
        <v>1923</v>
      </c>
      <c r="B130" s="1">
        <v>5</v>
      </c>
      <c r="C130" s="1">
        <v>9</v>
      </c>
      <c r="D130" s="4">
        <f t="shared" si="1"/>
        <v>0</v>
      </c>
      <c r="E130" s="1">
        <v>0</v>
      </c>
      <c r="F130" s="1">
        <v>0</v>
      </c>
      <c r="G130" s="1">
        <v>0</v>
      </c>
      <c r="H130" s="1" t="s">
        <v>30</v>
      </c>
      <c r="I130" s="1" t="s">
        <v>31</v>
      </c>
      <c r="J130" s="1">
        <v>1923</v>
      </c>
      <c r="K130" s="1">
        <v>43</v>
      </c>
      <c r="L130" s="1">
        <v>4088</v>
      </c>
      <c r="N130" s="1" t="s">
        <v>52</v>
      </c>
    </row>
    <row r="131" spans="1:14">
      <c r="A131" s="1">
        <v>1923</v>
      </c>
      <c r="B131" s="1">
        <v>5</v>
      </c>
      <c r="C131" s="1">
        <v>10</v>
      </c>
      <c r="D131" s="4">
        <f t="shared" ref="D131:D194" si="2">IF(E131="","",E131*10+F131+G131)</f>
        <v>0</v>
      </c>
      <c r="E131" s="1">
        <v>0</v>
      </c>
      <c r="F131" s="1">
        <v>0</v>
      </c>
      <c r="G131" s="1">
        <v>0</v>
      </c>
      <c r="H131" s="1" t="s">
        <v>30</v>
      </c>
      <c r="I131" s="1" t="s">
        <v>31</v>
      </c>
      <c r="J131" s="1">
        <v>1923</v>
      </c>
      <c r="K131" s="1">
        <v>43</v>
      </c>
      <c r="L131" s="1">
        <v>4088</v>
      </c>
      <c r="N131" s="1" t="s">
        <v>52</v>
      </c>
    </row>
    <row r="132" spans="1:14">
      <c r="A132" s="1">
        <v>1923</v>
      </c>
      <c r="B132" s="1">
        <v>5</v>
      </c>
      <c r="C132" s="1">
        <v>11</v>
      </c>
      <c r="D132" s="4">
        <f t="shared" si="2"/>
        <v>0</v>
      </c>
      <c r="E132" s="1">
        <v>0</v>
      </c>
      <c r="F132" s="1">
        <v>0</v>
      </c>
      <c r="G132" s="1">
        <v>0</v>
      </c>
      <c r="H132" s="1" t="s">
        <v>30</v>
      </c>
      <c r="I132" s="1" t="s">
        <v>31</v>
      </c>
      <c r="J132" s="1">
        <v>1923</v>
      </c>
      <c r="K132" s="1">
        <v>43</v>
      </c>
      <c r="L132" s="1">
        <v>4088</v>
      </c>
      <c r="N132" s="1" t="s">
        <v>52</v>
      </c>
    </row>
    <row r="133" spans="1:14">
      <c r="A133" s="1">
        <v>1923</v>
      </c>
      <c r="B133" s="1">
        <v>5</v>
      </c>
      <c r="C133" s="1">
        <v>12</v>
      </c>
      <c r="D133" s="4">
        <f t="shared" si="2"/>
        <v>12</v>
      </c>
      <c r="E133" s="1">
        <v>1</v>
      </c>
      <c r="F133" s="1">
        <v>2</v>
      </c>
      <c r="G133" s="1">
        <v>0</v>
      </c>
      <c r="H133" s="1" t="s">
        <v>30</v>
      </c>
      <c r="I133" s="1" t="s">
        <v>31</v>
      </c>
      <c r="J133" s="1">
        <v>1923</v>
      </c>
      <c r="K133" s="1">
        <v>43</v>
      </c>
      <c r="L133" s="1">
        <v>4088</v>
      </c>
      <c r="N133" s="1" t="s">
        <v>52</v>
      </c>
    </row>
    <row r="134" spans="1:14">
      <c r="A134" s="1">
        <v>1923</v>
      </c>
      <c r="B134" s="1">
        <v>5</v>
      </c>
      <c r="C134" s="1">
        <v>13</v>
      </c>
      <c r="D134" s="4">
        <f t="shared" si="2"/>
        <v>13</v>
      </c>
      <c r="E134" s="1">
        <v>1</v>
      </c>
      <c r="F134" s="1">
        <v>3</v>
      </c>
      <c r="G134" s="1">
        <v>0</v>
      </c>
      <c r="H134" s="1" t="s">
        <v>30</v>
      </c>
      <c r="I134" s="1" t="s">
        <v>31</v>
      </c>
      <c r="J134" s="1">
        <v>1923</v>
      </c>
      <c r="K134" s="1">
        <v>43</v>
      </c>
      <c r="L134" s="1">
        <v>4088</v>
      </c>
      <c r="N134" s="1" t="s">
        <v>52</v>
      </c>
    </row>
    <row r="135" spans="1:14">
      <c r="A135" s="1">
        <v>1923</v>
      </c>
      <c r="B135" s="1">
        <v>5</v>
      </c>
      <c r="C135" s="1">
        <v>14</v>
      </c>
      <c r="D135" s="4">
        <f t="shared" si="2"/>
        <v>11</v>
      </c>
      <c r="E135" s="1">
        <v>1</v>
      </c>
      <c r="F135" s="1">
        <v>1</v>
      </c>
      <c r="G135" s="1">
        <v>0</v>
      </c>
      <c r="H135" s="1" t="s">
        <v>30</v>
      </c>
      <c r="I135" s="1" t="s">
        <v>31</v>
      </c>
      <c r="J135" s="1">
        <v>1923</v>
      </c>
      <c r="K135" s="1">
        <v>43</v>
      </c>
      <c r="L135" s="1">
        <v>4088</v>
      </c>
      <c r="N135" s="1" t="s">
        <v>52</v>
      </c>
    </row>
    <row r="136" spans="1:14">
      <c r="A136" s="1">
        <v>1923</v>
      </c>
      <c r="B136" s="1">
        <v>5</v>
      </c>
      <c r="C136" s="1">
        <v>15</v>
      </c>
      <c r="D136" s="4">
        <f t="shared" si="2"/>
        <v>0</v>
      </c>
      <c r="E136" s="1">
        <v>0</v>
      </c>
      <c r="F136" s="1">
        <v>0</v>
      </c>
      <c r="G136" s="1">
        <v>0</v>
      </c>
      <c r="H136" s="1" t="s">
        <v>30</v>
      </c>
      <c r="I136" s="1" t="s">
        <v>31</v>
      </c>
      <c r="J136" s="1">
        <v>1923</v>
      </c>
      <c r="K136" s="1">
        <v>43</v>
      </c>
      <c r="L136" s="1">
        <v>4088</v>
      </c>
      <c r="N136" s="1" t="s">
        <v>52</v>
      </c>
    </row>
    <row r="137" spans="1:14">
      <c r="A137" s="1">
        <v>1923</v>
      </c>
      <c r="B137" s="1">
        <v>5</v>
      </c>
      <c r="C137" s="1">
        <v>16</v>
      </c>
      <c r="D137" s="4">
        <f t="shared" si="2"/>
        <v>0</v>
      </c>
      <c r="E137" s="1">
        <v>0</v>
      </c>
      <c r="F137" s="1">
        <v>0</v>
      </c>
      <c r="G137" s="1">
        <v>0</v>
      </c>
      <c r="H137" s="1" t="s">
        <v>30</v>
      </c>
      <c r="I137" s="1" t="s">
        <v>31</v>
      </c>
      <c r="J137" s="1">
        <v>1923</v>
      </c>
      <c r="K137" s="1">
        <v>43</v>
      </c>
      <c r="L137" s="1">
        <v>4088</v>
      </c>
      <c r="N137" s="1" t="s">
        <v>52</v>
      </c>
    </row>
    <row r="138" spans="1:14">
      <c r="A138" s="1">
        <v>1923</v>
      </c>
      <c r="B138" s="1">
        <v>5</v>
      </c>
      <c r="C138" s="1">
        <v>17</v>
      </c>
      <c r="D138" s="4">
        <f t="shared" si="2"/>
        <v>0</v>
      </c>
      <c r="E138" s="1">
        <v>0</v>
      </c>
      <c r="F138" s="1">
        <v>0</v>
      </c>
      <c r="G138" s="1">
        <v>0</v>
      </c>
      <c r="H138" s="1" t="s">
        <v>30</v>
      </c>
      <c r="I138" s="1" t="s">
        <v>31</v>
      </c>
      <c r="J138" s="1">
        <v>1923</v>
      </c>
      <c r="K138" s="1">
        <v>43</v>
      </c>
      <c r="L138" s="1">
        <v>4088</v>
      </c>
      <c r="N138" s="1" t="s">
        <v>52</v>
      </c>
    </row>
    <row r="139" spans="1:14">
      <c r="A139" s="1">
        <v>1923</v>
      </c>
      <c r="B139" s="1">
        <v>5</v>
      </c>
      <c r="C139" s="1">
        <v>18</v>
      </c>
      <c r="D139" s="4">
        <f t="shared" si="2"/>
        <v>0</v>
      </c>
      <c r="E139" s="1">
        <v>0</v>
      </c>
      <c r="F139" s="1">
        <v>0</v>
      </c>
      <c r="G139" s="1">
        <v>0</v>
      </c>
      <c r="H139" s="1" t="s">
        <v>30</v>
      </c>
      <c r="I139" s="1" t="s">
        <v>31</v>
      </c>
      <c r="J139" s="1">
        <v>1923</v>
      </c>
      <c r="K139" s="1">
        <v>43</v>
      </c>
      <c r="L139" s="1">
        <v>4088</v>
      </c>
      <c r="N139" s="1" t="s">
        <v>52</v>
      </c>
    </row>
    <row r="140" spans="1:14">
      <c r="A140" s="1">
        <v>1923</v>
      </c>
      <c r="B140" s="1">
        <v>5</v>
      </c>
      <c r="C140" s="1">
        <v>19</v>
      </c>
      <c r="D140" s="4">
        <f t="shared" si="2"/>
        <v>0</v>
      </c>
      <c r="E140" s="1">
        <v>0</v>
      </c>
      <c r="F140" s="1">
        <v>0</v>
      </c>
      <c r="G140" s="1">
        <v>0</v>
      </c>
      <c r="H140" s="1" t="s">
        <v>30</v>
      </c>
      <c r="I140" s="1" t="s">
        <v>31</v>
      </c>
      <c r="J140" s="1">
        <v>1923</v>
      </c>
      <c r="K140" s="1">
        <v>43</v>
      </c>
      <c r="L140" s="1">
        <v>4088</v>
      </c>
      <c r="N140" s="1" t="s">
        <v>52</v>
      </c>
    </row>
    <row r="141" spans="1:14">
      <c r="A141" s="1">
        <v>1923</v>
      </c>
      <c r="B141" s="1">
        <v>5</v>
      </c>
      <c r="C141" s="1">
        <v>20</v>
      </c>
      <c r="D141" s="4">
        <f t="shared" si="2"/>
        <v>0</v>
      </c>
      <c r="E141" s="1">
        <v>0</v>
      </c>
      <c r="F141" s="1">
        <v>0</v>
      </c>
      <c r="G141" s="1">
        <v>0</v>
      </c>
      <c r="H141" s="1" t="s">
        <v>30</v>
      </c>
      <c r="I141" s="1" t="s">
        <v>31</v>
      </c>
      <c r="J141" s="1">
        <v>1923</v>
      </c>
      <c r="K141" s="1">
        <v>43</v>
      </c>
      <c r="L141" s="1">
        <v>4088</v>
      </c>
      <c r="N141" s="1" t="s">
        <v>52</v>
      </c>
    </row>
    <row r="142" spans="1:14">
      <c r="A142" s="1">
        <v>1923</v>
      </c>
      <c r="B142" s="1">
        <v>5</v>
      </c>
      <c r="C142" s="1">
        <v>21</v>
      </c>
      <c r="D142" s="4" t="str">
        <f t="shared" si="2"/>
        <v/>
      </c>
      <c r="I142" s="1" t="s">
        <v>31</v>
      </c>
      <c r="J142" s="1">
        <v>1923</v>
      </c>
      <c r="K142" s="1">
        <v>43</v>
      </c>
      <c r="L142" s="1">
        <v>4088</v>
      </c>
      <c r="N142" s="1" t="s">
        <v>52</v>
      </c>
    </row>
    <row r="143" spans="1:14">
      <c r="A143" s="1">
        <v>1923</v>
      </c>
      <c r="B143" s="1">
        <v>5</v>
      </c>
      <c r="C143" s="1">
        <v>22</v>
      </c>
      <c r="D143" s="4"/>
      <c r="E143" s="1" t="s">
        <v>33</v>
      </c>
      <c r="F143" s="1" t="s">
        <v>33</v>
      </c>
      <c r="G143" s="1">
        <v>0</v>
      </c>
      <c r="H143" s="1" t="s">
        <v>30</v>
      </c>
      <c r="I143" s="1" t="s">
        <v>31</v>
      </c>
      <c r="J143" s="1">
        <v>1923</v>
      </c>
      <c r="K143" s="1">
        <v>43</v>
      </c>
      <c r="L143" s="1">
        <v>4088</v>
      </c>
      <c r="N143" s="1" t="s">
        <v>52</v>
      </c>
    </row>
    <row r="144" spans="1:14">
      <c r="A144" s="1">
        <v>1923</v>
      </c>
      <c r="B144" s="1">
        <v>5</v>
      </c>
      <c r="C144" s="1">
        <v>23</v>
      </c>
      <c r="D144" s="4" t="str">
        <f t="shared" si="2"/>
        <v/>
      </c>
      <c r="I144" s="1" t="s">
        <v>31</v>
      </c>
      <c r="J144" s="1">
        <v>1923</v>
      </c>
      <c r="K144" s="1">
        <v>43</v>
      </c>
      <c r="L144" s="1">
        <v>4088</v>
      </c>
      <c r="N144" s="1" t="s">
        <v>52</v>
      </c>
    </row>
    <row r="145" spans="1:14">
      <c r="A145" s="1">
        <v>1923</v>
      </c>
      <c r="B145" s="1">
        <v>5</v>
      </c>
      <c r="C145" s="1">
        <v>24</v>
      </c>
      <c r="D145" s="4">
        <f t="shared" si="2"/>
        <v>17</v>
      </c>
      <c r="E145" s="1">
        <v>1</v>
      </c>
      <c r="F145" s="1">
        <v>7</v>
      </c>
      <c r="G145" s="1">
        <v>0</v>
      </c>
      <c r="H145" s="1" t="s">
        <v>30</v>
      </c>
      <c r="I145" s="1" t="s">
        <v>31</v>
      </c>
      <c r="J145" s="1">
        <v>1923</v>
      </c>
      <c r="K145" s="1">
        <v>43</v>
      </c>
      <c r="L145" s="1">
        <v>4088</v>
      </c>
      <c r="N145" s="1" t="s">
        <v>52</v>
      </c>
    </row>
    <row r="146" spans="1:14">
      <c r="A146" s="1">
        <v>1923</v>
      </c>
      <c r="B146" s="1">
        <v>5</v>
      </c>
      <c r="C146" s="1">
        <v>25</v>
      </c>
      <c r="D146" s="4" t="str">
        <f t="shared" si="2"/>
        <v/>
      </c>
      <c r="I146" s="1" t="s">
        <v>31</v>
      </c>
      <c r="J146" s="1">
        <v>1923</v>
      </c>
      <c r="K146" s="1">
        <v>43</v>
      </c>
      <c r="L146" s="1">
        <v>4088</v>
      </c>
      <c r="N146" s="1" t="s">
        <v>52</v>
      </c>
    </row>
    <row r="147" spans="1:14">
      <c r="A147" s="1">
        <v>1923</v>
      </c>
      <c r="B147" s="1">
        <v>5</v>
      </c>
      <c r="C147" s="1">
        <v>26</v>
      </c>
      <c r="D147" s="4">
        <f t="shared" si="2"/>
        <v>15</v>
      </c>
      <c r="E147" s="1">
        <v>1</v>
      </c>
      <c r="F147" s="1">
        <v>5</v>
      </c>
      <c r="G147" s="1">
        <v>0</v>
      </c>
      <c r="H147" s="1" t="s">
        <v>30</v>
      </c>
      <c r="I147" s="1" t="s">
        <v>31</v>
      </c>
      <c r="J147" s="1">
        <v>1923</v>
      </c>
      <c r="K147" s="1">
        <v>43</v>
      </c>
      <c r="L147" s="1">
        <v>4088</v>
      </c>
      <c r="N147" s="1" t="s">
        <v>52</v>
      </c>
    </row>
    <row r="148" spans="1:14">
      <c r="A148" s="1">
        <v>1923</v>
      </c>
      <c r="B148" s="1">
        <v>5</v>
      </c>
      <c r="C148" s="1">
        <v>27</v>
      </c>
      <c r="D148" s="4" t="str">
        <f t="shared" si="2"/>
        <v/>
      </c>
      <c r="I148" s="1" t="s">
        <v>31</v>
      </c>
      <c r="J148" s="1">
        <v>1923</v>
      </c>
      <c r="K148" s="1">
        <v>43</v>
      </c>
      <c r="L148" s="1">
        <v>4088</v>
      </c>
      <c r="N148" s="1" t="s">
        <v>52</v>
      </c>
    </row>
    <row r="149" spans="1:14">
      <c r="A149" s="1">
        <v>1923</v>
      </c>
      <c r="B149" s="1">
        <v>5</v>
      </c>
      <c r="C149" s="1">
        <v>28</v>
      </c>
      <c r="D149" s="4">
        <f t="shared" si="2"/>
        <v>12</v>
      </c>
      <c r="E149" s="1">
        <v>1</v>
      </c>
      <c r="F149" s="1">
        <v>1</v>
      </c>
      <c r="G149" s="1">
        <v>1</v>
      </c>
      <c r="H149" s="1" t="s">
        <v>30</v>
      </c>
      <c r="I149" s="1" t="s">
        <v>31</v>
      </c>
      <c r="J149" s="1">
        <v>1923</v>
      </c>
      <c r="K149" s="1">
        <v>43</v>
      </c>
      <c r="L149" s="1">
        <v>4088</v>
      </c>
      <c r="N149" s="1" t="s">
        <v>52</v>
      </c>
    </row>
    <row r="150" spans="1:14">
      <c r="A150" s="1">
        <v>1923</v>
      </c>
      <c r="B150" s="1">
        <v>5</v>
      </c>
      <c r="C150" s="1">
        <v>29</v>
      </c>
      <c r="D150" s="4">
        <f t="shared" si="2"/>
        <v>11</v>
      </c>
      <c r="E150" s="1">
        <v>1</v>
      </c>
      <c r="F150" s="1">
        <v>1</v>
      </c>
      <c r="G150" s="1">
        <v>0</v>
      </c>
      <c r="H150" s="1" t="s">
        <v>30</v>
      </c>
      <c r="I150" s="1" t="s">
        <v>31</v>
      </c>
      <c r="J150" s="1">
        <v>1923</v>
      </c>
      <c r="K150" s="1">
        <v>43</v>
      </c>
      <c r="L150" s="1">
        <v>4088</v>
      </c>
      <c r="N150" s="1" t="s">
        <v>52</v>
      </c>
    </row>
    <row r="151" spans="1:14">
      <c r="A151" s="1">
        <v>1923</v>
      </c>
      <c r="B151" s="1">
        <v>5</v>
      </c>
      <c r="C151" s="1">
        <v>30</v>
      </c>
      <c r="D151" s="4" t="str">
        <f t="shared" si="2"/>
        <v/>
      </c>
      <c r="I151" s="1" t="s">
        <v>31</v>
      </c>
      <c r="J151" s="1">
        <v>1923</v>
      </c>
      <c r="K151" s="1">
        <v>43</v>
      </c>
      <c r="L151" s="1">
        <v>4088</v>
      </c>
      <c r="N151" s="1" t="s">
        <v>52</v>
      </c>
    </row>
    <row r="152" spans="1:14">
      <c r="A152" s="1">
        <v>1923</v>
      </c>
      <c r="B152" s="1">
        <v>5</v>
      </c>
      <c r="C152" s="1">
        <v>31</v>
      </c>
      <c r="D152" s="4" t="str">
        <f t="shared" si="2"/>
        <v/>
      </c>
      <c r="I152" s="1" t="s">
        <v>31</v>
      </c>
      <c r="J152" s="1">
        <v>1923</v>
      </c>
      <c r="K152" s="1">
        <v>43</v>
      </c>
      <c r="L152" s="1">
        <v>4088</v>
      </c>
      <c r="N152" s="1" t="s">
        <v>52</v>
      </c>
    </row>
    <row r="153" spans="1:14">
      <c r="A153" s="1">
        <v>1923</v>
      </c>
      <c r="B153" s="1">
        <v>6</v>
      </c>
      <c r="C153" s="1">
        <v>1</v>
      </c>
      <c r="D153" s="4">
        <f t="shared" si="2"/>
        <v>24</v>
      </c>
      <c r="E153" s="1">
        <v>2</v>
      </c>
      <c r="F153" s="1">
        <v>3</v>
      </c>
      <c r="G153" s="1">
        <v>1</v>
      </c>
      <c r="H153" s="1" t="s">
        <v>30</v>
      </c>
      <c r="I153" s="1" t="s">
        <v>31</v>
      </c>
      <c r="J153" s="1">
        <v>1923</v>
      </c>
      <c r="K153" s="1">
        <v>44</v>
      </c>
      <c r="L153" s="1">
        <v>3858</v>
      </c>
      <c r="N153" s="1" t="s">
        <v>53</v>
      </c>
    </row>
    <row r="154" spans="1:14">
      <c r="A154" s="1">
        <v>1923</v>
      </c>
      <c r="B154" s="1">
        <v>6</v>
      </c>
      <c r="C154" s="1">
        <v>2</v>
      </c>
      <c r="D154" s="4">
        <f t="shared" si="2"/>
        <v>25</v>
      </c>
      <c r="E154" s="1">
        <v>2</v>
      </c>
      <c r="F154" s="1">
        <v>4</v>
      </c>
      <c r="G154" s="1">
        <v>1</v>
      </c>
      <c r="H154" s="1" t="s">
        <v>30</v>
      </c>
      <c r="I154" s="1" t="s">
        <v>31</v>
      </c>
      <c r="J154" s="1">
        <v>1923</v>
      </c>
      <c r="K154" s="1">
        <v>44</v>
      </c>
      <c r="L154" s="1">
        <v>3858</v>
      </c>
      <c r="N154" s="1" t="s">
        <v>53</v>
      </c>
    </row>
    <row r="155" spans="1:14">
      <c r="A155" s="1">
        <v>1923</v>
      </c>
      <c r="B155" s="1">
        <v>6</v>
      </c>
      <c r="C155" s="1">
        <v>3</v>
      </c>
      <c r="D155" s="4">
        <f t="shared" si="2"/>
        <v>12</v>
      </c>
      <c r="E155" s="1">
        <v>1</v>
      </c>
      <c r="F155" s="1">
        <v>2</v>
      </c>
      <c r="G155" s="1">
        <v>0</v>
      </c>
      <c r="H155" s="1" t="s">
        <v>30</v>
      </c>
      <c r="I155" s="1" t="s">
        <v>31</v>
      </c>
      <c r="J155" s="1">
        <v>1923</v>
      </c>
      <c r="K155" s="1">
        <v>44</v>
      </c>
      <c r="L155" s="1">
        <v>3858</v>
      </c>
      <c r="N155" s="1" t="s">
        <v>53</v>
      </c>
    </row>
    <row r="156" spans="1:14">
      <c r="A156" s="1">
        <v>1923</v>
      </c>
      <c r="B156" s="1">
        <v>6</v>
      </c>
      <c r="C156" s="1">
        <v>4</v>
      </c>
      <c r="D156" s="4">
        <f t="shared" si="2"/>
        <v>11</v>
      </c>
      <c r="E156" s="1">
        <v>1</v>
      </c>
      <c r="F156" s="1">
        <v>1</v>
      </c>
      <c r="G156" s="1">
        <v>0</v>
      </c>
      <c r="H156" s="1" t="s">
        <v>30</v>
      </c>
      <c r="I156" s="1" t="s">
        <v>31</v>
      </c>
      <c r="J156" s="1">
        <v>1923</v>
      </c>
      <c r="K156" s="1">
        <v>44</v>
      </c>
      <c r="L156" s="1">
        <v>3858</v>
      </c>
      <c r="N156" s="1" t="s">
        <v>53</v>
      </c>
    </row>
    <row r="157" spans="1:14">
      <c r="A157" s="1">
        <v>1923</v>
      </c>
      <c r="B157" s="1">
        <v>6</v>
      </c>
      <c r="C157" s="1">
        <v>5</v>
      </c>
      <c r="D157" s="4">
        <f t="shared" si="2"/>
        <v>0</v>
      </c>
      <c r="E157" s="1">
        <v>0</v>
      </c>
      <c r="F157" s="1">
        <v>0</v>
      </c>
      <c r="G157" s="1">
        <v>0</v>
      </c>
      <c r="H157" s="1" t="s">
        <v>30</v>
      </c>
      <c r="I157" s="1" t="s">
        <v>31</v>
      </c>
      <c r="J157" s="1">
        <v>1923</v>
      </c>
      <c r="K157" s="1">
        <v>44</v>
      </c>
      <c r="L157" s="1">
        <v>3858</v>
      </c>
      <c r="N157" s="1" t="s">
        <v>53</v>
      </c>
    </row>
    <row r="158" spans="1:14">
      <c r="A158" s="1">
        <v>1923</v>
      </c>
      <c r="B158" s="1">
        <v>6</v>
      </c>
      <c r="C158" s="1">
        <v>6</v>
      </c>
      <c r="D158" s="4">
        <f t="shared" si="2"/>
        <v>0</v>
      </c>
      <c r="E158" s="1">
        <v>0</v>
      </c>
      <c r="F158" s="1">
        <v>0</v>
      </c>
      <c r="G158" s="1">
        <v>0</v>
      </c>
      <c r="H158" s="1" t="s">
        <v>30</v>
      </c>
      <c r="I158" s="1" t="s">
        <v>31</v>
      </c>
      <c r="J158" s="1">
        <v>1923</v>
      </c>
      <c r="K158" s="1">
        <v>44</v>
      </c>
      <c r="L158" s="1">
        <v>3858</v>
      </c>
      <c r="N158" s="1" t="s">
        <v>53</v>
      </c>
    </row>
    <row r="159" spans="1:14">
      <c r="A159" s="1">
        <v>1923</v>
      </c>
      <c r="B159" s="1">
        <v>6</v>
      </c>
      <c r="C159" s="1">
        <v>7</v>
      </c>
      <c r="D159" s="4">
        <f t="shared" si="2"/>
        <v>0</v>
      </c>
      <c r="E159" s="1">
        <v>0</v>
      </c>
      <c r="F159" s="1">
        <v>0</v>
      </c>
      <c r="G159" s="1">
        <v>0</v>
      </c>
      <c r="H159" s="1" t="s">
        <v>30</v>
      </c>
      <c r="I159" s="1" t="s">
        <v>31</v>
      </c>
      <c r="J159" s="1">
        <v>1923</v>
      </c>
      <c r="K159" s="1">
        <v>44</v>
      </c>
      <c r="L159" s="1">
        <v>3858</v>
      </c>
      <c r="N159" s="1" t="s">
        <v>53</v>
      </c>
    </row>
    <row r="160" spans="1:14">
      <c r="A160" s="1">
        <v>1923</v>
      </c>
      <c r="B160" s="1">
        <v>6</v>
      </c>
      <c r="C160" s="1">
        <v>8</v>
      </c>
      <c r="D160" s="4" t="str">
        <f t="shared" si="2"/>
        <v/>
      </c>
      <c r="I160" s="1" t="s">
        <v>31</v>
      </c>
      <c r="J160" s="1">
        <v>1923</v>
      </c>
      <c r="K160" s="1">
        <v>44</v>
      </c>
      <c r="L160" s="1">
        <v>3858</v>
      </c>
      <c r="N160" s="1" t="s">
        <v>53</v>
      </c>
    </row>
    <row r="161" spans="1:14">
      <c r="A161" s="1">
        <v>1923</v>
      </c>
      <c r="B161" s="1">
        <v>6</v>
      </c>
      <c r="C161" s="1">
        <v>9</v>
      </c>
      <c r="D161" s="4" t="str">
        <f t="shared" si="2"/>
        <v/>
      </c>
      <c r="I161" s="1" t="s">
        <v>31</v>
      </c>
      <c r="J161" s="1">
        <v>1923</v>
      </c>
      <c r="K161" s="1">
        <v>44</v>
      </c>
      <c r="L161" s="1">
        <v>3858</v>
      </c>
      <c r="N161" s="1" t="s">
        <v>53</v>
      </c>
    </row>
    <row r="162" spans="1:14">
      <c r="A162" s="1">
        <v>1923</v>
      </c>
      <c r="B162" s="1">
        <v>6</v>
      </c>
      <c r="C162" s="1">
        <v>10</v>
      </c>
      <c r="D162" s="4">
        <f t="shared" si="2"/>
        <v>0</v>
      </c>
      <c r="E162" s="1">
        <v>0</v>
      </c>
      <c r="F162" s="1">
        <v>0</v>
      </c>
      <c r="G162" s="1">
        <v>0</v>
      </c>
      <c r="H162" s="1" t="s">
        <v>30</v>
      </c>
      <c r="I162" s="1" t="s">
        <v>31</v>
      </c>
      <c r="J162" s="1">
        <v>1923</v>
      </c>
      <c r="K162" s="1">
        <v>44</v>
      </c>
      <c r="L162" s="1">
        <v>3858</v>
      </c>
      <c r="N162" s="1" t="s">
        <v>53</v>
      </c>
    </row>
    <row r="163" spans="1:14">
      <c r="A163" s="1">
        <v>1923</v>
      </c>
      <c r="B163" s="1">
        <v>6</v>
      </c>
      <c r="C163" s="1">
        <v>11</v>
      </c>
      <c r="D163" s="4">
        <f t="shared" si="2"/>
        <v>0</v>
      </c>
      <c r="E163" s="1">
        <v>0</v>
      </c>
      <c r="F163" s="1">
        <v>0</v>
      </c>
      <c r="G163" s="1">
        <v>0</v>
      </c>
      <c r="H163" s="1" t="s">
        <v>30</v>
      </c>
      <c r="I163" s="1" t="s">
        <v>31</v>
      </c>
      <c r="J163" s="1">
        <v>1923</v>
      </c>
      <c r="K163" s="1">
        <v>44</v>
      </c>
      <c r="L163" s="1">
        <v>3858</v>
      </c>
      <c r="N163" s="1" t="s">
        <v>53</v>
      </c>
    </row>
    <row r="164" spans="1:14">
      <c r="A164" s="1">
        <v>1923</v>
      </c>
      <c r="B164" s="1">
        <v>6</v>
      </c>
      <c r="C164" s="1">
        <v>12</v>
      </c>
      <c r="D164" s="4">
        <f t="shared" si="2"/>
        <v>0</v>
      </c>
      <c r="E164" s="1">
        <v>0</v>
      </c>
      <c r="F164" s="1">
        <v>0</v>
      </c>
      <c r="G164" s="1">
        <v>0</v>
      </c>
      <c r="H164" s="1" t="s">
        <v>30</v>
      </c>
      <c r="I164" s="1" t="s">
        <v>31</v>
      </c>
      <c r="J164" s="1">
        <v>1923</v>
      </c>
      <c r="K164" s="1">
        <v>44</v>
      </c>
      <c r="L164" s="1">
        <v>3858</v>
      </c>
      <c r="N164" s="1" t="s">
        <v>53</v>
      </c>
    </row>
    <row r="165" spans="1:14">
      <c r="A165" s="1">
        <v>1923</v>
      </c>
      <c r="B165" s="1">
        <v>6</v>
      </c>
      <c r="C165" s="1">
        <v>13</v>
      </c>
      <c r="D165" s="4">
        <f t="shared" si="2"/>
        <v>0</v>
      </c>
      <c r="E165" s="1">
        <v>0</v>
      </c>
      <c r="F165" s="1">
        <v>0</v>
      </c>
      <c r="G165" s="1">
        <v>0</v>
      </c>
      <c r="H165" s="1" t="s">
        <v>30</v>
      </c>
      <c r="I165" s="1" t="s">
        <v>31</v>
      </c>
      <c r="J165" s="1">
        <v>1923</v>
      </c>
      <c r="K165" s="1">
        <v>44</v>
      </c>
      <c r="L165" s="1">
        <v>3858</v>
      </c>
      <c r="N165" s="1" t="s">
        <v>53</v>
      </c>
    </row>
    <row r="166" spans="1:14">
      <c r="A166" s="1">
        <v>1923</v>
      </c>
      <c r="B166" s="1">
        <v>6</v>
      </c>
      <c r="C166" s="1">
        <v>14</v>
      </c>
      <c r="D166" s="4">
        <f t="shared" si="2"/>
        <v>0</v>
      </c>
      <c r="E166" s="1">
        <v>0</v>
      </c>
      <c r="F166" s="1">
        <v>0</v>
      </c>
      <c r="G166" s="1">
        <v>0</v>
      </c>
      <c r="H166" s="1" t="s">
        <v>30</v>
      </c>
      <c r="I166" s="1" t="s">
        <v>31</v>
      </c>
      <c r="J166" s="1">
        <v>1923</v>
      </c>
      <c r="K166" s="1">
        <v>44</v>
      </c>
      <c r="L166" s="1">
        <v>3858</v>
      </c>
      <c r="N166" s="1" t="s">
        <v>53</v>
      </c>
    </row>
    <row r="167" spans="1:14">
      <c r="A167" s="1">
        <v>1923</v>
      </c>
      <c r="B167" s="1">
        <v>6</v>
      </c>
      <c r="C167" s="1">
        <v>15</v>
      </c>
      <c r="D167" s="4">
        <f t="shared" si="2"/>
        <v>0</v>
      </c>
      <c r="E167" s="1">
        <v>0</v>
      </c>
      <c r="F167" s="1">
        <v>0</v>
      </c>
      <c r="G167" s="1">
        <v>0</v>
      </c>
      <c r="H167" s="1" t="s">
        <v>30</v>
      </c>
      <c r="I167" s="1" t="s">
        <v>31</v>
      </c>
      <c r="J167" s="1">
        <v>1923</v>
      </c>
      <c r="K167" s="1">
        <v>44</v>
      </c>
      <c r="L167" s="1">
        <v>3858</v>
      </c>
      <c r="N167" s="1" t="s">
        <v>53</v>
      </c>
    </row>
    <row r="168" spans="1:14">
      <c r="A168" s="1">
        <v>1923</v>
      </c>
      <c r="B168" s="1">
        <v>6</v>
      </c>
      <c r="C168" s="1">
        <v>16</v>
      </c>
      <c r="D168" s="4" t="str">
        <f t="shared" si="2"/>
        <v/>
      </c>
      <c r="I168" s="1" t="s">
        <v>31</v>
      </c>
      <c r="J168" s="1">
        <v>1923</v>
      </c>
      <c r="K168" s="1">
        <v>44</v>
      </c>
      <c r="L168" s="1">
        <v>3858</v>
      </c>
      <c r="N168" s="1" t="s">
        <v>53</v>
      </c>
    </row>
    <row r="169" spans="1:14">
      <c r="A169" s="1">
        <v>1923</v>
      </c>
      <c r="B169" s="1">
        <v>6</v>
      </c>
      <c r="C169" s="1">
        <v>17</v>
      </c>
      <c r="D169" s="4" t="str">
        <f t="shared" si="2"/>
        <v/>
      </c>
      <c r="I169" s="1" t="s">
        <v>31</v>
      </c>
      <c r="J169" s="1">
        <v>1923</v>
      </c>
      <c r="K169" s="1">
        <v>44</v>
      </c>
      <c r="L169" s="1">
        <v>3858</v>
      </c>
      <c r="N169" s="1" t="s">
        <v>53</v>
      </c>
    </row>
    <row r="170" spans="1:14">
      <c r="A170" s="1">
        <v>1923</v>
      </c>
      <c r="B170" s="1">
        <v>6</v>
      </c>
      <c r="C170" s="1">
        <v>18</v>
      </c>
      <c r="D170" s="4">
        <f t="shared" si="2"/>
        <v>14</v>
      </c>
      <c r="E170" s="1">
        <v>1</v>
      </c>
      <c r="F170" s="1">
        <v>4</v>
      </c>
      <c r="G170" s="1">
        <v>0</v>
      </c>
      <c r="H170" s="1" t="s">
        <v>30</v>
      </c>
      <c r="I170" s="1" t="s">
        <v>31</v>
      </c>
      <c r="J170" s="1">
        <v>1923</v>
      </c>
      <c r="K170" s="1">
        <v>44</v>
      </c>
      <c r="L170" s="1">
        <v>3858</v>
      </c>
      <c r="N170" s="1" t="s">
        <v>53</v>
      </c>
    </row>
    <row r="171" spans="1:14">
      <c r="A171" s="1">
        <v>1923</v>
      </c>
      <c r="B171" s="1">
        <v>6</v>
      </c>
      <c r="C171" s="1">
        <v>19</v>
      </c>
      <c r="D171" s="4">
        <f t="shared" si="2"/>
        <v>19</v>
      </c>
      <c r="E171" s="1">
        <v>1</v>
      </c>
      <c r="F171" s="1">
        <v>7</v>
      </c>
      <c r="G171" s="1">
        <v>2</v>
      </c>
      <c r="H171" s="1" t="s">
        <v>30</v>
      </c>
      <c r="I171" s="1" t="s">
        <v>31</v>
      </c>
      <c r="J171" s="1">
        <v>1923</v>
      </c>
      <c r="K171" s="1">
        <v>44</v>
      </c>
      <c r="L171" s="1">
        <v>3858</v>
      </c>
      <c r="N171" s="1" t="s">
        <v>53</v>
      </c>
    </row>
    <row r="172" spans="1:14">
      <c r="A172" s="1">
        <v>1923</v>
      </c>
      <c r="B172" s="1">
        <v>6</v>
      </c>
      <c r="C172" s="1">
        <v>20</v>
      </c>
      <c r="D172" s="4">
        <f t="shared" si="2"/>
        <v>14</v>
      </c>
      <c r="E172" s="1">
        <v>1</v>
      </c>
      <c r="F172" s="1">
        <v>2</v>
      </c>
      <c r="G172" s="1">
        <v>2</v>
      </c>
      <c r="H172" s="1" t="s">
        <v>30</v>
      </c>
      <c r="I172" s="1" t="s">
        <v>31</v>
      </c>
      <c r="J172" s="1">
        <v>1923</v>
      </c>
      <c r="K172" s="1">
        <v>44</v>
      </c>
      <c r="L172" s="1">
        <v>3858</v>
      </c>
      <c r="N172" s="1" t="s">
        <v>53</v>
      </c>
    </row>
    <row r="173" spans="1:14">
      <c r="A173" s="1">
        <v>1923</v>
      </c>
      <c r="B173" s="1">
        <v>6</v>
      </c>
      <c r="C173" s="1">
        <v>21</v>
      </c>
      <c r="D173" s="4" t="str">
        <f t="shared" si="2"/>
        <v/>
      </c>
      <c r="I173" s="1" t="s">
        <v>31</v>
      </c>
      <c r="J173" s="1">
        <v>1923</v>
      </c>
      <c r="K173" s="1">
        <v>44</v>
      </c>
      <c r="L173" s="1">
        <v>3858</v>
      </c>
      <c r="N173" s="1" t="s">
        <v>53</v>
      </c>
    </row>
    <row r="174" spans="1:14">
      <c r="A174" s="1">
        <v>1923</v>
      </c>
      <c r="B174" s="1">
        <v>6</v>
      </c>
      <c r="C174" s="1">
        <v>22</v>
      </c>
      <c r="D174" s="4">
        <f t="shared" si="2"/>
        <v>12</v>
      </c>
      <c r="E174" s="1">
        <v>1</v>
      </c>
      <c r="F174" s="1">
        <v>1</v>
      </c>
      <c r="G174" s="1">
        <v>1</v>
      </c>
      <c r="H174" s="1" t="s">
        <v>30</v>
      </c>
      <c r="I174" s="1" t="s">
        <v>31</v>
      </c>
      <c r="J174" s="1">
        <v>1923</v>
      </c>
      <c r="K174" s="1">
        <v>44</v>
      </c>
      <c r="L174" s="1">
        <v>3858</v>
      </c>
      <c r="N174" s="1" t="s">
        <v>53</v>
      </c>
    </row>
    <row r="175" spans="1:14">
      <c r="A175" s="1">
        <v>1923</v>
      </c>
      <c r="B175" s="1">
        <v>6</v>
      </c>
      <c r="C175" s="1">
        <v>23</v>
      </c>
      <c r="D175" s="4">
        <f t="shared" si="2"/>
        <v>12</v>
      </c>
      <c r="E175" s="1">
        <v>1</v>
      </c>
      <c r="F175" s="1">
        <v>1</v>
      </c>
      <c r="G175" s="1">
        <v>1</v>
      </c>
      <c r="H175" s="1" t="s">
        <v>30</v>
      </c>
      <c r="I175" s="1" t="s">
        <v>31</v>
      </c>
      <c r="J175" s="1">
        <v>1923</v>
      </c>
      <c r="K175" s="1">
        <v>44</v>
      </c>
      <c r="L175" s="1">
        <v>3858</v>
      </c>
      <c r="N175" s="1" t="s">
        <v>53</v>
      </c>
    </row>
    <row r="176" spans="1:14">
      <c r="A176" s="1">
        <v>1923</v>
      </c>
      <c r="B176" s="1">
        <v>6</v>
      </c>
      <c r="C176" s="1">
        <v>24</v>
      </c>
      <c r="D176" s="4">
        <f t="shared" si="2"/>
        <v>13</v>
      </c>
      <c r="E176" s="1">
        <v>1</v>
      </c>
      <c r="F176" s="1">
        <v>2</v>
      </c>
      <c r="G176" s="1">
        <v>1</v>
      </c>
      <c r="H176" s="1" t="s">
        <v>30</v>
      </c>
      <c r="I176" s="1" t="s">
        <v>31</v>
      </c>
      <c r="J176" s="1">
        <v>1923</v>
      </c>
      <c r="K176" s="1">
        <v>44</v>
      </c>
      <c r="L176" s="1">
        <v>3858</v>
      </c>
      <c r="N176" s="1" t="s">
        <v>53</v>
      </c>
    </row>
    <row r="177" spans="1:14">
      <c r="A177" s="1">
        <v>1923</v>
      </c>
      <c r="B177" s="1">
        <v>6</v>
      </c>
      <c r="C177" s="1">
        <v>25</v>
      </c>
      <c r="D177" s="4">
        <f t="shared" si="2"/>
        <v>42</v>
      </c>
      <c r="E177" s="1">
        <v>2</v>
      </c>
      <c r="F177" s="1">
        <v>21</v>
      </c>
      <c r="G177" s="1">
        <v>1</v>
      </c>
      <c r="H177" s="1" t="s">
        <v>30</v>
      </c>
      <c r="I177" s="1" t="s">
        <v>31</v>
      </c>
      <c r="J177" s="1">
        <v>1923</v>
      </c>
      <c r="K177" s="1">
        <v>44</v>
      </c>
      <c r="L177" s="1">
        <v>3858</v>
      </c>
      <c r="N177" s="1" t="s">
        <v>53</v>
      </c>
    </row>
    <row r="178" spans="1:14">
      <c r="A178" s="1">
        <v>1923</v>
      </c>
      <c r="B178" s="1">
        <v>6</v>
      </c>
      <c r="C178" s="1">
        <v>26</v>
      </c>
      <c r="D178" s="4">
        <f t="shared" si="2"/>
        <v>45</v>
      </c>
      <c r="E178" s="1">
        <v>2</v>
      </c>
      <c r="F178" s="1">
        <v>25</v>
      </c>
      <c r="G178" s="1">
        <v>0</v>
      </c>
      <c r="H178" s="1" t="s">
        <v>30</v>
      </c>
      <c r="I178" s="1" t="s">
        <v>31</v>
      </c>
      <c r="J178" s="1">
        <v>1923</v>
      </c>
      <c r="K178" s="1">
        <v>44</v>
      </c>
      <c r="L178" s="1">
        <v>3858</v>
      </c>
      <c r="N178" s="1" t="s">
        <v>53</v>
      </c>
    </row>
    <row r="179" spans="1:14">
      <c r="A179" s="1">
        <v>1923</v>
      </c>
      <c r="B179" s="1">
        <v>6</v>
      </c>
      <c r="C179" s="1">
        <v>27</v>
      </c>
      <c r="D179" s="4" t="str">
        <f t="shared" si="2"/>
        <v/>
      </c>
      <c r="I179" s="1" t="s">
        <v>31</v>
      </c>
      <c r="J179" s="1">
        <v>1923</v>
      </c>
      <c r="K179" s="1">
        <v>44</v>
      </c>
      <c r="L179" s="1">
        <v>3858</v>
      </c>
      <c r="N179" s="1" t="s">
        <v>53</v>
      </c>
    </row>
    <row r="180" spans="1:14">
      <c r="A180" s="1">
        <v>1923</v>
      </c>
      <c r="B180" s="1">
        <v>6</v>
      </c>
      <c r="C180" s="1">
        <v>28</v>
      </c>
      <c r="D180" s="4">
        <f t="shared" si="2"/>
        <v>22</v>
      </c>
      <c r="E180" s="1">
        <v>1</v>
      </c>
      <c r="F180" s="1">
        <v>11</v>
      </c>
      <c r="G180" s="1">
        <v>1</v>
      </c>
      <c r="H180" s="1" t="s">
        <v>30</v>
      </c>
      <c r="I180" s="1" t="s">
        <v>31</v>
      </c>
      <c r="J180" s="1">
        <v>1923</v>
      </c>
      <c r="K180" s="1">
        <v>44</v>
      </c>
      <c r="L180" s="1">
        <v>3858</v>
      </c>
      <c r="N180" s="1" t="s">
        <v>53</v>
      </c>
    </row>
    <row r="181" spans="1:14">
      <c r="A181" s="1">
        <v>1923</v>
      </c>
      <c r="B181" s="1">
        <v>6</v>
      </c>
      <c r="C181" s="1">
        <v>29</v>
      </c>
      <c r="D181" s="4">
        <f t="shared" si="2"/>
        <v>30</v>
      </c>
      <c r="E181" s="1">
        <v>1</v>
      </c>
      <c r="F181" s="1">
        <v>19</v>
      </c>
      <c r="G181" s="1">
        <v>1</v>
      </c>
      <c r="H181" s="1" t="s">
        <v>30</v>
      </c>
      <c r="I181" s="1" t="s">
        <v>31</v>
      </c>
      <c r="J181" s="1">
        <v>1923</v>
      </c>
      <c r="K181" s="1">
        <v>44</v>
      </c>
      <c r="L181" s="1">
        <v>3858</v>
      </c>
      <c r="N181" s="1" t="s">
        <v>53</v>
      </c>
    </row>
    <row r="182" spans="1:14">
      <c r="A182" s="1">
        <v>1923</v>
      </c>
      <c r="B182" s="1">
        <v>6</v>
      </c>
      <c r="C182" s="1">
        <v>30</v>
      </c>
      <c r="D182" s="4" t="str">
        <f t="shared" si="2"/>
        <v/>
      </c>
      <c r="I182" s="1" t="s">
        <v>31</v>
      </c>
      <c r="J182" s="1">
        <v>1923</v>
      </c>
      <c r="K182" s="1">
        <v>44</v>
      </c>
      <c r="L182" s="1">
        <v>3858</v>
      </c>
      <c r="N182" s="1" t="s">
        <v>53</v>
      </c>
    </row>
    <row r="183" spans="1:14">
      <c r="A183" s="1">
        <v>1923</v>
      </c>
      <c r="B183" s="1">
        <v>7</v>
      </c>
      <c r="C183" s="1">
        <v>1</v>
      </c>
      <c r="D183" s="4" t="str">
        <f t="shared" si="2"/>
        <v/>
      </c>
      <c r="I183" s="1" t="s">
        <v>31</v>
      </c>
      <c r="J183" s="1">
        <v>1923</v>
      </c>
      <c r="K183" s="1">
        <v>45</v>
      </c>
      <c r="L183" s="1">
        <v>4090</v>
      </c>
      <c r="N183" s="1" t="s">
        <v>54</v>
      </c>
    </row>
    <row r="184" spans="1:14">
      <c r="A184" s="1">
        <v>1923</v>
      </c>
      <c r="B184" s="1">
        <v>7</v>
      </c>
      <c r="C184" s="1">
        <v>2</v>
      </c>
      <c r="D184" s="4">
        <f t="shared" si="2"/>
        <v>26</v>
      </c>
      <c r="E184" s="1">
        <v>1</v>
      </c>
      <c r="F184" s="1">
        <v>13</v>
      </c>
      <c r="G184" s="1">
        <v>3</v>
      </c>
      <c r="H184" s="1" t="s">
        <v>30</v>
      </c>
      <c r="I184" s="1" t="s">
        <v>31</v>
      </c>
      <c r="J184" s="1">
        <v>1923</v>
      </c>
      <c r="K184" s="1">
        <v>45</v>
      </c>
      <c r="L184" s="1">
        <v>4090</v>
      </c>
      <c r="N184" s="1" t="s">
        <v>54</v>
      </c>
    </row>
    <row r="185" spans="1:14">
      <c r="A185" s="1">
        <v>1923</v>
      </c>
      <c r="B185" s="1">
        <v>7</v>
      </c>
      <c r="C185" s="1">
        <v>3</v>
      </c>
      <c r="D185" s="4" t="str">
        <f t="shared" si="2"/>
        <v/>
      </c>
      <c r="I185" s="1" t="s">
        <v>31</v>
      </c>
      <c r="J185" s="1">
        <v>1923</v>
      </c>
      <c r="K185" s="1">
        <v>45</v>
      </c>
      <c r="L185" s="1">
        <v>4090</v>
      </c>
      <c r="N185" s="1" t="s">
        <v>54</v>
      </c>
    </row>
    <row r="186" spans="1:14">
      <c r="A186" s="1">
        <v>1923</v>
      </c>
      <c r="B186" s="1">
        <v>7</v>
      </c>
      <c r="C186" s="1">
        <v>4</v>
      </c>
      <c r="D186" s="4">
        <f t="shared" si="2"/>
        <v>11</v>
      </c>
      <c r="E186" s="1">
        <v>1</v>
      </c>
      <c r="F186" s="1">
        <v>1</v>
      </c>
      <c r="G186" s="1">
        <v>0</v>
      </c>
      <c r="H186" s="1" t="s">
        <v>30</v>
      </c>
      <c r="I186" s="1" t="s">
        <v>31</v>
      </c>
      <c r="J186" s="1">
        <v>1923</v>
      </c>
      <c r="K186" s="1">
        <v>45</v>
      </c>
      <c r="L186" s="1">
        <v>4090</v>
      </c>
      <c r="N186" s="1" t="s">
        <v>54</v>
      </c>
    </row>
    <row r="187" spans="1:14">
      <c r="A187" s="1">
        <v>1923</v>
      </c>
      <c r="B187" s="1">
        <v>7</v>
      </c>
      <c r="C187" s="1">
        <v>5</v>
      </c>
      <c r="D187" s="4"/>
      <c r="E187" s="1" t="s">
        <v>33</v>
      </c>
      <c r="F187" s="1" t="s">
        <v>33</v>
      </c>
      <c r="G187" s="1">
        <v>0</v>
      </c>
      <c r="H187" s="1" t="s">
        <v>30</v>
      </c>
      <c r="I187" s="1" t="s">
        <v>31</v>
      </c>
      <c r="J187" s="1">
        <v>1923</v>
      </c>
      <c r="K187" s="1">
        <v>45</v>
      </c>
      <c r="L187" s="1">
        <v>4090</v>
      </c>
      <c r="N187" s="1" t="s">
        <v>54</v>
      </c>
    </row>
    <row r="188" spans="1:14">
      <c r="A188" s="1">
        <v>1923</v>
      </c>
      <c r="B188" s="1">
        <v>7</v>
      </c>
      <c r="C188" s="1">
        <v>6</v>
      </c>
      <c r="D188" s="4">
        <f t="shared" si="2"/>
        <v>0</v>
      </c>
      <c r="E188" s="1">
        <v>0</v>
      </c>
      <c r="F188" s="1">
        <v>0</v>
      </c>
      <c r="G188" s="1">
        <v>0</v>
      </c>
      <c r="H188" s="1" t="s">
        <v>30</v>
      </c>
      <c r="I188" s="1" t="s">
        <v>31</v>
      </c>
      <c r="J188" s="1">
        <v>1923</v>
      </c>
      <c r="K188" s="1">
        <v>45</v>
      </c>
      <c r="L188" s="1">
        <v>4090</v>
      </c>
      <c r="N188" s="1" t="s">
        <v>54</v>
      </c>
    </row>
    <row r="189" spans="1:14">
      <c r="A189" s="1">
        <v>1923</v>
      </c>
      <c r="B189" s="1">
        <v>7</v>
      </c>
      <c r="C189" s="1">
        <v>7</v>
      </c>
      <c r="D189" s="4">
        <f t="shared" si="2"/>
        <v>0</v>
      </c>
      <c r="E189" s="1">
        <v>0</v>
      </c>
      <c r="F189" s="1">
        <v>0</v>
      </c>
      <c r="G189" s="1">
        <v>0</v>
      </c>
      <c r="H189" s="1" t="s">
        <v>30</v>
      </c>
      <c r="I189" s="1" t="s">
        <v>31</v>
      </c>
      <c r="J189" s="1">
        <v>1923</v>
      </c>
      <c r="K189" s="1">
        <v>45</v>
      </c>
      <c r="L189" s="1">
        <v>4090</v>
      </c>
      <c r="N189" s="1" t="s">
        <v>54</v>
      </c>
    </row>
    <row r="190" spans="1:14">
      <c r="A190" s="1">
        <v>1923</v>
      </c>
      <c r="B190" s="1">
        <v>7</v>
      </c>
      <c r="C190" s="1">
        <v>8</v>
      </c>
      <c r="D190" s="4">
        <f t="shared" si="2"/>
        <v>0</v>
      </c>
      <c r="E190" s="1">
        <v>0</v>
      </c>
      <c r="F190" s="1">
        <v>0</v>
      </c>
      <c r="G190" s="1">
        <v>0</v>
      </c>
      <c r="H190" s="1" t="s">
        <v>30</v>
      </c>
      <c r="I190" s="1" t="s">
        <v>31</v>
      </c>
      <c r="J190" s="1">
        <v>1923</v>
      </c>
      <c r="K190" s="1">
        <v>45</v>
      </c>
      <c r="L190" s="1">
        <v>4090</v>
      </c>
      <c r="N190" s="1" t="s">
        <v>54</v>
      </c>
    </row>
    <row r="191" spans="1:14">
      <c r="A191" s="1">
        <v>1923</v>
      </c>
      <c r="B191" s="1">
        <v>7</v>
      </c>
      <c r="C191" s="1">
        <v>9</v>
      </c>
      <c r="D191" s="4">
        <f t="shared" si="2"/>
        <v>0</v>
      </c>
      <c r="E191" s="1">
        <v>0</v>
      </c>
      <c r="F191" s="1">
        <v>0</v>
      </c>
      <c r="G191" s="1">
        <v>0</v>
      </c>
      <c r="H191" s="1" t="s">
        <v>30</v>
      </c>
      <c r="I191" s="1" t="s">
        <v>31</v>
      </c>
      <c r="J191" s="1">
        <v>1923</v>
      </c>
      <c r="K191" s="1">
        <v>45</v>
      </c>
      <c r="L191" s="1">
        <v>4090</v>
      </c>
      <c r="N191" s="1" t="s">
        <v>54</v>
      </c>
    </row>
    <row r="192" spans="1:14">
      <c r="A192" s="1">
        <v>1923</v>
      </c>
      <c r="B192" s="1">
        <v>7</v>
      </c>
      <c r="C192" s="1">
        <v>10</v>
      </c>
      <c r="D192" s="4">
        <f t="shared" si="2"/>
        <v>0</v>
      </c>
      <c r="E192" s="1">
        <v>0</v>
      </c>
      <c r="F192" s="1">
        <v>0</v>
      </c>
      <c r="G192" s="1">
        <v>0</v>
      </c>
      <c r="H192" s="1" t="s">
        <v>30</v>
      </c>
      <c r="I192" s="1" t="s">
        <v>31</v>
      </c>
      <c r="J192" s="1">
        <v>1923</v>
      </c>
      <c r="K192" s="1">
        <v>45</v>
      </c>
      <c r="L192" s="1">
        <v>4090</v>
      </c>
      <c r="N192" s="1" t="s">
        <v>54</v>
      </c>
    </row>
    <row r="193" spans="1:14">
      <c r="A193" s="1">
        <v>1923</v>
      </c>
      <c r="B193" s="1">
        <v>7</v>
      </c>
      <c r="C193" s="1">
        <v>11</v>
      </c>
      <c r="D193" s="4">
        <f t="shared" si="2"/>
        <v>0</v>
      </c>
      <c r="E193" s="1">
        <v>0</v>
      </c>
      <c r="F193" s="1">
        <v>0</v>
      </c>
      <c r="G193" s="1">
        <v>0</v>
      </c>
      <c r="H193" s="1" t="s">
        <v>30</v>
      </c>
      <c r="I193" s="1" t="s">
        <v>31</v>
      </c>
      <c r="J193" s="1">
        <v>1923</v>
      </c>
      <c r="K193" s="1">
        <v>45</v>
      </c>
      <c r="L193" s="1">
        <v>4090</v>
      </c>
      <c r="N193" s="1" t="s">
        <v>54</v>
      </c>
    </row>
    <row r="194" spans="1:14">
      <c r="A194" s="1">
        <v>1923</v>
      </c>
      <c r="B194" s="1">
        <v>7</v>
      </c>
      <c r="C194" s="1">
        <v>12</v>
      </c>
      <c r="D194" s="4" t="str">
        <f t="shared" si="2"/>
        <v/>
      </c>
      <c r="I194" s="1" t="s">
        <v>31</v>
      </c>
      <c r="J194" s="1">
        <v>1923</v>
      </c>
      <c r="K194" s="1">
        <v>45</v>
      </c>
      <c r="L194" s="1">
        <v>4090</v>
      </c>
      <c r="N194" s="1" t="s">
        <v>54</v>
      </c>
    </row>
    <row r="195" spans="1:14">
      <c r="A195" s="1">
        <v>1923</v>
      </c>
      <c r="B195" s="1">
        <v>7</v>
      </c>
      <c r="C195" s="1">
        <v>13</v>
      </c>
      <c r="D195" s="4" t="str">
        <f t="shared" ref="D195:D258" si="3">IF(E195="","",E195*10+F195+G195)</f>
        <v/>
      </c>
      <c r="I195" s="1" t="s">
        <v>31</v>
      </c>
      <c r="J195" s="1">
        <v>1923</v>
      </c>
      <c r="K195" s="1">
        <v>45</v>
      </c>
      <c r="L195" s="1">
        <v>4090</v>
      </c>
      <c r="N195" s="1" t="s">
        <v>54</v>
      </c>
    </row>
    <row r="196" spans="1:14">
      <c r="A196" s="1">
        <v>1923</v>
      </c>
      <c r="B196" s="1">
        <v>7</v>
      </c>
      <c r="C196" s="1">
        <v>14</v>
      </c>
      <c r="D196" s="4" t="str">
        <f t="shared" si="3"/>
        <v/>
      </c>
      <c r="I196" s="1" t="s">
        <v>31</v>
      </c>
      <c r="J196" s="1">
        <v>1923</v>
      </c>
      <c r="K196" s="1">
        <v>45</v>
      </c>
      <c r="L196" s="1">
        <v>4090</v>
      </c>
      <c r="N196" s="1" t="s">
        <v>54</v>
      </c>
    </row>
    <row r="197" spans="1:14">
      <c r="A197" s="1">
        <v>1923</v>
      </c>
      <c r="B197" s="1">
        <v>7</v>
      </c>
      <c r="C197" s="1">
        <v>15</v>
      </c>
      <c r="D197" s="4">
        <f t="shared" si="3"/>
        <v>0</v>
      </c>
      <c r="E197" s="1">
        <v>0</v>
      </c>
      <c r="F197" s="1">
        <v>0</v>
      </c>
      <c r="G197" s="1">
        <v>0</v>
      </c>
      <c r="H197" s="1" t="s">
        <v>30</v>
      </c>
      <c r="I197" s="1" t="s">
        <v>31</v>
      </c>
      <c r="J197" s="1">
        <v>1923</v>
      </c>
      <c r="K197" s="1">
        <v>45</v>
      </c>
      <c r="L197" s="1">
        <v>4090</v>
      </c>
      <c r="N197" s="1" t="s">
        <v>54</v>
      </c>
    </row>
    <row r="198" spans="1:14">
      <c r="A198" s="1">
        <v>1923</v>
      </c>
      <c r="B198" s="1">
        <v>7</v>
      </c>
      <c r="C198" s="1">
        <v>16</v>
      </c>
      <c r="D198" s="4" t="str">
        <f t="shared" si="3"/>
        <v/>
      </c>
      <c r="I198" s="1" t="s">
        <v>31</v>
      </c>
      <c r="J198" s="1">
        <v>1923</v>
      </c>
      <c r="K198" s="1">
        <v>45</v>
      </c>
      <c r="L198" s="1">
        <v>4090</v>
      </c>
      <c r="N198" s="1" t="s">
        <v>54</v>
      </c>
    </row>
    <row r="199" spans="1:14">
      <c r="A199" s="1">
        <v>1923</v>
      </c>
      <c r="B199" s="1">
        <v>7</v>
      </c>
      <c r="C199" s="1">
        <v>17</v>
      </c>
      <c r="D199" s="4" t="str">
        <f t="shared" si="3"/>
        <v/>
      </c>
      <c r="I199" s="1" t="s">
        <v>31</v>
      </c>
      <c r="J199" s="1">
        <v>1923</v>
      </c>
      <c r="K199" s="1">
        <v>45</v>
      </c>
      <c r="L199" s="1">
        <v>4090</v>
      </c>
      <c r="N199" s="1" t="s">
        <v>54</v>
      </c>
    </row>
    <row r="200" spans="1:14">
      <c r="A200" s="1">
        <v>1923</v>
      </c>
      <c r="B200" s="1">
        <v>7</v>
      </c>
      <c r="C200" s="1">
        <v>18</v>
      </c>
      <c r="D200" s="4"/>
      <c r="E200" s="1" t="s">
        <v>33</v>
      </c>
      <c r="F200" s="1" t="s">
        <v>33</v>
      </c>
      <c r="G200" s="1">
        <v>0</v>
      </c>
      <c r="H200" s="1" t="s">
        <v>30</v>
      </c>
      <c r="I200" s="1" t="s">
        <v>31</v>
      </c>
      <c r="J200" s="1">
        <v>1923</v>
      </c>
      <c r="K200" s="1">
        <v>45</v>
      </c>
      <c r="L200" s="1">
        <v>4090</v>
      </c>
      <c r="N200" s="1" t="s">
        <v>54</v>
      </c>
    </row>
    <row r="201" spans="1:14">
      <c r="A201" s="1">
        <v>1923</v>
      </c>
      <c r="B201" s="1">
        <v>7</v>
      </c>
      <c r="C201" s="1">
        <v>19</v>
      </c>
      <c r="D201" s="4">
        <f t="shared" si="3"/>
        <v>0</v>
      </c>
      <c r="E201" s="1">
        <v>0</v>
      </c>
      <c r="F201" s="1">
        <v>0</v>
      </c>
      <c r="G201" s="1">
        <v>0</v>
      </c>
      <c r="H201" s="1" t="s">
        <v>30</v>
      </c>
      <c r="I201" s="1" t="s">
        <v>31</v>
      </c>
      <c r="J201" s="1">
        <v>1923</v>
      </c>
      <c r="K201" s="1">
        <v>45</v>
      </c>
      <c r="L201" s="1">
        <v>4090</v>
      </c>
      <c r="N201" s="1" t="s">
        <v>54</v>
      </c>
    </row>
    <row r="202" spans="1:14">
      <c r="A202" s="1">
        <v>1923</v>
      </c>
      <c r="B202" s="1">
        <v>7</v>
      </c>
      <c r="C202" s="1">
        <v>20</v>
      </c>
      <c r="D202" s="4">
        <f t="shared" si="3"/>
        <v>0</v>
      </c>
      <c r="E202" s="1">
        <v>0</v>
      </c>
      <c r="F202" s="1">
        <v>0</v>
      </c>
      <c r="G202" s="1">
        <v>0</v>
      </c>
      <c r="H202" s="1" t="s">
        <v>30</v>
      </c>
      <c r="I202" s="1" t="s">
        <v>31</v>
      </c>
      <c r="J202" s="1">
        <v>1923</v>
      </c>
      <c r="K202" s="1">
        <v>45</v>
      </c>
      <c r="L202" s="1">
        <v>4090</v>
      </c>
      <c r="N202" s="1" t="s">
        <v>54</v>
      </c>
    </row>
    <row r="203" spans="1:14">
      <c r="A203" s="1">
        <v>1923</v>
      </c>
      <c r="B203" s="1">
        <v>7</v>
      </c>
      <c r="C203" s="1">
        <v>21</v>
      </c>
      <c r="D203" s="4">
        <f t="shared" si="3"/>
        <v>0</v>
      </c>
      <c r="E203" s="1">
        <v>0</v>
      </c>
      <c r="F203" s="1">
        <v>0</v>
      </c>
      <c r="G203" s="1">
        <v>0</v>
      </c>
      <c r="H203" s="1" t="s">
        <v>30</v>
      </c>
      <c r="I203" s="1" t="s">
        <v>31</v>
      </c>
      <c r="J203" s="1">
        <v>1923</v>
      </c>
      <c r="K203" s="1">
        <v>45</v>
      </c>
      <c r="L203" s="1">
        <v>4090</v>
      </c>
      <c r="N203" s="1" t="s">
        <v>54</v>
      </c>
    </row>
    <row r="204" spans="1:14">
      <c r="A204" s="1">
        <v>1923</v>
      </c>
      <c r="B204" s="1">
        <v>7</v>
      </c>
      <c r="C204" s="1">
        <v>22</v>
      </c>
      <c r="D204" s="4">
        <f t="shared" si="3"/>
        <v>0</v>
      </c>
      <c r="E204" s="1">
        <v>0</v>
      </c>
      <c r="F204" s="1">
        <v>0</v>
      </c>
      <c r="G204" s="1">
        <v>0</v>
      </c>
      <c r="H204" s="1" t="s">
        <v>30</v>
      </c>
      <c r="I204" s="1" t="s">
        <v>31</v>
      </c>
      <c r="J204" s="1">
        <v>1923</v>
      </c>
      <c r="K204" s="1">
        <v>45</v>
      </c>
      <c r="L204" s="1">
        <v>4090</v>
      </c>
      <c r="N204" s="1" t="s">
        <v>54</v>
      </c>
    </row>
    <row r="205" spans="1:14">
      <c r="A205" s="1">
        <v>1923</v>
      </c>
      <c r="B205" s="1">
        <v>7</v>
      </c>
      <c r="C205" s="1">
        <v>23</v>
      </c>
      <c r="D205" s="4">
        <f t="shared" si="3"/>
        <v>11</v>
      </c>
      <c r="E205" s="1">
        <v>1</v>
      </c>
      <c r="F205" s="1">
        <v>1</v>
      </c>
      <c r="G205" s="1">
        <v>0</v>
      </c>
      <c r="H205" s="1" t="s">
        <v>30</v>
      </c>
      <c r="I205" s="1" t="s">
        <v>31</v>
      </c>
      <c r="J205" s="1">
        <v>1923</v>
      </c>
      <c r="K205" s="1">
        <v>45</v>
      </c>
      <c r="L205" s="1">
        <v>4090</v>
      </c>
      <c r="N205" s="1" t="s">
        <v>54</v>
      </c>
    </row>
    <row r="206" spans="1:14">
      <c r="A206" s="1">
        <v>1923</v>
      </c>
      <c r="B206" s="1">
        <v>7</v>
      </c>
      <c r="C206" s="1">
        <v>24</v>
      </c>
      <c r="D206" s="4">
        <f t="shared" si="3"/>
        <v>11</v>
      </c>
      <c r="E206" s="1">
        <v>1</v>
      </c>
      <c r="F206" s="1">
        <v>1</v>
      </c>
      <c r="G206" s="1">
        <v>0</v>
      </c>
      <c r="H206" s="1" t="s">
        <v>30</v>
      </c>
      <c r="I206" s="1" t="s">
        <v>31</v>
      </c>
      <c r="J206" s="1">
        <v>1923</v>
      </c>
      <c r="K206" s="1">
        <v>45</v>
      </c>
      <c r="L206" s="1">
        <v>4090</v>
      </c>
      <c r="N206" s="1" t="s">
        <v>54</v>
      </c>
    </row>
    <row r="207" spans="1:14">
      <c r="A207" s="1">
        <v>1923</v>
      </c>
      <c r="B207" s="1">
        <v>7</v>
      </c>
      <c r="C207" s="1">
        <v>25</v>
      </c>
      <c r="D207" s="4">
        <f t="shared" si="3"/>
        <v>11</v>
      </c>
      <c r="E207" s="1">
        <v>1</v>
      </c>
      <c r="F207" s="1">
        <v>1</v>
      </c>
      <c r="G207" s="1">
        <v>0</v>
      </c>
      <c r="H207" s="1" t="s">
        <v>30</v>
      </c>
      <c r="I207" s="1" t="s">
        <v>31</v>
      </c>
      <c r="J207" s="1">
        <v>1923</v>
      </c>
      <c r="K207" s="1">
        <v>45</v>
      </c>
      <c r="L207" s="1">
        <v>4090</v>
      </c>
      <c r="N207" s="1" t="s">
        <v>54</v>
      </c>
    </row>
    <row r="208" spans="1:14">
      <c r="A208" s="1">
        <v>1923</v>
      </c>
      <c r="B208" s="1">
        <v>7</v>
      </c>
      <c r="C208" s="1">
        <v>26</v>
      </c>
      <c r="D208" s="4">
        <f t="shared" si="3"/>
        <v>0</v>
      </c>
      <c r="E208" s="1">
        <v>0</v>
      </c>
      <c r="F208" s="1">
        <v>0</v>
      </c>
      <c r="G208" s="1">
        <v>0</v>
      </c>
      <c r="H208" s="1" t="s">
        <v>30</v>
      </c>
      <c r="I208" s="1" t="s">
        <v>31</v>
      </c>
      <c r="J208" s="1">
        <v>1923</v>
      </c>
      <c r="K208" s="1">
        <v>45</v>
      </c>
      <c r="L208" s="1">
        <v>4090</v>
      </c>
      <c r="N208" s="1" t="s">
        <v>54</v>
      </c>
    </row>
    <row r="209" spans="1:14">
      <c r="A209" s="1">
        <v>1923</v>
      </c>
      <c r="B209" s="1">
        <v>7</v>
      </c>
      <c r="C209" s="1">
        <v>27</v>
      </c>
      <c r="D209" s="4">
        <f t="shared" si="3"/>
        <v>0</v>
      </c>
      <c r="E209" s="1">
        <v>0</v>
      </c>
      <c r="F209" s="1">
        <v>0</v>
      </c>
      <c r="G209" s="1">
        <v>0</v>
      </c>
      <c r="H209" s="1" t="s">
        <v>30</v>
      </c>
      <c r="I209" s="1" t="s">
        <v>31</v>
      </c>
      <c r="J209" s="1">
        <v>1923</v>
      </c>
      <c r="K209" s="1">
        <v>45</v>
      </c>
      <c r="L209" s="1">
        <v>4090</v>
      </c>
      <c r="N209" s="1" t="s">
        <v>54</v>
      </c>
    </row>
    <row r="210" spans="1:14">
      <c r="A210" s="1">
        <v>1923</v>
      </c>
      <c r="B210" s="1">
        <v>7</v>
      </c>
      <c r="C210" s="1">
        <v>28</v>
      </c>
      <c r="D210" s="4">
        <f t="shared" si="3"/>
        <v>0</v>
      </c>
      <c r="E210" s="1">
        <v>0</v>
      </c>
      <c r="F210" s="1">
        <v>0</v>
      </c>
      <c r="G210" s="1">
        <v>0</v>
      </c>
      <c r="H210" s="1" t="s">
        <v>30</v>
      </c>
      <c r="I210" s="1" t="s">
        <v>31</v>
      </c>
      <c r="J210" s="1">
        <v>1923</v>
      </c>
      <c r="K210" s="1">
        <v>45</v>
      </c>
      <c r="L210" s="1">
        <v>4090</v>
      </c>
      <c r="N210" s="1" t="s">
        <v>54</v>
      </c>
    </row>
    <row r="211" spans="1:14">
      <c r="A211" s="1">
        <v>1923</v>
      </c>
      <c r="B211" s="1">
        <v>7</v>
      </c>
      <c r="C211" s="1">
        <v>29</v>
      </c>
      <c r="D211" s="4">
        <f t="shared" si="3"/>
        <v>12</v>
      </c>
      <c r="E211" s="1">
        <v>1</v>
      </c>
      <c r="F211" s="1">
        <v>2</v>
      </c>
      <c r="G211" s="1">
        <v>0</v>
      </c>
      <c r="H211" s="1" t="s">
        <v>30</v>
      </c>
      <c r="I211" s="1" t="s">
        <v>31</v>
      </c>
      <c r="J211" s="1">
        <v>1923</v>
      </c>
      <c r="K211" s="1">
        <v>45</v>
      </c>
      <c r="L211" s="1">
        <v>4090</v>
      </c>
      <c r="N211" s="1" t="s">
        <v>54</v>
      </c>
    </row>
    <row r="212" spans="1:14">
      <c r="A212" s="1">
        <v>1923</v>
      </c>
      <c r="B212" s="1">
        <v>7</v>
      </c>
      <c r="C212" s="1">
        <v>30</v>
      </c>
      <c r="D212" s="4">
        <f t="shared" si="3"/>
        <v>24</v>
      </c>
      <c r="E212" s="1">
        <v>2</v>
      </c>
      <c r="F212" s="1">
        <f>3+1</f>
        <v>4</v>
      </c>
      <c r="G212" s="1">
        <v>0</v>
      </c>
      <c r="H212" s="1" t="s">
        <v>30</v>
      </c>
      <c r="I212" s="1" t="s">
        <v>31</v>
      </c>
      <c r="J212" s="1">
        <v>1923</v>
      </c>
      <c r="K212" s="1">
        <v>45</v>
      </c>
      <c r="L212" s="1">
        <v>4090</v>
      </c>
      <c r="N212" s="1" t="s">
        <v>54</v>
      </c>
    </row>
    <row r="213" spans="1:14">
      <c r="A213" s="1">
        <v>1923</v>
      </c>
      <c r="B213" s="1">
        <v>7</v>
      </c>
      <c r="C213" s="1">
        <v>31</v>
      </c>
      <c r="D213" s="4">
        <f t="shared" si="3"/>
        <v>11</v>
      </c>
      <c r="E213" s="1">
        <v>1</v>
      </c>
      <c r="F213" s="1">
        <f>0+1</f>
        <v>1</v>
      </c>
      <c r="G213" s="1">
        <v>0</v>
      </c>
      <c r="H213" s="1" t="s">
        <v>30</v>
      </c>
      <c r="I213" s="1" t="s">
        <v>31</v>
      </c>
      <c r="J213" s="1">
        <v>1923</v>
      </c>
      <c r="K213" s="1">
        <v>45</v>
      </c>
      <c r="L213" s="1">
        <v>4090</v>
      </c>
      <c r="N213" s="1" t="s">
        <v>54</v>
      </c>
    </row>
    <row r="214" spans="1:14">
      <c r="A214" s="1">
        <v>1923</v>
      </c>
      <c r="B214" s="1">
        <v>8</v>
      </c>
      <c r="C214" s="1">
        <v>1</v>
      </c>
      <c r="D214" s="4">
        <f t="shared" si="3"/>
        <v>0</v>
      </c>
      <c r="E214" s="1">
        <v>0</v>
      </c>
      <c r="F214" s="1">
        <v>0</v>
      </c>
      <c r="G214" s="1">
        <v>0</v>
      </c>
      <c r="H214" s="1" t="s">
        <v>30</v>
      </c>
      <c r="I214" s="1" t="s">
        <v>31</v>
      </c>
      <c r="J214" s="1">
        <v>1923</v>
      </c>
      <c r="K214" s="1">
        <v>46</v>
      </c>
      <c r="L214" s="1">
        <v>3860</v>
      </c>
      <c r="N214" s="1" t="s">
        <v>55</v>
      </c>
    </row>
    <row r="215" spans="1:14">
      <c r="A215" s="1">
        <v>1923</v>
      </c>
      <c r="B215" s="1">
        <v>8</v>
      </c>
      <c r="C215" s="1">
        <v>2</v>
      </c>
      <c r="D215" s="4">
        <f t="shared" si="3"/>
        <v>0</v>
      </c>
      <c r="E215" s="1">
        <v>0</v>
      </c>
      <c r="F215" s="1">
        <v>0</v>
      </c>
      <c r="G215" s="1">
        <v>0</v>
      </c>
      <c r="H215" s="1" t="s">
        <v>30</v>
      </c>
      <c r="I215" s="1" t="s">
        <v>31</v>
      </c>
      <c r="J215" s="1">
        <v>1923</v>
      </c>
      <c r="K215" s="1">
        <v>46</v>
      </c>
      <c r="L215" s="1">
        <v>3860</v>
      </c>
      <c r="N215" s="1" t="s">
        <v>55</v>
      </c>
    </row>
    <row r="216" spans="1:14">
      <c r="A216" s="1">
        <v>1923</v>
      </c>
      <c r="B216" s="1">
        <v>8</v>
      </c>
      <c r="C216" s="1">
        <v>3</v>
      </c>
      <c r="D216" s="4">
        <f t="shared" si="3"/>
        <v>0</v>
      </c>
      <c r="E216" s="1">
        <v>0</v>
      </c>
      <c r="F216" s="1">
        <v>0</v>
      </c>
      <c r="G216" s="1">
        <v>0</v>
      </c>
      <c r="H216" s="1" t="s">
        <v>30</v>
      </c>
      <c r="I216" s="1" t="s">
        <v>31</v>
      </c>
      <c r="J216" s="1">
        <v>1923</v>
      </c>
      <c r="K216" s="1">
        <v>46</v>
      </c>
      <c r="L216" s="1">
        <v>3860</v>
      </c>
      <c r="N216" s="1" t="s">
        <v>55</v>
      </c>
    </row>
    <row r="217" spans="1:14">
      <c r="A217" s="1">
        <v>1923</v>
      </c>
      <c r="B217" s="1">
        <v>8</v>
      </c>
      <c r="C217" s="1">
        <v>4</v>
      </c>
      <c r="D217" s="4">
        <f t="shared" si="3"/>
        <v>0</v>
      </c>
      <c r="E217" s="1">
        <v>0</v>
      </c>
      <c r="F217" s="1">
        <v>0</v>
      </c>
      <c r="G217" s="1">
        <v>0</v>
      </c>
      <c r="H217" s="1" t="s">
        <v>30</v>
      </c>
      <c r="I217" s="1" t="s">
        <v>31</v>
      </c>
      <c r="J217" s="1">
        <v>1923</v>
      </c>
      <c r="K217" s="1">
        <v>46</v>
      </c>
      <c r="L217" s="1">
        <v>3860</v>
      </c>
      <c r="N217" s="1" t="s">
        <v>55</v>
      </c>
    </row>
    <row r="218" spans="1:14">
      <c r="A218" s="1">
        <v>1923</v>
      </c>
      <c r="B218" s="1">
        <v>8</v>
      </c>
      <c r="C218" s="1">
        <v>5</v>
      </c>
      <c r="D218" s="4">
        <f t="shared" si="3"/>
        <v>0</v>
      </c>
      <c r="E218" s="1">
        <v>0</v>
      </c>
      <c r="F218" s="1">
        <v>0</v>
      </c>
      <c r="G218" s="1">
        <v>0</v>
      </c>
      <c r="H218" s="1" t="s">
        <v>30</v>
      </c>
      <c r="I218" s="1" t="s">
        <v>31</v>
      </c>
      <c r="J218" s="1">
        <v>1923</v>
      </c>
      <c r="K218" s="1">
        <v>46</v>
      </c>
      <c r="L218" s="1">
        <v>3860</v>
      </c>
      <c r="N218" s="1" t="s">
        <v>55</v>
      </c>
    </row>
    <row r="219" spans="1:14">
      <c r="A219" s="1">
        <v>1923</v>
      </c>
      <c r="B219" s="1">
        <v>8</v>
      </c>
      <c r="C219" s="1">
        <v>6</v>
      </c>
      <c r="D219" s="4">
        <f t="shared" si="3"/>
        <v>0</v>
      </c>
      <c r="E219" s="1">
        <v>0</v>
      </c>
      <c r="F219" s="1">
        <v>0</v>
      </c>
      <c r="G219" s="1">
        <v>0</v>
      </c>
      <c r="H219" s="1" t="s">
        <v>30</v>
      </c>
      <c r="I219" s="1" t="s">
        <v>31</v>
      </c>
      <c r="J219" s="1">
        <v>1923</v>
      </c>
      <c r="K219" s="1">
        <v>46</v>
      </c>
      <c r="L219" s="1">
        <v>3860</v>
      </c>
      <c r="N219" s="1" t="s">
        <v>55</v>
      </c>
    </row>
    <row r="220" spans="1:14">
      <c r="A220" s="1">
        <v>1923</v>
      </c>
      <c r="B220" s="1">
        <v>8</v>
      </c>
      <c r="C220" s="1">
        <v>7</v>
      </c>
      <c r="D220" s="4">
        <f t="shared" si="3"/>
        <v>0</v>
      </c>
      <c r="E220" s="1">
        <v>0</v>
      </c>
      <c r="F220" s="1">
        <v>0</v>
      </c>
      <c r="G220" s="1">
        <v>0</v>
      </c>
      <c r="H220" s="1" t="s">
        <v>30</v>
      </c>
      <c r="I220" s="1" t="s">
        <v>31</v>
      </c>
      <c r="J220" s="1">
        <v>1923</v>
      </c>
      <c r="K220" s="1">
        <v>46</v>
      </c>
      <c r="L220" s="1">
        <v>3860</v>
      </c>
      <c r="N220" s="1" t="s">
        <v>55</v>
      </c>
    </row>
    <row r="221" spans="1:14">
      <c r="A221" s="1">
        <v>1923</v>
      </c>
      <c r="B221" s="1">
        <v>8</v>
      </c>
      <c r="C221" s="1">
        <v>8</v>
      </c>
      <c r="D221" s="4">
        <f t="shared" si="3"/>
        <v>0</v>
      </c>
      <c r="E221" s="1">
        <v>0</v>
      </c>
      <c r="F221" s="1">
        <v>0</v>
      </c>
      <c r="G221" s="1">
        <v>0</v>
      </c>
      <c r="H221" s="1" t="s">
        <v>30</v>
      </c>
      <c r="I221" s="1" t="s">
        <v>31</v>
      </c>
      <c r="J221" s="1">
        <v>1923</v>
      </c>
      <c r="K221" s="1">
        <v>46</v>
      </c>
      <c r="L221" s="1">
        <v>3860</v>
      </c>
      <c r="N221" s="1" t="s">
        <v>55</v>
      </c>
    </row>
    <row r="222" spans="1:14">
      <c r="A222" s="1">
        <v>1923</v>
      </c>
      <c r="B222" s="1">
        <v>8</v>
      </c>
      <c r="C222" s="1">
        <v>9</v>
      </c>
      <c r="D222" s="4">
        <f t="shared" si="3"/>
        <v>0</v>
      </c>
      <c r="E222" s="1">
        <v>0</v>
      </c>
      <c r="F222" s="1">
        <v>0</v>
      </c>
      <c r="G222" s="1">
        <v>0</v>
      </c>
      <c r="H222" s="1" t="s">
        <v>30</v>
      </c>
      <c r="I222" s="1" t="s">
        <v>31</v>
      </c>
      <c r="J222" s="1">
        <v>1923</v>
      </c>
      <c r="K222" s="1">
        <v>46</v>
      </c>
      <c r="L222" s="1">
        <v>3860</v>
      </c>
      <c r="N222" s="1" t="s">
        <v>55</v>
      </c>
    </row>
    <row r="223" spans="1:14">
      <c r="A223" s="1">
        <v>1923</v>
      </c>
      <c r="B223" s="1">
        <v>8</v>
      </c>
      <c r="C223" s="1">
        <v>10</v>
      </c>
      <c r="D223" s="4">
        <f t="shared" si="3"/>
        <v>0</v>
      </c>
      <c r="E223" s="1">
        <v>0</v>
      </c>
      <c r="F223" s="1">
        <v>0</v>
      </c>
      <c r="G223" s="1">
        <v>0</v>
      </c>
      <c r="H223" s="1" t="s">
        <v>30</v>
      </c>
      <c r="I223" s="1" t="s">
        <v>31</v>
      </c>
      <c r="J223" s="1">
        <v>1923</v>
      </c>
      <c r="K223" s="1">
        <v>46</v>
      </c>
      <c r="L223" s="1">
        <v>3860</v>
      </c>
      <c r="N223" s="1" t="s">
        <v>55</v>
      </c>
    </row>
    <row r="224" spans="1:14">
      <c r="A224" s="1">
        <v>1923</v>
      </c>
      <c r="B224" s="1">
        <v>8</v>
      </c>
      <c r="C224" s="1">
        <v>11</v>
      </c>
      <c r="D224" s="4">
        <f t="shared" si="3"/>
        <v>0</v>
      </c>
      <c r="E224" s="1">
        <v>0</v>
      </c>
      <c r="F224" s="1">
        <v>0</v>
      </c>
      <c r="G224" s="1">
        <v>0</v>
      </c>
      <c r="H224" s="1" t="s">
        <v>30</v>
      </c>
      <c r="I224" s="1" t="s">
        <v>31</v>
      </c>
      <c r="J224" s="1">
        <v>1923</v>
      </c>
      <c r="K224" s="1">
        <v>46</v>
      </c>
      <c r="L224" s="1">
        <v>3860</v>
      </c>
      <c r="N224" s="1" t="s">
        <v>55</v>
      </c>
    </row>
    <row r="225" spans="1:14">
      <c r="A225" s="1">
        <v>1923</v>
      </c>
      <c r="B225" s="1">
        <v>8</v>
      </c>
      <c r="C225" s="1">
        <v>12</v>
      </c>
      <c r="D225" s="4">
        <f t="shared" si="3"/>
        <v>0</v>
      </c>
      <c r="E225" s="1">
        <v>0</v>
      </c>
      <c r="F225" s="1">
        <v>0</v>
      </c>
      <c r="G225" s="1">
        <v>0</v>
      </c>
      <c r="H225" s="1" t="s">
        <v>30</v>
      </c>
      <c r="I225" s="1" t="s">
        <v>31</v>
      </c>
      <c r="J225" s="1">
        <v>1923</v>
      </c>
      <c r="K225" s="1">
        <v>46</v>
      </c>
      <c r="L225" s="1">
        <v>3860</v>
      </c>
      <c r="N225" s="1" t="s">
        <v>55</v>
      </c>
    </row>
    <row r="226" spans="1:14">
      <c r="A226" s="1">
        <v>1923</v>
      </c>
      <c r="B226" s="1">
        <v>8</v>
      </c>
      <c r="C226" s="1">
        <v>13</v>
      </c>
      <c r="D226" s="4">
        <f t="shared" si="3"/>
        <v>0</v>
      </c>
      <c r="E226" s="1">
        <v>0</v>
      </c>
      <c r="F226" s="1">
        <v>0</v>
      </c>
      <c r="G226" s="1">
        <v>0</v>
      </c>
      <c r="H226" s="1" t="s">
        <v>30</v>
      </c>
      <c r="I226" s="1" t="s">
        <v>31</v>
      </c>
      <c r="J226" s="1">
        <v>1923</v>
      </c>
      <c r="K226" s="1">
        <v>46</v>
      </c>
      <c r="L226" s="1">
        <v>3860</v>
      </c>
      <c r="N226" s="1" t="s">
        <v>55</v>
      </c>
    </row>
    <row r="227" spans="1:14">
      <c r="A227" s="1">
        <v>1923</v>
      </c>
      <c r="B227" s="1">
        <v>8</v>
      </c>
      <c r="C227" s="1">
        <v>14</v>
      </c>
      <c r="D227" s="4">
        <f t="shared" si="3"/>
        <v>0</v>
      </c>
      <c r="E227" s="1">
        <v>0</v>
      </c>
      <c r="F227" s="1">
        <v>0</v>
      </c>
      <c r="G227" s="1">
        <v>0</v>
      </c>
      <c r="H227" s="1" t="s">
        <v>30</v>
      </c>
      <c r="I227" s="1" t="s">
        <v>31</v>
      </c>
      <c r="J227" s="1">
        <v>1923</v>
      </c>
      <c r="K227" s="1">
        <v>46</v>
      </c>
      <c r="L227" s="1">
        <v>3860</v>
      </c>
      <c r="N227" s="1" t="s">
        <v>55</v>
      </c>
    </row>
    <row r="228" spans="1:14">
      <c r="A228" s="1">
        <v>1923</v>
      </c>
      <c r="B228" s="1">
        <v>8</v>
      </c>
      <c r="C228" s="1">
        <v>15</v>
      </c>
      <c r="D228" s="4">
        <f t="shared" si="3"/>
        <v>0</v>
      </c>
      <c r="E228" s="1">
        <v>0</v>
      </c>
      <c r="F228" s="1">
        <v>0</v>
      </c>
      <c r="G228" s="1">
        <v>0</v>
      </c>
      <c r="H228" s="1" t="s">
        <v>30</v>
      </c>
      <c r="I228" s="1" t="s">
        <v>31</v>
      </c>
      <c r="J228" s="1">
        <v>1923</v>
      </c>
      <c r="K228" s="1">
        <v>46</v>
      </c>
      <c r="L228" s="1">
        <v>3860</v>
      </c>
      <c r="N228" s="1" t="s">
        <v>55</v>
      </c>
    </row>
    <row r="229" spans="1:14">
      <c r="A229" s="1">
        <v>1923</v>
      </c>
      <c r="B229" s="1">
        <v>8</v>
      </c>
      <c r="C229" s="1">
        <v>16</v>
      </c>
      <c r="D229" s="4">
        <f t="shared" si="3"/>
        <v>0</v>
      </c>
      <c r="E229" s="1">
        <v>0</v>
      </c>
      <c r="F229" s="1">
        <v>0</v>
      </c>
      <c r="G229" s="1">
        <v>0</v>
      </c>
      <c r="H229" s="1" t="s">
        <v>30</v>
      </c>
      <c r="I229" s="1" t="s">
        <v>31</v>
      </c>
      <c r="J229" s="1">
        <v>1923</v>
      </c>
      <c r="K229" s="1">
        <v>46</v>
      </c>
      <c r="L229" s="1">
        <v>3860</v>
      </c>
      <c r="N229" s="1" t="s">
        <v>55</v>
      </c>
    </row>
    <row r="230" spans="1:14">
      <c r="A230" s="1">
        <v>1923</v>
      </c>
      <c r="B230" s="1">
        <v>8</v>
      </c>
      <c r="C230" s="1">
        <v>17</v>
      </c>
      <c r="D230" s="4">
        <f t="shared" si="3"/>
        <v>0</v>
      </c>
      <c r="E230" s="1">
        <v>0</v>
      </c>
      <c r="F230" s="1">
        <v>0</v>
      </c>
      <c r="G230" s="1">
        <v>0</v>
      </c>
      <c r="H230" s="1" t="s">
        <v>30</v>
      </c>
      <c r="I230" s="1" t="s">
        <v>31</v>
      </c>
      <c r="J230" s="1">
        <v>1923</v>
      </c>
      <c r="K230" s="1">
        <v>46</v>
      </c>
      <c r="L230" s="1">
        <v>3860</v>
      </c>
      <c r="N230" s="1" t="s">
        <v>55</v>
      </c>
    </row>
    <row r="231" spans="1:14">
      <c r="A231" s="1">
        <v>1923</v>
      </c>
      <c r="B231" s="1">
        <v>8</v>
      </c>
      <c r="C231" s="1">
        <v>18</v>
      </c>
      <c r="D231" s="4">
        <f t="shared" si="3"/>
        <v>0</v>
      </c>
      <c r="E231" s="1">
        <v>0</v>
      </c>
      <c r="F231" s="1">
        <v>0</v>
      </c>
      <c r="G231" s="1">
        <v>0</v>
      </c>
      <c r="H231" s="1" t="s">
        <v>30</v>
      </c>
      <c r="I231" s="1" t="s">
        <v>31</v>
      </c>
      <c r="J231" s="1">
        <v>1923</v>
      </c>
      <c r="K231" s="1">
        <v>46</v>
      </c>
      <c r="L231" s="1">
        <v>3860</v>
      </c>
      <c r="N231" s="1" t="s">
        <v>55</v>
      </c>
    </row>
    <row r="232" spans="1:14">
      <c r="A232" s="1">
        <v>1923</v>
      </c>
      <c r="B232" s="1">
        <v>8</v>
      </c>
      <c r="C232" s="1">
        <v>19</v>
      </c>
      <c r="D232" s="4">
        <f t="shared" si="3"/>
        <v>0</v>
      </c>
      <c r="E232" s="1">
        <v>0</v>
      </c>
      <c r="F232" s="1">
        <v>0</v>
      </c>
      <c r="G232" s="1">
        <v>0</v>
      </c>
      <c r="H232" s="1" t="s">
        <v>30</v>
      </c>
      <c r="I232" s="1" t="s">
        <v>31</v>
      </c>
      <c r="J232" s="1">
        <v>1923</v>
      </c>
      <c r="K232" s="1">
        <v>46</v>
      </c>
      <c r="L232" s="1">
        <v>3860</v>
      </c>
      <c r="N232" s="1" t="s">
        <v>55</v>
      </c>
    </row>
    <row r="233" spans="1:14">
      <c r="A233" s="1">
        <v>1923</v>
      </c>
      <c r="B233" s="1">
        <v>8</v>
      </c>
      <c r="C233" s="1">
        <v>20</v>
      </c>
      <c r="D233" s="4">
        <f t="shared" si="3"/>
        <v>0</v>
      </c>
      <c r="E233" s="1">
        <v>0</v>
      </c>
      <c r="F233" s="1">
        <v>0</v>
      </c>
      <c r="G233" s="1">
        <v>0</v>
      </c>
      <c r="H233" s="1" t="s">
        <v>30</v>
      </c>
      <c r="I233" s="1" t="s">
        <v>31</v>
      </c>
      <c r="J233" s="1">
        <v>1923</v>
      </c>
      <c r="K233" s="1">
        <v>46</v>
      </c>
      <c r="L233" s="1">
        <v>3860</v>
      </c>
      <c r="N233" s="1" t="s">
        <v>55</v>
      </c>
    </row>
    <row r="234" spans="1:14">
      <c r="A234" s="1">
        <v>1923</v>
      </c>
      <c r="B234" s="1">
        <v>8</v>
      </c>
      <c r="C234" s="1">
        <v>21</v>
      </c>
      <c r="D234" s="4">
        <f t="shared" si="3"/>
        <v>0</v>
      </c>
      <c r="E234" s="1">
        <v>0</v>
      </c>
      <c r="F234" s="1">
        <v>0</v>
      </c>
      <c r="G234" s="1">
        <v>0</v>
      </c>
      <c r="H234" s="1" t="s">
        <v>30</v>
      </c>
      <c r="I234" s="1" t="s">
        <v>31</v>
      </c>
      <c r="J234" s="1">
        <v>1923</v>
      </c>
      <c r="K234" s="1">
        <v>46</v>
      </c>
      <c r="L234" s="1">
        <v>3860</v>
      </c>
      <c r="N234" s="1" t="s">
        <v>55</v>
      </c>
    </row>
    <row r="235" spans="1:14">
      <c r="A235" s="1">
        <v>1923</v>
      </c>
      <c r="B235" s="1">
        <v>8</v>
      </c>
      <c r="C235" s="1">
        <v>22</v>
      </c>
      <c r="D235" s="4" t="str">
        <f t="shared" si="3"/>
        <v/>
      </c>
      <c r="I235" s="1" t="s">
        <v>31</v>
      </c>
      <c r="J235" s="1">
        <v>1923</v>
      </c>
      <c r="K235" s="1">
        <v>46</v>
      </c>
      <c r="L235" s="1">
        <v>3860</v>
      </c>
      <c r="N235" s="1" t="s">
        <v>55</v>
      </c>
    </row>
    <row r="236" spans="1:14">
      <c r="A236" s="1">
        <v>1923</v>
      </c>
      <c r="B236" s="1">
        <v>8</v>
      </c>
      <c r="C236" s="1">
        <v>23</v>
      </c>
      <c r="D236" s="4">
        <f t="shared" si="3"/>
        <v>0</v>
      </c>
      <c r="E236" s="1">
        <v>0</v>
      </c>
      <c r="F236" s="1">
        <v>0</v>
      </c>
      <c r="G236" s="1">
        <v>0</v>
      </c>
      <c r="H236" s="1" t="s">
        <v>30</v>
      </c>
      <c r="I236" s="1" t="s">
        <v>31</v>
      </c>
      <c r="J236" s="1">
        <v>1923</v>
      </c>
      <c r="K236" s="1">
        <v>46</v>
      </c>
      <c r="L236" s="1">
        <v>3860</v>
      </c>
      <c r="N236" s="1" t="s">
        <v>55</v>
      </c>
    </row>
    <row r="237" spans="1:14">
      <c r="A237" s="1">
        <v>1923</v>
      </c>
      <c r="B237" s="1">
        <v>8</v>
      </c>
      <c r="C237" s="1">
        <v>24</v>
      </c>
      <c r="D237" s="4">
        <f t="shared" si="3"/>
        <v>0</v>
      </c>
      <c r="E237" s="1">
        <v>0</v>
      </c>
      <c r="F237" s="1">
        <v>0</v>
      </c>
      <c r="G237" s="1">
        <v>0</v>
      </c>
      <c r="H237" s="1" t="s">
        <v>30</v>
      </c>
      <c r="I237" s="1" t="s">
        <v>31</v>
      </c>
      <c r="J237" s="1">
        <v>1923</v>
      </c>
      <c r="K237" s="1">
        <v>46</v>
      </c>
      <c r="L237" s="1">
        <v>3860</v>
      </c>
      <c r="N237" s="1" t="s">
        <v>55</v>
      </c>
    </row>
    <row r="238" spans="1:14">
      <c r="A238" s="1">
        <v>1923</v>
      </c>
      <c r="B238" s="1">
        <v>8</v>
      </c>
      <c r="C238" s="1">
        <v>25</v>
      </c>
      <c r="D238" s="4" t="str">
        <f t="shared" si="3"/>
        <v/>
      </c>
      <c r="I238" s="1" t="s">
        <v>31</v>
      </c>
      <c r="J238" s="1">
        <v>1923</v>
      </c>
      <c r="K238" s="1">
        <v>46</v>
      </c>
      <c r="L238" s="1">
        <v>3860</v>
      </c>
      <c r="N238" s="1" t="s">
        <v>55</v>
      </c>
    </row>
    <row r="239" spans="1:14">
      <c r="A239" s="1">
        <v>1923</v>
      </c>
      <c r="B239" s="1">
        <v>8</v>
      </c>
      <c r="C239" s="1">
        <v>26</v>
      </c>
      <c r="D239" s="4">
        <f t="shared" si="3"/>
        <v>0</v>
      </c>
      <c r="E239" s="1">
        <v>0</v>
      </c>
      <c r="F239" s="1">
        <v>0</v>
      </c>
      <c r="G239" s="1">
        <v>0</v>
      </c>
      <c r="H239" s="1" t="s">
        <v>30</v>
      </c>
      <c r="I239" s="1" t="s">
        <v>31</v>
      </c>
      <c r="J239" s="1">
        <v>1923</v>
      </c>
      <c r="K239" s="1">
        <v>46</v>
      </c>
      <c r="L239" s="1">
        <v>3860</v>
      </c>
      <c r="N239" s="1" t="s">
        <v>55</v>
      </c>
    </row>
    <row r="240" spans="1:14">
      <c r="A240" s="1">
        <v>1923</v>
      </c>
      <c r="B240" s="1">
        <v>8</v>
      </c>
      <c r="C240" s="1">
        <v>27</v>
      </c>
      <c r="D240" s="4">
        <f t="shared" si="3"/>
        <v>0</v>
      </c>
      <c r="E240" s="1">
        <v>0</v>
      </c>
      <c r="F240" s="1">
        <v>0</v>
      </c>
      <c r="G240" s="1">
        <v>0</v>
      </c>
      <c r="H240" s="1" t="s">
        <v>30</v>
      </c>
      <c r="I240" s="1" t="s">
        <v>31</v>
      </c>
      <c r="J240" s="1">
        <v>1923</v>
      </c>
      <c r="K240" s="1">
        <v>46</v>
      </c>
      <c r="L240" s="1">
        <v>3860</v>
      </c>
      <c r="N240" s="1" t="s">
        <v>55</v>
      </c>
    </row>
    <row r="241" spans="1:14">
      <c r="A241" s="1">
        <v>1923</v>
      </c>
      <c r="B241" s="1">
        <v>8</v>
      </c>
      <c r="C241" s="1">
        <v>28</v>
      </c>
      <c r="D241" s="4">
        <f t="shared" si="3"/>
        <v>0</v>
      </c>
      <c r="E241" s="1">
        <v>0</v>
      </c>
      <c r="F241" s="1">
        <v>0</v>
      </c>
      <c r="G241" s="1">
        <v>0</v>
      </c>
      <c r="H241" s="1" t="s">
        <v>30</v>
      </c>
      <c r="I241" s="1" t="s">
        <v>31</v>
      </c>
      <c r="J241" s="1">
        <v>1923</v>
      </c>
      <c r="K241" s="1">
        <v>46</v>
      </c>
      <c r="L241" s="1">
        <v>3860</v>
      </c>
      <c r="N241" s="1" t="s">
        <v>55</v>
      </c>
    </row>
    <row r="242" spans="1:14">
      <c r="A242" s="1">
        <v>1923</v>
      </c>
      <c r="B242" s="1">
        <v>8</v>
      </c>
      <c r="C242" s="1">
        <v>29</v>
      </c>
      <c r="D242" s="4">
        <f t="shared" si="3"/>
        <v>0</v>
      </c>
      <c r="E242" s="1">
        <v>0</v>
      </c>
      <c r="F242" s="1">
        <v>0</v>
      </c>
      <c r="G242" s="1">
        <v>0</v>
      </c>
      <c r="H242" s="1" t="s">
        <v>30</v>
      </c>
      <c r="I242" s="1" t="s">
        <v>31</v>
      </c>
      <c r="J242" s="1">
        <v>1923</v>
      </c>
      <c r="K242" s="1">
        <v>46</v>
      </c>
      <c r="L242" s="1">
        <v>3860</v>
      </c>
      <c r="N242" s="1" t="s">
        <v>55</v>
      </c>
    </row>
    <row r="243" spans="1:14">
      <c r="A243" s="1">
        <v>1923</v>
      </c>
      <c r="B243" s="1">
        <v>8</v>
      </c>
      <c r="C243" s="1">
        <v>30</v>
      </c>
      <c r="D243" s="4">
        <f t="shared" si="3"/>
        <v>0</v>
      </c>
      <c r="E243" s="1">
        <v>0</v>
      </c>
      <c r="F243" s="1">
        <v>0</v>
      </c>
      <c r="G243" s="1">
        <v>0</v>
      </c>
      <c r="H243" s="1" t="s">
        <v>30</v>
      </c>
      <c r="I243" s="1" t="s">
        <v>31</v>
      </c>
      <c r="J243" s="1">
        <v>1923</v>
      </c>
      <c r="K243" s="1">
        <v>46</v>
      </c>
      <c r="L243" s="1">
        <v>3860</v>
      </c>
      <c r="N243" s="1" t="s">
        <v>55</v>
      </c>
    </row>
    <row r="244" spans="1:14">
      <c r="A244" s="1">
        <v>1923</v>
      </c>
      <c r="B244" s="1">
        <v>8</v>
      </c>
      <c r="C244" s="1">
        <v>31</v>
      </c>
      <c r="D244" s="4">
        <f t="shared" si="3"/>
        <v>0</v>
      </c>
      <c r="E244" s="1">
        <v>0</v>
      </c>
      <c r="F244" s="1">
        <v>0</v>
      </c>
      <c r="G244" s="1">
        <v>0</v>
      </c>
      <c r="H244" s="1" t="s">
        <v>30</v>
      </c>
      <c r="I244" s="1" t="s">
        <v>31</v>
      </c>
      <c r="J244" s="1">
        <v>1923</v>
      </c>
      <c r="K244" s="1">
        <v>46</v>
      </c>
      <c r="L244" s="1">
        <v>3860</v>
      </c>
      <c r="N244" s="1" t="s">
        <v>55</v>
      </c>
    </row>
    <row r="245" spans="1:14">
      <c r="A245" s="1">
        <v>1923</v>
      </c>
      <c r="B245" s="1">
        <v>9</v>
      </c>
      <c r="C245" s="1">
        <v>1</v>
      </c>
      <c r="D245" s="4">
        <f t="shared" si="3"/>
        <v>13</v>
      </c>
      <c r="E245" s="1">
        <v>1</v>
      </c>
      <c r="F245" s="1">
        <v>3</v>
      </c>
      <c r="G245" s="1">
        <v>0</v>
      </c>
      <c r="H245" s="1" t="s">
        <v>30</v>
      </c>
      <c r="I245" s="1" t="s">
        <v>56</v>
      </c>
      <c r="J245" s="1">
        <v>4</v>
      </c>
      <c r="K245" s="1">
        <v>37</v>
      </c>
      <c r="L245" s="1">
        <v>4092</v>
      </c>
      <c r="N245" s="1">
        <v>37</v>
      </c>
    </row>
    <row r="246" spans="1:14">
      <c r="A246" s="1">
        <v>1923</v>
      </c>
      <c r="B246" s="1">
        <v>9</v>
      </c>
      <c r="C246" s="1">
        <v>2</v>
      </c>
      <c r="D246" s="4">
        <f t="shared" si="3"/>
        <v>18</v>
      </c>
      <c r="E246" s="1">
        <v>1</v>
      </c>
      <c r="F246" s="1">
        <v>8</v>
      </c>
      <c r="G246" s="1">
        <v>0</v>
      </c>
      <c r="H246" s="1" t="s">
        <v>30</v>
      </c>
      <c r="I246" s="1" t="s">
        <v>56</v>
      </c>
      <c r="J246" s="1">
        <v>4</v>
      </c>
      <c r="K246" s="1">
        <v>37</v>
      </c>
      <c r="L246" s="1">
        <v>4092</v>
      </c>
      <c r="N246" s="1">
        <v>37</v>
      </c>
    </row>
    <row r="247" spans="1:14">
      <c r="A247" s="1">
        <v>1923</v>
      </c>
      <c r="B247" s="1">
        <v>9</v>
      </c>
      <c r="C247" s="1">
        <v>3</v>
      </c>
      <c r="D247" s="4">
        <f t="shared" si="3"/>
        <v>23</v>
      </c>
      <c r="E247" s="1">
        <v>1</v>
      </c>
      <c r="F247" s="1">
        <v>11</v>
      </c>
      <c r="G247" s="1">
        <v>2</v>
      </c>
      <c r="H247" s="1" t="s">
        <v>30</v>
      </c>
      <c r="I247" s="1" t="s">
        <v>56</v>
      </c>
      <c r="J247" s="1">
        <v>4</v>
      </c>
      <c r="K247" s="1">
        <v>37</v>
      </c>
      <c r="L247" s="1">
        <v>4092</v>
      </c>
      <c r="N247" s="1">
        <v>37</v>
      </c>
    </row>
    <row r="248" spans="1:14">
      <c r="A248" s="1">
        <v>1923</v>
      </c>
      <c r="B248" s="1">
        <v>9</v>
      </c>
      <c r="C248" s="1">
        <v>4</v>
      </c>
      <c r="D248" s="4">
        <f t="shared" si="3"/>
        <v>26</v>
      </c>
      <c r="E248" s="1">
        <v>1</v>
      </c>
      <c r="F248" s="1">
        <v>15</v>
      </c>
      <c r="G248" s="1">
        <v>1</v>
      </c>
      <c r="H248" s="1" t="s">
        <v>30</v>
      </c>
      <c r="I248" s="1" t="s">
        <v>56</v>
      </c>
      <c r="J248" s="1">
        <v>4</v>
      </c>
      <c r="K248" s="1">
        <v>37</v>
      </c>
      <c r="L248" s="1">
        <v>4092</v>
      </c>
      <c r="N248" s="1">
        <v>37</v>
      </c>
    </row>
    <row r="249" spans="1:14">
      <c r="A249" s="1">
        <v>1923</v>
      </c>
      <c r="B249" s="1">
        <v>9</v>
      </c>
      <c r="C249" s="1">
        <v>5</v>
      </c>
      <c r="D249" s="4">
        <f t="shared" si="3"/>
        <v>20</v>
      </c>
      <c r="E249" s="1">
        <v>1</v>
      </c>
      <c r="F249" s="1">
        <v>8</v>
      </c>
      <c r="G249" s="1">
        <v>2</v>
      </c>
      <c r="H249" s="1" t="s">
        <v>30</v>
      </c>
      <c r="I249" s="1" t="s">
        <v>56</v>
      </c>
      <c r="J249" s="1">
        <v>4</v>
      </c>
      <c r="K249" s="1">
        <v>37</v>
      </c>
      <c r="L249" s="1">
        <v>4092</v>
      </c>
      <c r="N249" s="1">
        <v>37</v>
      </c>
    </row>
    <row r="250" spans="1:14">
      <c r="A250" s="1">
        <v>1923</v>
      </c>
      <c r="B250" s="1">
        <v>9</v>
      </c>
      <c r="C250" s="1">
        <v>6</v>
      </c>
      <c r="D250" s="4">
        <f t="shared" si="3"/>
        <v>18</v>
      </c>
      <c r="E250" s="1">
        <v>1</v>
      </c>
      <c r="F250" s="1">
        <v>7</v>
      </c>
      <c r="G250" s="1">
        <v>1</v>
      </c>
      <c r="H250" s="1" t="s">
        <v>30</v>
      </c>
      <c r="I250" s="1" t="s">
        <v>56</v>
      </c>
      <c r="J250" s="1">
        <v>4</v>
      </c>
      <c r="K250" s="1">
        <v>37</v>
      </c>
      <c r="L250" s="1">
        <v>4092</v>
      </c>
      <c r="N250" s="1">
        <v>37</v>
      </c>
    </row>
    <row r="251" spans="1:14">
      <c r="A251" s="1">
        <v>1923</v>
      </c>
      <c r="B251" s="1">
        <v>9</v>
      </c>
      <c r="C251" s="1">
        <v>7</v>
      </c>
      <c r="D251" s="4">
        <f t="shared" si="3"/>
        <v>21</v>
      </c>
      <c r="E251" s="1">
        <v>1</v>
      </c>
      <c r="F251" s="1">
        <v>10</v>
      </c>
      <c r="G251" s="1">
        <v>1</v>
      </c>
      <c r="H251" s="1" t="s">
        <v>30</v>
      </c>
      <c r="I251" s="1" t="s">
        <v>56</v>
      </c>
      <c r="J251" s="1">
        <v>4</v>
      </c>
      <c r="K251" s="1">
        <v>37</v>
      </c>
      <c r="L251" s="1">
        <v>4092</v>
      </c>
      <c r="N251" s="1">
        <v>37</v>
      </c>
    </row>
    <row r="252" spans="1:14">
      <c r="A252" s="1">
        <v>1923</v>
      </c>
      <c r="B252" s="1">
        <v>9</v>
      </c>
      <c r="C252" s="1">
        <v>8</v>
      </c>
      <c r="D252" s="4">
        <f t="shared" si="3"/>
        <v>28</v>
      </c>
      <c r="E252" s="1">
        <v>2</v>
      </c>
      <c r="F252" s="1">
        <f>4+3</f>
        <v>7</v>
      </c>
      <c r="G252" s="1">
        <v>1</v>
      </c>
      <c r="H252" s="1" t="s">
        <v>30</v>
      </c>
      <c r="I252" s="1" t="s">
        <v>56</v>
      </c>
      <c r="J252" s="1">
        <v>4</v>
      </c>
      <c r="K252" s="1">
        <v>37</v>
      </c>
      <c r="L252" s="1">
        <v>4092</v>
      </c>
      <c r="N252" s="1">
        <v>37</v>
      </c>
    </row>
    <row r="253" spans="1:14">
      <c r="A253" s="1">
        <v>1923</v>
      </c>
      <c r="B253" s="1">
        <v>9</v>
      </c>
      <c r="C253" s="1">
        <v>9</v>
      </c>
      <c r="D253" s="4">
        <f t="shared" si="3"/>
        <v>35</v>
      </c>
      <c r="E253" s="1">
        <v>2</v>
      </c>
      <c r="F253" s="1">
        <f>11+1</f>
        <v>12</v>
      </c>
      <c r="G253" s="1">
        <v>3</v>
      </c>
      <c r="H253" s="1" t="s">
        <v>30</v>
      </c>
      <c r="I253" s="1" t="s">
        <v>56</v>
      </c>
      <c r="J253" s="1">
        <v>4</v>
      </c>
      <c r="K253" s="1">
        <v>37</v>
      </c>
      <c r="L253" s="1">
        <v>4092</v>
      </c>
      <c r="N253" s="1">
        <v>37</v>
      </c>
    </row>
    <row r="254" spans="1:14">
      <c r="A254" s="1">
        <v>1923</v>
      </c>
      <c r="B254" s="1">
        <v>9</v>
      </c>
      <c r="C254" s="1">
        <v>10</v>
      </c>
      <c r="D254" s="4" t="str">
        <f t="shared" si="3"/>
        <v/>
      </c>
      <c r="I254" s="1" t="s">
        <v>56</v>
      </c>
      <c r="J254" s="1">
        <v>4</v>
      </c>
      <c r="K254" s="1">
        <v>37</v>
      </c>
      <c r="L254" s="1">
        <v>4092</v>
      </c>
      <c r="N254" s="1">
        <v>37</v>
      </c>
    </row>
    <row r="255" spans="1:14">
      <c r="A255" s="1">
        <v>1923</v>
      </c>
      <c r="B255" s="1">
        <v>9</v>
      </c>
      <c r="C255" s="1">
        <v>11</v>
      </c>
      <c r="D255" s="4">
        <f t="shared" si="3"/>
        <v>16</v>
      </c>
      <c r="E255" s="1">
        <v>1</v>
      </c>
      <c r="F255" s="1">
        <v>5</v>
      </c>
      <c r="G255" s="1">
        <v>1</v>
      </c>
      <c r="H255" s="1" t="s">
        <v>30</v>
      </c>
      <c r="I255" s="1" t="s">
        <v>56</v>
      </c>
      <c r="J255" s="1">
        <v>4</v>
      </c>
      <c r="K255" s="1">
        <v>37</v>
      </c>
      <c r="L255" s="1">
        <v>4092</v>
      </c>
      <c r="N255" s="1">
        <v>37</v>
      </c>
    </row>
    <row r="256" spans="1:14">
      <c r="A256" s="1">
        <v>1923</v>
      </c>
      <c r="B256" s="1">
        <v>9</v>
      </c>
      <c r="C256" s="1">
        <v>12</v>
      </c>
      <c r="D256" s="4">
        <f t="shared" si="3"/>
        <v>15</v>
      </c>
      <c r="E256" s="1">
        <v>1</v>
      </c>
      <c r="F256" s="1">
        <v>4</v>
      </c>
      <c r="G256" s="1">
        <v>1</v>
      </c>
      <c r="H256" s="1" t="s">
        <v>30</v>
      </c>
      <c r="I256" s="1" t="s">
        <v>56</v>
      </c>
      <c r="J256" s="1">
        <v>4</v>
      </c>
      <c r="K256" s="1">
        <v>37</v>
      </c>
      <c r="L256" s="1">
        <v>4092</v>
      </c>
      <c r="N256" s="1">
        <v>37</v>
      </c>
    </row>
    <row r="257" spans="1:14">
      <c r="A257" s="1">
        <v>1923</v>
      </c>
      <c r="B257" s="1">
        <v>9</v>
      </c>
      <c r="C257" s="1">
        <v>13</v>
      </c>
      <c r="D257" s="4" t="str">
        <f t="shared" si="3"/>
        <v/>
      </c>
      <c r="I257" s="1" t="s">
        <v>56</v>
      </c>
      <c r="J257" s="1">
        <v>4</v>
      </c>
      <c r="K257" s="1">
        <v>37</v>
      </c>
      <c r="L257" s="1">
        <v>4092</v>
      </c>
      <c r="N257" s="1">
        <v>37</v>
      </c>
    </row>
    <row r="258" spans="1:14">
      <c r="A258" s="1">
        <v>1923</v>
      </c>
      <c r="B258" s="1">
        <v>9</v>
      </c>
      <c r="C258" s="1">
        <v>14</v>
      </c>
      <c r="D258" s="4" t="str">
        <f t="shared" si="3"/>
        <v/>
      </c>
      <c r="I258" s="1" t="s">
        <v>56</v>
      </c>
      <c r="J258" s="1">
        <v>4</v>
      </c>
      <c r="K258" s="1">
        <v>37</v>
      </c>
      <c r="L258" s="1">
        <v>4092</v>
      </c>
      <c r="N258" s="1">
        <v>37</v>
      </c>
    </row>
    <row r="259" spans="1:14">
      <c r="A259" s="1">
        <v>1923</v>
      </c>
      <c r="B259" s="1">
        <v>9</v>
      </c>
      <c r="C259" s="1">
        <v>15</v>
      </c>
      <c r="D259" s="4">
        <f t="shared" ref="D259:D322" si="4">IF(E259="","",E259*10+F259+G259)</f>
        <v>13</v>
      </c>
      <c r="E259" s="1">
        <v>1</v>
      </c>
      <c r="F259" s="1">
        <v>2</v>
      </c>
      <c r="G259" s="1">
        <v>1</v>
      </c>
      <c r="H259" s="1" t="s">
        <v>30</v>
      </c>
      <c r="I259" s="1" t="s">
        <v>56</v>
      </c>
      <c r="J259" s="1">
        <v>4</v>
      </c>
      <c r="K259" s="1">
        <v>37</v>
      </c>
      <c r="L259" s="1">
        <v>4092</v>
      </c>
      <c r="N259" s="1">
        <v>37</v>
      </c>
    </row>
    <row r="260" spans="1:14">
      <c r="A260" s="1">
        <v>1923</v>
      </c>
      <c r="B260" s="1">
        <v>9</v>
      </c>
      <c r="C260" s="1">
        <v>16</v>
      </c>
      <c r="D260" s="4">
        <f t="shared" si="4"/>
        <v>13</v>
      </c>
      <c r="E260" s="1">
        <v>1</v>
      </c>
      <c r="F260" s="1">
        <v>2</v>
      </c>
      <c r="G260" s="1">
        <v>1</v>
      </c>
      <c r="H260" s="1" t="s">
        <v>30</v>
      </c>
      <c r="I260" s="1" t="s">
        <v>56</v>
      </c>
      <c r="J260" s="1">
        <v>4</v>
      </c>
      <c r="K260" s="1">
        <v>37</v>
      </c>
      <c r="L260" s="1">
        <v>4092</v>
      </c>
      <c r="N260" s="1">
        <v>37</v>
      </c>
    </row>
    <row r="261" spans="1:14">
      <c r="A261" s="1">
        <v>1923</v>
      </c>
      <c r="B261" s="1">
        <v>9</v>
      </c>
      <c r="C261" s="1">
        <v>17</v>
      </c>
      <c r="D261" s="4">
        <f t="shared" si="4"/>
        <v>12</v>
      </c>
      <c r="E261" s="1">
        <v>1</v>
      </c>
      <c r="F261" s="1">
        <v>1</v>
      </c>
      <c r="G261" s="1">
        <v>1</v>
      </c>
      <c r="H261" s="1" t="s">
        <v>30</v>
      </c>
      <c r="I261" s="1" t="s">
        <v>56</v>
      </c>
      <c r="J261" s="1">
        <v>4</v>
      </c>
      <c r="K261" s="1">
        <v>37</v>
      </c>
      <c r="L261" s="1">
        <v>4092</v>
      </c>
      <c r="N261" s="1">
        <v>37</v>
      </c>
    </row>
    <row r="262" spans="1:14">
      <c r="A262" s="1">
        <v>1923</v>
      </c>
      <c r="B262" s="1">
        <v>9</v>
      </c>
      <c r="C262" s="1">
        <v>18</v>
      </c>
      <c r="D262" s="4">
        <f t="shared" si="4"/>
        <v>25</v>
      </c>
      <c r="E262" s="1">
        <v>2</v>
      </c>
      <c r="F262" s="1">
        <f>1+2</f>
        <v>3</v>
      </c>
      <c r="G262" s="1">
        <v>2</v>
      </c>
      <c r="H262" s="1" t="s">
        <v>30</v>
      </c>
      <c r="I262" s="1" t="s">
        <v>56</v>
      </c>
      <c r="J262" s="1">
        <v>4</v>
      </c>
      <c r="K262" s="1">
        <v>37</v>
      </c>
      <c r="L262" s="1">
        <v>4092</v>
      </c>
      <c r="N262" s="1">
        <v>37</v>
      </c>
    </row>
    <row r="263" spans="1:14">
      <c r="A263" s="1">
        <v>1923</v>
      </c>
      <c r="B263" s="1">
        <v>9</v>
      </c>
      <c r="C263" s="1">
        <v>19</v>
      </c>
      <c r="D263" s="4">
        <f t="shared" si="4"/>
        <v>12</v>
      </c>
      <c r="E263" s="1">
        <v>1</v>
      </c>
      <c r="F263" s="1">
        <v>1</v>
      </c>
      <c r="G263" s="1">
        <v>1</v>
      </c>
      <c r="H263" s="1" t="s">
        <v>30</v>
      </c>
      <c r="I263" s="1" t="s">
        <v>56</v>
      </c>
      <c r="J263" s="1">
        <v>4</v>
      </c>
      <c r="K263" s="1">
        <v>37</v>
      </c>
      <c r="L263" s="1">
        <v>4092</v>
      </c>
      <c r="N263" s="1">
        <v>37</v>
      </c>
    </row>
    <row r="264" spans="1:14">
      <c r="A264" s="1">
        <v>1923</v>
      </c>
      <c r="B264" s="1">
        <v>9</v>
      </c>
      <c r="C264" s="1">
        <v>20</v>
      </c>
      <c r="D264" s="4">
        <f t="shared" si="4"/>
        <v>0</v>
      </c>
      <c r="E264" s="1">
        <v>0</v>
      </c>
      <c r="F264" s="1">
        <v>0</v>
      </c>
      <c r="G264" s="1">
        <v>0</v>
      </c>
      <c r="H264" s="1" t="s">
        <v>30</v>
      </c>
      <c r="I264" s="1" t="s">
        <v>56</v>
      </c>
      <c r="J264" s="1">
        <v>4</v>
      </c>
      <c r="K264" s="1">
        <v>37</v>
      </c>
      <c r="L264" s="1">
        <v>4092</v>
      </c>
      <c r="N264" s="1">
        <v>37</v>
      </c>
    </row>
    <row r="265" spans="1:14">
      <c r="A265" s="1">
        <v>1923</v>
      </c>
      <c r="B265" s="1">
        <v>9</v>
      </c>
      <c r="C265" s="1">
        <v>21</v>
      </c>
      <c r="D265" s="4" t="str">
        <f t="shared" si="4"/>
        <v/>
      </c>
      <c r="I265" s="1" t="s">
        <v>56</v>
      </c>
      <c r="J265" s="1">
        <v>4</v>
      </c>
      <c r="K265" s="1">
        <v>37</v>
      </c>
      <c r="L265" s="1">
        <v>4092</v>
      </c>
      <c r="N265" s="1">
        <v>37</v>
      </c>
    </row>
    <row r="266" spans="1:14">
      <c r="A266" s="1">
        <v>1923</v>
      </c>
      <c r="B266" s="1">
        <v>9</v>
      </c>
      <c r="C266" s="1">
        <v>22</v>
      </c>
      <c r="D266" s="4">
        <f t="shared" si="4"/>
        <v>0</v>
      </c>
      <c r="E266" s="1">
        <v>0</v>
      </c>
      <c r="F266" s="1">
        <v>0</v>
      </c>
      <c r="G266" s="1">
        <v>0</v>
      </c>
      <c r="H266" s="1" t="s">
        <v>30</v>
      </c>
      <c r="I266" s="1" t="s">
        <v>56</v>
      </c>
      <c r="J266" s="1">
        <v>4</v>
      </c>
      <c r="K266" s="1">
        <v>37</v>
      </c>
      <c r="L266" s="1">
        <v>4092</v>
      </c>
      <c r="N266" s="1">
        <v>37</v>
      </c>
    </row>
    <row r="267" spans="1:14">
      <c r="A267" s="1">
        <v>1923</v>
      </c>
      <c r="B267" s="1">
        <v>9</v>
      </c>
      <c r="C267" s="1">
        <v>23</v>
      </c>
      <c r="D267" s="4">
        <f t="shared" si="4"/>
        <v>0</v>
      </c>
      <c r="E267" s="1">
        <v>0</v>
      </c>
      <c r="F267" s="1">
        <v>0</v>
      </c>
      <c r="G267" s="1">
        <v>0</v>
      </c>
      <c r="H267" s="1" t="s">
        <v>30</v>
      </c>
      <c r="I267" s="1" t="s">
        <v>56</v>
      </c>
      <c r="J267" s="1">
        <v>4</v>
      </c>
      <c r="K267" s="1">
        <v>37</v>
      </c>
      <c r="L267" s="1">
        <v>4092</v>
      </c>
      <c r="N267" s="1">
        <v>37</v>
      </c>
    </row>
    <row r="268" spans="1:14">
      <c r="A268" s="1">
        <v>1923</v>
      </c>
      <c r="B268" s="1">
        <v>9</v>
      </c>
      <c r="C268" s="1">
        <v>24</v>
      </c>
      <c r="D268" s="4" t="str">
        <f t="shared" si="4"/>
        <v/>
      </c>
      <c r="I268" s="1" t="s">
        <v>56</v>
      </c>
      <c r="J268" s="1">
        <v>4</v>
      </c>
      <c r="K268" s="1">
        <v>37</v>
      </c>
      <c r="L268" s="1">
        <v>4092</v>
      </c>
      <c r="N268" s="1">
        <v>37</v>
      </c>
    </row>
    <row r="269" spans="1:14">
      <c r="A269" s="1">
        <v>1923</v>
      </c>
      <c r="B269" s="1">
        <v>9</v>
      </c>
      <c r="C269" s="1">
        <v>25</v>
      </c>
      <c r="D269" s="4">
        <f t="shared" si="4"/>
        <v>15</v>
      </c>
      <c r="E269" s="1">
        <v>1</v>
      </c>
      <c r="F269" s="1">
        <v>4</v>
      </c>
      <c r="G269" s="1">
        <v>1</v>
      </c>
      <c r="H269" s="1" t="s">
        <v>30</v>
      </c>
      <c r="I269" s="1" t="s">
        <v>56</v>
      </c>
      <c r="J269" s="1">
        <v>4</v>
      </c>
      <c r="K269" s="1">
        <v>37</v>
      </c>
      <c r="L269" s="1">
        <v>4092</v>
      </c>
      <c r="N269" s="1">
        <v>37</v>
      </c>
    </row>
    <row r="270" spans="1:14">
      <c r="A270" s="1">
        <v>1923</v>
      </c>
      <c r="B270" s="1">
        <v>9</v>
      </c>
      <c r="C270" s="1">
        <v>26</v>
      </c>
      <c r="D270" s="4">
        <f t="shared" si="4"/>
        <v>14</v>
      </c>
      <c r="E270" s="1">
        <v>1</v>
      </c>
      <c r="F270" s="1">
        <v>3</v>
      </c>
      <c r="G270" s="1">
        <v>1</v>
      </c>
      <c r="H270" s="1" t="s">
        <v>30</v>
      </c>
      <c r="I270" s="1" t="s">
        <v>56</v>
      </c>
      <c r="J270" s="1">
        <v>4</v>
      </c>
      <c r="K270" s="1">
        <v>37</v>
      </c>
      <c r="L270" s="1">
        <v>4092</v>
      </c>
      <c r="N270" s="1">
        <v>37</v>
      </c>
    </row>
    <row r="271" spans="1:14">
      <c r="A271" s="1">
        <v>1923</v>
      </c>
      <c r="B271" s="1">
        <v>9</v>
      </c>
      <c r="C271" s="1">
        <v>27</v>
      </c>
      <c r="D271" s="4">
        <f t="shared" si="4"/>
        <v>18</v>
      </c>
      <c r="E271" s="1">
        <v>1</v>
      </c>
      <c r="F271" s="1">
        <v>7</v>
      </c>
      <c r="G271" s="1">
        <v>1</v>
      </c>
      <c r="H271" s="1" t="s">
        <v>30</v>
      </c>
      <c r="I271" s="1" t="s">
        <v>56</v>
      </c>
      <c r="J271" s="1">
        <v>4</v>
      </c>
      <c r="K271" s="1">
        <v>37</v>
      </c>
      <c r="L271" s="1">
        <v>4092</v>
      </c>
      <c r="N271" s="1">
        <v>37</v>
      </c>
    </row>
    <row r="272" spans="1:14">
      <c r="A272" s="1">
        <v>1923</v>
      </c>
      <c r="B272" s="1">
        <v>9</v>
      </c>
      <c r="C272" s="1">
        <v>28</v>
      </c>
      <c r="D272" s="4">
        <f t="shared" si="4"/>
        <v>12</v>
      </c>
      <c r="E272" s="1">
        <v>1</v>
      </c>
      <c r="F272" s="1">
        <v>1</v>
      </c>
      <c r="G272" s="1">
        <v>1</v>
      </c>
      <c r="H272" s="1" t="s">
        <v>30</v>
      </c>
      <c r="I272" s="1" t="s">
        <v>56</v>
      </c>
      <c r="J272" s="1">
        <v>4</v>
      </c>
      <c r="K272" s="1">
        <v>37</v>
      </c>
      <c r="L272" s="1">
        <v>4092</v>
      </c>
      <c r="N272" s="1">
        <v>37</v>
      </c>
    </row>
    <row r="273" spans="1:14">
      <c r="A273" s="1">
        <v>1923</v>
      </c>
      <c r="B273" s="1">
        <v>9</v>
      </c>
      <c r="C273" s="1">
        <v>29</v>
      </c>
      <c r="D273" s="4">
        <f t="shared" si="4"/>
        <v>12</v>
      </c>
      <c r="E273" s="1">
        <v>1</v>
      </c>
      <c r="F273" s="1">
        <v>1</v>
      </c>
      <c r="G273" s="1">
        <v>1</v>
      </c>
      <c r="H273" s="1" t="s">
        <v>30</v>
      </c>
      <c r="I273" s="1" t="s">
        <v>56</v>
      </c>
      <c r="J273" s="1">
        <v>4</v>
      </c>
      <c r="K273" s="1">
        <v>37</v>
      </c>
      <c r="L273" s="1">
        <v>4092</v>
      </c>
      <c r="N273" s="1">
        <v>37</v>
      </c>
    </row>
    <row r="274" spans="1:14">
      <c r="A274" s="1">
        <v>1923</v>
      </c>
      <c r="B274" s="1">
        <v>9</v>
      </c>
      <c r="C274" s="1">
        <v>30</v>
      </c>
      <c r="D274" s="4" t="str">
        <f t="shared" si="4"/>
        <v/>
      </c>
      <c r="I274" s="1" t="s">
        <v>56</v>
      </c>
      <c r="J274" s="1">
        <v>4</v>
      </c>
      <c r="K274" s="1">
        <v>37</v>
      </c>
      <c r="L274" s="1">
        <v>4092</v>
      </c>
      <c r="N274" s="1">
        <v>37</v>
      </c>
    </row>
    <row r="275" spans="1:14">
      <c r="A275" s="1">
        <v>1923</v>
      </c>
      <c r="B275" s="1">
        <v>10</v>
      </c>
      <c r="C275" s="1">
        <v>1</v>
      </c>
      <c r="D275" s="4">
        <f t="shared" si="4"/>
        <v>12</v>
      </c>
      <c r="E275" s="1">
        <v>1</v>
      </c>
      <c r="F275" s="1">
        <v>1</v>
      </c>
      <c r="G275" s="1">
        <v>1</v>
      </c>
      <c r="H275" s="1" t="s">
        <v>30</v>
      </c>
      <c r="I275" s="1" t="s">
        <v>56</v>
      </c>
      <c r="J275" s="1">
        <v>4</v>
      </c>
      <c r="K275" s="1">
        <v>66</v>
      </c>
      <c r="L275" s="1">
        <v>4093</v>
      </c>
      <c r="N275" s="1">
        <v>66</v>
      </c>
    </row>
    <row r="276" spans="1:14">
      <c r="A276" s="1">
        <v>1923</v>
      </c>
      <c r="B276" s="1">
        <v>10</v>
      </c>
      <c r="C276" s="1">
        <v>2</v>
      </c>
      <c r="D276" s="4" t="str">
        <f t="shared" si="4"/>
        <v/>
      </c>
      <c r="I276" s="1" t="s">
        <v>56</v>
      </c>
      <c r="J276" s="1">
        <v>4</v>
      </c>
      <c r="K276" s="1">
        <v>66</v>
      </c>
      <c r="L276" s="1">
        <v>4093</v>
      </c>
      <c r="N276" s="1">
        <v>66</v>
      </c>
    </row>
    <row r="277" spans="1:14">
      <c r="A277" s="1">
        <v>1923</v>
      </c>
      <c r="B277" s="1">
        <v>10</v>
      </c>
      <c r="C277" s="1">
        <v>3</v>
      </c>
      <c r="D277" s="4">
        <f t="shared" si="4"/>
        <v>12</v>
      </c>
      <c r="E277" s="1">
        <v>1</v>
      </c>
      <c r="F277" s="1">
        <v>1</v>
      </c>
      <c r="G277" s="1">
        <v>1</v>
      </c>
      <c r="H277" s="1" t="s">
        <v>30</v>
      </c>
      <c r="I277" s="1" t="s">
        <v>56</v>
      </c>
      <c r="J277" s="1">
        <v>4</v>
      </c>
      <c r="K277" s="1">
        <v>66</v>
      </c>
      <c r="L277" s="1">
        <v>4093</v>
      </c>
      <c r="N277" s="1">
        <v>66</v>
      </c>
    </row>
    <row r="278" spans="1:14">
      <c r="A278" s="1">
        <v>1923</v>
      </c>
      <c r="B278" s="1">
        <v>10</v>
      </c>
      <c r="C278" s="1">
        <v>4</v>
      </c>
      <c r="D278" s="4">
        <f t="shared" si="4"/>
        <v>12</v>
      </c>
      <c r="E278" s="1">
        <v>1</v>
      </c>
      <c r="F278" s="1">
        <v>1</v>
      </c>
      <c r="G278" s="1">
        <v>1</v>
      </c>
      <c r="H278" s="1" t="s">
        <v>30</v>
      </c>
      <c r="I278" s="1" t="s">
        <v>56</v>
      </c>
      <c r="J278" s="1">
        <v>4</v>
      </c>
      <c r="K278" s="1">
        <v>66</v>
      </c>
      <c r="L278" s="1">
        <v>4093</v>
      </c>
      <c r="N278" s="1">
        <v>66</v>
      </c>
    </row>
    <row r="279" spans="1:14">
      <c r="A279" s="1">
        <v>1923</v>
      </c>
      <c r="B279" s="1">
        <v>10</v>
      </c>
      <c r="C279" s="1">
        <v>5</v>
      </c>
      <c r="D279" s="4">
        <f t="shared" si="4"/>
        <v>12</v>
      </c>
      <c r="E279" s="1">
        <v>1</v>
      </c>
      <c r="F279" s="1">
        <v>1</v>
      </c>
      <c r="G279" s="1">
        <v>1</v>
      </c>
      <c r="H279" s="1" t="s">
        <v>30</v>
      </c>
      <c r="I279" s="1" t="s">
        <v>56</v>
      </c>
      <c r="J279" s="1">
        <v>4</v>
      </c>
      <c r="K279" s="1">
        <v>66</v>
      </c>
      <c r="L279" s="1">
        <v>4093</v>
      </c>
      <c r="N279" s="1">
        <v>66</v>
      </c>
    </row>
    <row r="280" spans="1:14">
      <c r="A280" s="1">
        <v>1923</v>
      </c>
      <c r="B280" s="1">
        <v>10</v>
      </c>
      <c r="C280" s="1">
        <v>6</v>
      </c>
      <c r="D280" s="4" t="str">
        <f t="shared" si="4"/>
        <v/>
      </c>
      <c r="I280" s="1" t="s">
        <v>56</v>
      </c>
      <c r="J280" s="1">
        <v>4</v>
      </c>
      <c r="K280" s="1">
        <v>66</v>
      </c>
      <c r="L280" s="1">
        <v>4093</v>
      </c>
      <c r="N280" s="1">
        <v>66</v>
      </c>
    </row>
    <row r="281" spans="1:14">
      <c r="A281" s="1">
        <v>1923</v>
      </c>
      <c r="B281" s="1">
        <v>10</v>
      </c>
      <c r="C281" s="1">
        <v>7</v>
      </c>
      <c r="D281" s="4" t="str">
        <f t="shared" si="4"/>
        <v/>
      </c>
      <c r="I281" s="1" t="s">
        <v>56</v>
      </c>
      <c r="J281" s="1">
        <v>4</v>
      </c>
      <c r="K281" s="1">
        <v>66</v>
      </c>
      <c r="L281" s="1">
        <v>4093</v>
      </c>
      <c r="N281" s="1">
        <v>66</v>
      </c>
    </row>
    <row r="282" spans="1:14">
      <c r="A282" s="1">
        <v>1923</v>
      </c>
      <c r="B282" s="1">
        <v>10</v>
      </c>
      <c r="C282" s="1">
        <v>8</v>
      </c>
      <c r="D282" s="4" t="str">
        <f t="shared" si="4"/>
        <v/>
      </c>
      <c r="I282" s="1" t="s">
        <v>56</v>
      </c>
      <c r="J282" s="1">
        <v>4</v>
      </c>
      <c r="K282" s="1">
        <v>66</v>
      </c>
      <c r="L282" s="1">
        <v>4093</v>
      </c>
      <c r="N282" s="1">
        <v>66</v>
      </c>
    </row>
    <row r="283" spans="1:14">
      <c r="A283" s="1">
        <v>1923</v>
      </c>
      <c r="B283" s="1">
        <v>10</v>
      </c>
      <c r="C283" s="1">
        <v>9</v>
      </c>
      <c r="D283" s="4" t="str">
        <f t="shared" si="4"/>
        <v/>
      </c>
      <c r="I283" s="1" t="s">
        <v>56</v>
      </c>
      <c r="J283" s="1">
        <v>4</v>
      </c>
      <c r="K283" s="1">
        <v>66</v>
      </c>
      <c r="L283" s="1">
        <v>4093</v>
      </c>
      <c r="N283" s="1">
        <v>66</v>
      </c>
    </row>
    <row r="284" spans="1:14">
      <c r="A284" s="1">
        <v>1923</v>
      </c>
      <c r="B284" s="1">
        <v>10</v>
      </c>
      <c r="C284" s="1">
        <v>10</v>
      </c>
      <c r="D284" s="4" t="str">
        <f t="shared" si="4"/>
        <v/>
      </c>
      <c r="I284" s="1" t="s">
        <v>56</v>
      </c>
      <c r="J284" s="1">
        <v>4</v>
      </c>
      <c r="K284" s="1">
        <v>66</v>
      </c>
      <c r="L284" s="1">
        <v>4093</v>
      </c>
      <c r="N284" s="1">
        <v>66</v>
      </c>
    </row>
    <row r="285" spans="1:14">
      <c r="A285" s="1">
        <v>1923</v>
      </c>
      <c r="B285" s="1">
        <v>10</v>
      </c>
      <c r="C285" s="1">
        <v>11</v>
      </c>
      <c r="D285" s="4">
        <f t="shared" si="4"/>
        <v>12</v>
      </c>
      <c r="E285" s="1">
        <v>1</v>
      </c>
      <c r="F285" s="1">
        <v>1</v>
      </c>
      <c r="G285" s="1">
        <v>1</v>
      </c>
      <c r="H285" s="1" t="s">
        <v>30</v>
      </c>
      <c r="I285" s="1" t="s">
        <v>56</v>
      </c>
      <c r="J285" s="1">
        <v>4</v>
      </c>
      <c r="K285" s="1">
        <v>66</v>
      </c>
      <c r="L285" s="1">
        <v>4093</v>
      </c>
      <c r="N285" s="1">
        <v>66</v>
      </c>
    </row>
    <row r="286" spans="1:14">
      <c r="A286" s="1">
        <v>1923</v>
      </c>
      <c r="B286" s="1">
        <v>10</v>
      </c>
      <c r="C286" s="1">
        <v>12</v>
      </c>
      <c r="D286" s="4">
        <f t="shared" si="4"/>
        <v>12</v>
      </c>
      <c r="E286" s="1">
        <v>1</v>
      </c>
      <c r="F286" s="1">
        <v>1</v>
      </c>
      <c r="G286" s="1">
        <v>1</v>
      </c>
      <c r="H286" s="1" t="s">
        <v>30</v>
      </c>
      <c r="I286" s="1" t="s">
        <v>56</v>
      </c>
      <c r="J286" s="1">
        <v>4</v>
      </c>
      <c r="K286" s="1">
        <v>66</v>
      </c>
      <c r="L286" s="1">
        <v>4093</v>
      </c>
      <c r="N286" s="1">
        <v>66</v>
      </c>
    </row>
    <row r="287" spans="1:14">
      <c r="A287" s="1">
        <v>1923</v>
      </c>
      <c r="B287" s="1">
        <v>10</v>
      </c>
      <c r="C287" s="1">
        <v>13</v>
      </c>
      <c r="D287" s="4">
        <f t="shared" si="4"/>
        <v>12</v>
      </c>
      <c r="E287" s="1">
        <v>1</v>
      </c>
      <c r="F287" s="1">
        <v>1</v>
      </c>
      <c r="G287" s="1">
        <v>1</v>
      </c>
      <c r="H287" s="1" t="s">
        <v>30</v>
      </c>
      <c r="I287" s="1" t="s">
        <v>56</v>
      </c>
      <c r="J287" s="1">
        <v>4</v>
      </c>
      <c r="K287" s="1">
        <v>66</v>
      </c>
      <c r="L287" s="1">
        <v>4093</v>
      </c>
      <c r="N287" s="1">
        <v>66</v>
      </c>
    </row>
    <row r="288" spans="1:14">
      <c r="A288" s="1">
        <v>1923</v>
      </c>
      <c r="B288" s="1">
        <v>10</v>
      </c>
      <c r="C288" s="1">
        <v>14</v>
      </c>
      <c r="D288" s="4">
        <f t="shared" si="4"/>
        <v>13</v>
      </c>
      <c r="E288" s="1">
        <v>1</v>
      </c>
      <c r="F288" s="1">
        <v>2</v>
      </c>
      <c r="G288" s="1">
        <v>1</v>
      </c>
      <c r="H288" s="1" t="s">
        <v>30</v>
      </c>
      <c r="I288" s="1" t="s">
        <v>56</v>
      </c>
      <c r="J288" s="1">
        <v>4</v>
      </c>
      <c r="K288" s="1">
        <v>66</v>
      </c>
      <c r="L288" s="1">
        <v>4093</v>
      </c>
      <c r="N288" s="1">
        <v>66</v>
      </c>
    </row>
    <row r="289" spans="1:14">
      <c r="A289" s="1">
        <v>1923</v>
      </c>
      <c r="B289" s="1">
        <v>10</v>
      </c>
      <c r="C289" s="1">
        <v>15</v>
      </c>
      <c r="D289" s="4">
        <f t="shared" si="4"/>
        <v>12</v>
      </c>
      <c r="E289" s="1">
        <v>1</v>
      </c>
      <c r="F289" s="1">
        <v>1</v>
      </c>
      <c r="G289" s="1">
        <v>1</v>
      </c>
      <c r="H289" s="1" t="s">
        <v>30</v>
      </c>
      <c r="I289" s="1" t="s">
        <v>56</v>
      </c>
      <c r="J289" s="1">
        <v>4</v>
      </c>
      <c r="K289" s="1">
        <v>66</v>
      </c>
      <c r="L289" s="1">
        <v>4093</v>
      </c>
      <c r="N289" s="1">
        <v>66</v>
      </c>
    </row>
    <row r="290" spans="1:14">
      <c r="A290" s="1">
        <v>1923</v>
      </c>
      <c r="B290" s="1">
        <v>10</v>
      </c>
      <c r="C290" s="1">
        <v>16</v>
      </c>
      <c r="D290" s="4">
        <f t="shared" si="4"/>
        <v>16</v>
      </c>
      <c r="E290" s="1">
        <v>1</v>
      </c>
      <c r="F290" s="1">
        <v>5</v>
      </c>
      <c r="G290" s="1">
        <v>1</v>
      </c>
      <c r="H290" s="1" t="s">
        <v>30</v>
      </c>
      <c r="I290" s="1" t="s">
        <v>56</v>
      </c>
      <c r="J290" s="1">
        <v>4</v>
      </c>
      <c r="K290" s="1">
        <v>66</v>
      </c>
      <c r="L290" s="1">
        <v>4093</v>
      </c>
      <c r="N290" s="1">
        <v>66</v>
      </c>
    </row>
    <row r="291" spans="1:14">
      <c r="A291" s="1">
        <v>1923</v>
      </c>
      <c r="B291" s="1">
        <v>10</v>
      </c>
      <c r="C291" s="1">
        <v>17</v>
      </c>
      <c r="D291" s="4">
        <f t="shared" si="4"/>
        <v>13</v>
      </c>
      <c r="E291" s="1">
        <v>1</v>
      </c>
      <c r="F291" s="1">
        <v>2</v>
      </c>
      <c r="G291" s="1">
        <v>1</v>
      </c>
      <c r="H291" s="1" t="s">
        <v>30</v>
      </c>
      <c r="I291" s="1" t="s">
        <v>56</v>
      </c>
      <c r="J291" s="1">
        <v>4</v>
      </c>
      <c r="K291" s="1">
        <v>66</v>
      </c>
      <c r="L291" s="1">
        <v>4093</v>
      </c>
      <c r="N291" s="1">
        <v>66</v>
      </c>
    </row>
    <row r="292" spans="1:14">
      <c r="A292" s="1">
        <v>1923</v>
      </c>
      <c r="B292" s="1">
        <v>10</v>
      </c>
      <c r="C292" s="1">
        <v>18</v>
      </c>
      <c r="D292" s="4">
        <f t="shared" si="4"/>
        <v>12</v>
      </c>
      <c r="E292" s="1">
        <v>1</v>
      </c>
      <c r="F292" s="1">
        <v>1</v>
      </c>
      <c r="G292" s="1">
        <v>1</v>
      </c>
      <c r="H292" s="1" t="s">
        <v>35</v>
      </c>
      <c r="I292" s="1" t="s">
        <v>56</v>
      </c>
      <c r="J292" s="1">
        <v>4</v>
      </c>
      <c r="K292" s="1">
        <v>66</v>
      </c>
      <c r="L292" s="1">
        <v>4093</v>
      </c>
      <c r="N292" s="1">
        <v>66</v>
      </c>
    </row>
    <row r="293" spans="1:14">
      <c r="A293" s="1">
        <v>1923</v>
      </c>
      <c r="B293" s="1">
        <v>10</v>
      </c>
      <c r="C293" s="1">
        <v>19</v>
      </c>
      <c r="D293" s="4">
        <f t="shared" si="4"/>
        <v>11</v>
      </c>
      <c r="E293" s="1">
        <v>1</v>
      </c>
      <c r="F293" s="1">
        <v>1</v>
      </c>
      <c r="G293" s="1">
        <v>0</v>
      </c>
      <c r="H293" s="1" t="s">
        <v>30</v>
      </c>
      <c r="I293" s="1" t="s">
        <v>56</v>
      </c>
      <c r="J293" s="1">
        <v>4</v>
      </c>
      <c r="K293" s="1">
        <v>66</v>
      </c>
      <c r="L293" s="1">
        <v>4093</v>
      </c>
      <c r="N293" s="1">
        <v>66</v>
      </c>
    </row>
    <row r="294" spans="1:14">
      <c r="A294" s="1">
        <v>1923</v>
      </c>
      <c r="B294" s="1">
        <v>10</v>
      </c>
      <c r="C294" s="1">
        <v>20</v>
      </c>
      <c r="D294" s="4">
        <f t="shared" si="4"/>
        <v>11</v>
      </c>
      <c r="E294" s="1">
        <v>1</v>
      </c>
      <c r="F294" s="1">
        <v>1</v>
      </c>
      <c r="G294" s="1">
        <v>0</v>
      </c>
      <c r="H294" s="1" t="s">
        <v>30</v>
      </c>
      <c r="I294" s="1" t="s">
        <v>56</v>
      </c>
      <c r="J294" s="1">
        <v>4</v>
      </c>
      <c r="K294" s="1">
        <v>66</v>
      </c>
      <c r="L294" s="1">
        <v>4093</v>
      </c>
      <c r="N294" s="1">
        <v>66</v>
      </c>
    </row>
    <row r="295" spans="1:14">
      <c r="A295" s="1">
        <v>1923</v>
      </c>
      <c r="B295" s="1">
        <v>10</v>
      </c>
      <c r="C295" s="1">
        <v>21</v>
      </c>
      <c r="D295" s="4">
        <f t="shared" si="4"/>
        <v>0</v>
      </c>
      <c r="E295" s="1">
        <v>0</v>
      </c>
      <c r="F295" s="1">
        <v>0</v>
      </c>
      <c r="G295" s="1">
        <v>0</v>
      </c>
      <c r="H295" s="1" t="s">
        <v>30</v>
      </c>
      <c r="I295" s="1" t="s">
        <v>56</v>
      </c>
      <c r="J295" s="1">
        <v>4</v>
      </c>
      <c r="K295" s="1">
        <v>66</v>
      </c>
      <c r="L295" s="1">
        <v>4093</v>
      </c>
      <c r="N295" s="1">
        <v>66</v>
      </c>
    </row>
    <row r="296" spans="1:14">
      <c r="A296" s="1">
        <v>1923</v>
      </c>
      <c r="B296" s="1">
        <v>10</v>
      </c>
      <c r="C296" s="1">
        <v>22</v>
      </c>
      <c r="D296" s="4">
        <f t="shared" si="4"/>
        <v>12</v>
      </c>
      <c r="E296" s="1">
        <v>1</v>
      </c>
      <c r="F296" s="1">
        <v>1</v>
      </c>
      <c r="G296" s="1">
        <v>1</v>
      </c>
      <c r="H296" s="1" t="s">
        <v>30</v>
      </c>
      <c r="I296" s="1" t="s">
        <v>56</v>
      </c>
      <c r="J296" s="1">
        <v>4</v>
      </c>
      <c r="K296" s="1">
        <v>66</v>
      </c>
      <c r="L296" s="1">
        <v>4093</v>
      </c>
      <c r="N296" s="1">
        <v>66</v>
      </c>
    </row>
    <row r="297" spans="1:14">
      <c r="A297" s="1">
        <v>1923</v>
      </c>
      <c r="B297" s="1">
        <v>10</v>
      </c>
      <c r="C297" s="1">
        <v>23</v>
      </c>
      <c r="D297" s="4">
        <f t="shared" si="4"/>
        <v>33</v>
      </c>
      <c r="E297" s="1">
        <v>2</v>
      </c>
      <c r="F297" s="1">
        <f>10+1</f>
        <v>11</v>
      </c>
      <c r="G297" s="1">
        <v>2</v>
      </c>
      <c r="H297" s="1" t="s">
        <v>30</v>
      </c>
      <c r="I297" s="1" t="s">
        <v>56</v>
      </c>
      <c r="J297" s="1">
        <v>4</v>
      </c>
      <c r="K297" s="1">
        <v>66</v>
      </c>
      <c r="L297" s="1">
        <v>4093</v>
      </c>
      <c r="N297" s="1">
        <v>66</v>
      </c>
    </row>
    <row r="298" spans="1:14">
      <c r="A298" s="1">
        <v>1923</v>
      </c>
      <c r="B298" s="1">
        <v>10</v>
      </c>
      <c r="C298" s="1">
        <v>24</v>
      </c>
      <c r="D298" s="4">
        <f t="shared" si="4"/>
        <v>35</v>
      </c>
      <c r="E298" s="1">
        <v>2</v>
      </c>
      <c r="F298" s="1">
        <f>11+1</f>
        <v>12</v>
      </c>
      <c r="G298" s="1">
        <v>3</v>
      </c>
      <c r="H298" s="1" t="s">
        <v>30</v>
      </c>
      <c r="I298" s="1" t="s">
        <v>56</v>
      </c>
      <c r="J298" s="1">
        <v>4</v>
      </c>
      <c r="K298" s="1">
        <v>66</v>
      </c>
      <c r="L298" s="1">
        <v>4093</v>
      </c>
      <c r="N298" s="1">
        <v>66</v>
      </c>
    </row>
    <row r="299" spans="1:14">
      <c r="A299" s="1">
        <v>1923</v>
      </c>
      <c r="B299" s="1">
        <v>10</v>
      </c>
      <c r="C299" s="1">
        <v>25</v>
      </c>
      <c r="D299" s="4">
        <f t="shared" si="4"/>
        <v>43</v>
      </c>
      <c r="E299" s="1">
        <v>2</v>
      </c>
      <c r="F299" s="1">
        <v>20</v>
      </c>
      <c r="G299" s="1">
        <v>3</v>
      </c>
      <c r="H299" s="1" t="s">
        <v>30</v>
      </c>
      <c r="I299" s="1" t="s">
        <v>56</v>
      </c>
      <c r="J299" s="1">
        <v>4</v>
      </c>
      <c r="K299" s="1">
        <v>66</v>
      </c>
      <c r="L299" s="1">
        <v>4093</v>
      </c>
      <c r="N299" s="1">
        <v>66</v>
      </c>
    </row>
    <row r="300" spans="1:14">
      <c r="A300" s="1">
        <v>1923</v>
      </c>
      <c r="B300" s="1">
        <v>10</v>
      </c>
      <c r="C300" s="1">
        <v>26</v>
      </c>
      <c r="D300" s="4">
        <f t="shared" si="4"/>
        <v>45</v>
      </c>
      <c r="E300" s="1">
        <v>2</v>
      </c>
      <c r="F300" s="1">
        <v>22</v>
      </c>
      <c r="G300" s="1">
        <v>3</v>
      </c>
      <c r="H300" s="1" t="s">
        <v>38</v>
      </c>
      <c r="I300" s="1" t="s">
        <v>56</v>
      </c>
      <c r="J300" s="1">
        <v>4</v>
      </c>
      <c r="K300" s="1">
        <v>66</v>
      </c>
      <c r="L300" s="1">
        <v>4093</v>
      </c>
      <c r="N300" s="1">
        <v>66</v>
      </c>
    </row>
    <row r="301" spans="1:14">
      <c r="A301" s="1">
        <v>1923</v>
      </c>
      <c r="B301" s="1">
        <v>10</v>
      </c>
      <c r="C301" s="1">
        <v>27</v>
      </c>
      <c r="D301" s="4">
        <f t="shared" si="4"/>
        <v>40</v>
      </c>
      <c r="E301" s="1">
        <v>2</v>
      </c>
      <c r="F301" s="1">
        <v>17</v>
      </c>
      <c r="G301" s="1">
        <v>3</v>
      </c>
      <c r="H301" s="1" t="s">
        <v>30</v>
      </c>
      <c r="I301" s="1" t="s">
        <v>56</v>
      </c>
      <c r="J301" s="1">
        <v>4</v>
      </c>
      <c r="K301" s="1">
        <v>66</v>
      </c>
      <c r="L301" s="1">
        <v>4093</v>
      </c>
      <c r="N301" s="1">
        <v>66</v>
      </c>
    </row>
    <row r="302" spans="1:14">
      <c r="A302" s="1">
        <v>1923</v>
      </c>
      <c r="B302" s="1">
        <v>10</v>
      </c>
      <c r="C302" s="1">
        <v>28</v>
      </c>
      <c r="D302" s="4" t="str">
        <f t="shared" si="4"/>
        <v/>
      </c>
      <c r="I302" s="1" t="s">
        <v>56</v>
      </c>
      <c r="J302" s="1">
        <v>4</v>
      </c>
      <c r="K302" s="1">
        <v>66</v>
      </c>
      <c r="L302" s="1">
        <v>4093</v>
      </c>
      <c r="N302" s="1">
        <v>66</v>
      </c>
    </row>
    <row r="303" spans="1:14">
      <c r="A303" s="1">
        <v>1923</v>
      </c>
      <c r="B303" s="1">
        <v>10</v>
      </c>
      <c r="C303" s="1">
        <v>29</v>
      </c>
      <c r="D303" s="4">
        <f t="shared" si="4"/>
        <v>25</v>
      </c>
      <c r="E303" s="1">
        <v>2</v>
      </c>
      <c r="F303" s="1">
        <v>3</v>
      </c>
      <c r="G303" s="1">
        <v>2</v>
      </c>
      <c r="H303" s="1" t="s">
        <v>30</v>
      </c>
      <c r="I303" s="1" t="s">
        <v>56</v>
      </c>
      <c r="J303" s="1">
        <v>4</v>
      </c>
      <c r="K303" s="1">
        <v>66</v>
      </c>
      <c r="L303" s="1">
        <v>4093</v>
      </c>
      <c r="N303" s="1">
        <v>66</v>
      </c>
    </row>
    <row r="304" spans="1:14">
      <c r="A304" s="1">
        <v>1923</v>
      </c>
      <c r="B304" s="1">
        <v>10</v>
      </c>
      <c r="C304" s="1">
        <v>30</v>
      </c>
      <c r="D304" s="4">
        <f t="shared" si="4"/>
        <v>12</v>
      </c>
      <c r="E304" s="1">
        <v>1</v>
      </c>
      <c r="F304" s="1">
        <v>1</v>
      </c>
      <c r="G304" s="1">
        <v>1</v>
      </c>
      <c r="H304" s="1" t="s">
        <v>30</v>
      </c>
      <c r="I304" s="1" t="s">
        <v>56</v>
      </c>
      <c r="J304" s="1">
        <v>4</v>
      </c>
      <c r="K304" s="1">
        <v>66</v>
      </c>
      <c r="L304" s="1">
        <v>4093</v>
      </c>
      <c r="N304" s="1">
        <v>66</v>
      </c>
    </row>
    <row r="305" spans="1:14">
      <c r="A305" s="1">
        <v>1923</v>
      </c>
      <c r="B305" s="1">
        <v>10</v>
      </c>
      <c r="C305" s="1">
        <v>31</v>
      </c>
      <c r="D305" s="4" t="str">
        <f t="shared" si="4"/>
        <v/>
      </c>
      <c r="I305" s="1" t="s">
        <v>56</v>
      </c>
      <c r="J305" s="1">
        <v>4</v>
      </c>
      <c r="K305" s="1">
        <v>66</v>
      </c>
      <c r="L305" s="1">
        <v>4093</v>
      </c>
      <c r="N305" s="1">
        <v>66</v>
      </c>
    </row>
    <row r="306" spans="1:14">
      <c r="A306" s="1">
        <v>1923</v>
      </c>
      <c r="B306" s="1">
        <v>11</v>
      </c>
      <c r="C306" s="1">
        <v>1</v>
      </c>
      <c r="D306" s="4">
        <f t="shared" si="4"/>
        <v>20</v>
      </c>
      <c r="E306" s="1">
        <v>1</v>
      </c>
      <c r="F306" s="1">
        <v>8</v>
      </c>
      <c r="G306" s="1">
        <v>2</v>
      </c>
      <c r="H306" s="1" t="s">
        <v>30</v>
      </c>
      <c r="I306" s="1" t="s">
        <v>56</v>
      </c>
      <c r="J306" s="1">
        <v>4</v>
      </c>
      <c r="K306" s="1">
        <v>166</v>
      </c>
      <c r="L306" s="1">
        <v>4094</v>
      </c>
      <c r="N306" s="1">
        <v>166</v>
      </c>
    </row>
    <row r="307" spans="1:14">
      <c r="A307" s="1">
        <v>1923</v>
      </c>
      <c r="B307" s="1">
        <v>11</v>
      </c>
      <c r="C307" s="1">
        <v>2</v>
      </c>
      <c r="D307" s="4">
        <f t="shared" si="4"/>
        <v>17</v>
      </c>
      <c r="E307" s="1">
        <v>1</v>
      </c>
      <c r="F307" s="1">
        <v>4</v>
      </c>
      <c r="G307" s="1">
        <v>3</v>
      </c>
      <c r="H307" s="1" t="s">
        <v>30</v>
      </c>
      <c r="I307" s="1" t="s">
        <v>56</v>
      </c>
      <c r="J307" s="1">
        <v>4</v>
      </c>
      <c r="K307" s="1">
        <v>166</v>
      </c>
      <c r="L307" s="1">
        <v>4094</v>
      </c>
      <c r="N307" s="1">
        <v>166</v>
      </c>
    </row>
    <row r="308" spans="1:14">
      <c r="A308" s="1">
        <v>1923</v>
      </c>
      <c r="B308" s="1">
        <v>11</v>
      </c>
      <c r="C308" s="1">
        <v>3</v>
      </c>
      <c r="D308" s="4">
        <f t="shared" si="4"/>
        <v>26</v>
      </c>
      <c r="E308" s="1">
        <v>1</v>
      </c>
      <c r="F308" s="1">
        <v>14</v>
      </c>
      <c r="G308" s="1">
        <v>2</v>
      </c>
      <c r="H308" s="1" t="s">
        <v>30</v>
      </c>
      <c r="I308" s="1" t="s">
        <v>56</v>
      </c>
      <c r="J308" s="1">
        <v>4</v>
      </c>
      <c r="K308" s="1">
        <v>166</v>
      </c>
      <c r="L308" s="1">
        <v>4094</v>
      </c>
      <c r="N308" s="1">
        <v>166</v>
      </c>
    </row>
    <row r="309" spans="1:14">
      <c r="A309" s="1">
        <v>1923</v>
      </c>
      <c r="B309" s="1">
        <v>11</v>
      </c>
      <c r="C309" s="1">
        <v>4</v>
      </c>
      <c r="D309" s="4">
        <f t="shared" si="4"/>
        <v>25</v>
      </c>
      <c r="E309" s="1">
        <v>1</v>
      </c>
      <c r="F309" s="1">
        <v>12</v>
      </c>
      <c r="G309" s="1">
        <v>3</v>
      </c>
      <c r="H309" s="1" t="s">
        <v>30</v>
      </c>
      <c r="I309" s="1" t="s">
        <v>56</v>
      </c>
      <c r="J309" s="1">
        <v>4</v>
      </c>
      <c r="K309" s="1">
        <v>166</v>
      </c>
      <c r="L309" s="1">
        <v>4094</v>
      </c>
      <c r="N309" s="1">
        <v>166</v>
      </c>
    </row>
    <row r="310" spans="1:14">
      <c r="A310" s="1">
        <v>1923</v>
      </c>
      <c r="B310" s="1">
        <v>11</v>
      </c>
      <c r="C310" s="1">
        <v>5</v>
      </c>
      <c r="D310" s="4">
        <f t="shared" si="4"/>
        <v>35</v>
      </c>
      <c r="E310" s="1">
        <v>2</v>
      </c>
      <c r="F310" s="1">
        <v>11</v>
      </c>
      <c r="G310" s="1">
        <v>4</v>
      </c>
      <c r="H310" s="1" t="s">
        <v>30</v>
      </c>
      <c r="I310" s="1" t="s">
        <v>56</v>
      </c>
      <c r="J310" s="1">
        <v>4</v>
      </c>
      <c r="K310" s="1">
        <v>166</v>
      </c>
      <c r="L310" s="1">
        <v>4094</v>
      </c>
      <c r="N310" s="1">
        <v>166</v>
      </c>
    </row>
    <row r="311" spans="1:14">
      <c r="A311" s="1">
        <v>1923</v>
      </c>
      <c r="B311" s="1">
        <v>11</v>
      </c>
      <c r="C311" s="1">
        <v>6</v>
      </c>
      <c r="D311" s="4">
        <f t="shared" si="4"/>
        <v>28</v>
      </c>
      <c r="E311" s="1">
        <v>2</v>
      </c>
      <c r="F311" s="1">
        <v>7</v>
      </c>
      <c r="G311" s="1">
        <v>1</v>
      </c>
      <c r="H311" s="1" t="s">
        <v>30</v>
      </c>
      <c r="I311" s="1" t="s">
        <v>56</v>
      </c>
      <c r="J311" s="1">
        <v>4</v>
      </c>
      <c r="K311" s="1">
        <v>166</v>
      </c>
      <c r="L311" s="1">
        <v>4094</v>
      </c>
      <c r="N311" s="1">
        <v>166</v>
      </c>
    </row>
    <row r="312" spans="1:14">
      <c r="A312" s="1">
        <v>1923</v>
      </c>
      <c r="B312" s="1">
        <v>11</v>
      </c>
      <c r="C312" s="1">
        <v>7</v>
      </c>
      <c r="D312" s="4" t="str">
        <f t="shared" si="4"/>
        <v/>
      </c>
      <c r="I312" s="1" t="s">
        <v>56</v>
      </c>
      <c r="J312" s="1">
        <v>4</v>
      </c>
      <c r="K312" s="1">
        <v>166</v>
      </c>
      <c r="L312" s="1">
        <v>4094</v>
      </c>
      <c r="N312" s="1">
        <v>166</v>
      </c>
    </row>
    <row r="313" spans="1:14">
      <c r="A313" s="1">
        <v>1923</v>
      </c>
      <c r="B313" s="1">
        <v>11</v>
      </c>
      <c r="C313" s="1">
        <v>8</v>
      </c>
      <c r="D313" s="4">
        <f t="shared" si="4"/>
        <v>16</v>
      </c>
      <c r="E313" s="1">
        <v>1</v>
      </c>
      <c r="F313" s="1">
        <v>5</v>
      </c>
      <c r="G313" s="1">
        <v>1</v>
      </c>
      <c r="H313" s="1" t="s">
        <v>30</v>
      </c>
      <c r="I313" s="1" t="s">
        <v>56</v>
      </c>
      <c r="J313" s="1">
        <v>4</v>
      </c>
      <c r="K313" s="1">
        <v>166</v>
      </c>
      <c r="L313" s="1">
        <v>4094</v>
      </c>
      <c r="N313" s="1">
        <v>166</v>
      </c>
    </row>
    <row r="314" spans="1:14">
      <c r="A314" s="1">
        <v>1923</v>
      </c>
      <c r="B314" s="1">
        <v>11</v>
      </c>
      <c r="C314" s="1">
        <v>9</v>
      </c>
      <c r="D314" s="4">
        <f t="shared" si="4"/>
        <v>14</v>
      </c>
      <c r="E314" s="1">
        <v>1</v>
      </c>
      <c r="F314" s="1">
        <v>3</v>
      </c>
      <c r="G314" s="1">
        <v>1</v>
      </c>
      <c r="H314" s="1" t="s">
        <v>30</v>
      </c>
      <c r="I314" s="1" t="s">
        <v>56</v>
      </c>
      <c r="J314" s="1">
        <v>4</v>
      </c>
      <c r="K314" s="1">
        <v>166</v>
      </c>
      <c r="L314" s="1">
        <v>4094</v>
      </c>
      <c r="N314" s="1">
        <v>166</v>
      </c>
    </row>
    <row r="315" spans="1:14">
      <c r="A315" s="1">
        <v>1923</v>
      </c>
      <c r="B315" s="1">
        <v>11</v>
      </c>
      <c r="C315" s="1">
        <v>10</v>
      </c>
      <c r="D315" s="4">
        <f t="shared" si="4"/>
        <v>14</v>
      </c>
      <c r="E315" s="1">
        <v>1</v>
      </c>
      <c r="F315" s="1">
        <v>3</v>
      </c>
      <c r="G315" s="1">
        <v>1</v>
      </c>
      <c r="H315" s="1" t="s">
        <v>30</v>
      </c>
      <c r="I315" s="1" t="s">
        <v>56</v>
      </c>
      <c r="J315" s="1">
        <v>4</v>
      </c>
      <c r="K315" s="1">
        <v>166</v>
      </c>
      <c r="L315" s="1">
        <v>4094</v>
      </c>
      <c r="N315" s="1">
        <v>166</v>
      </c>
    </row>
    <row r="316" spans="1:14">
      <c r="A316" s="1">
        <v>1923</v>
      </c>
      <c r="B316" s="1">
        <v>11</v>
      </c>
      <c r="C316" s="1">
        <v>11</v>
      </c>
      <c r="D316" s="4">
        <f t="shared" si="4"/>
        <v>18</v>
      </c>
      <c r="E316" s="1">
        <v>1</v>
      </c>
      <c r="F316" s="1">
        <v>7</v>
      </c>
      <c r="G316" s="1">
        <v>1</v>
      </c>
      <c r="H316" s="1" t="s">
        <v>57</v>
      </c>
      <c r="I316" s="1" t="s">
        <v>56</v>
      </c>
      <c r="J316" s="1">
        <v>4</v>
      </c>
      <c r="K316" s="1">
        <v>166</v>
      </c>
      <c r="L316" s="1">
        <v>4094</v>
      </c>
      <c r="N316" s="1">
        <v>166</v>
      </c>
    </row>
    <row r="317" spans="1:14">
      <c r="A317" s="1">
        <v>1923</v>
      </c>
      <c r="B317" s="1">
        <v>11</v>
      </c>
      <c r="C317" s="1">
        <v>12</v>
      </c>
      <c r="D317" s="4">
        <f t="shared" si="4"/>
        <v>15</v>
      </c>
      <c r="E317" s="1">
        <v>1</v>
      </c>
      <c r="F317" s="1">
        <v>4</v>
      </c>
      <c r="G317" s="1">
        <v>1</v>
      </c>
      <c r="H317" s="1" t="s">
        <v>38</v>
      </c>
      <c r="I317" s="1" t="s">
        <v>56</v>
      </c>
      <c r="J317" s="1">
        <v>4</v>
      </c>
      <c r="K317" s="1">
        <v>166</v>
      </c>
      <c r="L317" s="1">
        <v>4094</v>
      </c>
      <c r="N317" s="1">
        <v>166</v>
      </c>
    </row>
    <row r="318" spans="1:14">
      <c r="A318" s="1">
        <v>1923</v>
      </c>
      <c r="B318" s="1">
        <v>11</v>
      </c>
      <c r="C318" s="1">
        <v>13</v>
      </c>
      <c r="D318" s="4">
        <f t="shared" si="4"/>
        <v>13</v>
      </c>
      <c r="E318" s="1">
        <v>1</v>
      </c>
      <c r="F318" s="1">
        <v>2</v>
      </c>
      <c r="G318" s="1">
        <v>1</v>
      </c>
      <c r="H318" s="1" t="s">
        <v>30</v>
      </c>
      <c r="I318" s="1" t="s">
        <v>56</v>
      </c>
      <c r="J318" s="1">
        <v>4</v>
      </c>
      <c r="K318" s="1">
        <v>166</v>
      </c>
      <c r="L318" s="1">
        <v>4094</v>
      </c>
      <c r="N318" s="1">
        <v>166</v>
      </c>
    </row>
    <row r="319" spans="1:14">
      <c r="A319" s="1">
        <v>1923</v>
      </c>
      <c r="B319" s="1">
        <v>11</v>
      </c>
      <c r="C319" s="1">
        <v>14</v>
      </c>
      <c r="D319" s="4">
        <f t="shared" si="4"/>
        <v>12</v>
      </c>
      <c r="E319" s="1">
        <v>1</v>
      </c>
      <c r="F319" s="1">
        <v>1</v>
      </c>
      <c r="G319" s="1">
        <v>1</v>
      </c>
      <c r="H319" s="1" t="s">
        <v>30</v>
      </c>
      <c r="I319" s="1" t="s">
        <v>56</v>
      </c>
      <c r="J319" s="1">
        <v>4</v>
      </c>
      <c r="K319" s="1">
        <v>166</v>
      </c>
      <c r="L319" s="1">
        <v>4094</v>
      </c>
      <c r="N319" s="1">
        <v>166</v>
      </c>
    </row>
    <row r="320" spans="1:14">
      <c r="A320" s="1">
        <v>1923</v>
      </c>
      <c r="B320" s="1">
        <v>11</v>
      </c>
      <c r="C320" s="1">
        <v>15</v>
      </c>
      <c r="D320" s="4">
        <f t="shared" si="4"/>
        <v>12</v>
      </c>
      <c r="E320" s="1">
        <v>1</v>
      </c>
      <c r="F320" s="1">
        <v>1</v>
      </c>
      <c r="G320" s="1">
        <v>1</v>
      </c>
      <c r="H320" s="1" t="s">
        <v>30</v>
      </c>
      <c r="I320" s="1" t="s">
        <v>56</v>
      </c>
      <c r="J320" s="1">
        <v>4</v>
      </c>
      <c r="K320" s="1">
        <v>166</v>
      </c>
      <c r="L320" s="1">
        <v>4094</v>
      </c>
      <c r="N320" s="1">
        <v>166</v>
      </c>
    </row>
    <row r="321" spans="1:14">
      <c r="A321" s="1">
        <v>1923</v>
      </c>
      <c r="B321" s="1">
        <v>11</v>
      </c>
      <c r="C321" s="1">
        <v>16</v>
      </c>
      <c r="D321" s="4">
        <f t="shared" si="4"/>
        <v>12</v>
      </c>
      <c r="E321" s="1">
        <v>1</v>
      </c>
      <c r="F321" s="1">
        <v>1</v>
      </c>
      <c r="G321" s="1">
        <v>1</v>
      </c>
      <c r="H321" s="1" t="s">
        <v>30</v>
      </c>
      <c r="I321" s="1" t="s">
        <v>56</v>
      </c>
      <c r="J321" s="1">
        <v>4</v>
      </c>
      <c r="K321" s="1">
        <v>166</v>
      </c>
      <c r="L321" s="1">
        <v>4094</v>
      </c>
      <c r="N321" s="1">
        <v>166</v>
      </c>
    </row>
    <row r="322" spans="1:14">
      <c r="A322" s="1">
        <v>1923</v>
      </c>
      <c r="B322" s="1">
        <v>11</v>
      </c>
      <c r="C322" s="1">
        <v>17</v>
      </c>
      <c r="D322" s="4">
        <f t="shared" si="4"/>
        <v>0</v>
      </c>
      <c r="E322" s="1">
        <v>0</v>
      </c>
      <c r="F322" s="1">
        <v>0</v>
      </c>
      <c r="G322" s="1">
        <v>0</v>
      </c>
      <c r="H322" s="1" t="s">
        <v>30</v>
      </c>
      <c r="I322" s="1" t="s">
        <v>56</v>
      </c>
      <c r="J322" s="1">
        <v>4</v>
      </c>
      <c r="K322" s="1">
        <v>166</v>
      </c>
      <c r="L322" s="1">
        <v>4094</v>
      </c>
      <c r="N322" s="1">
        <v>166</v>
      </c>
    </row>
    <row r="323" spans="1:14">
      <c r="A323" s="1">
        <v>1923</v>
      </c>
      <c r="B323" s="1">
        <v>11</v>
      </c>
      <c r="C323" s="1">
        <v>18</v>
      </c>
      <c r="D323" s="4" t="str">
        <f t="shared" ref="D323:D366" si="5">IF(E323="","",E323*10+F323+G323)</f>
        <v/>
      </c>
      <c r="I323" s="1" t="s">
        <v>56</v>
      </c>
      <c r="J323" s="1">
        <v>4</v>
      </c>
      <c r="K323" s="1">
        <v>166</v>
      </c>
      <c r="L323" s="1">
        <v>4094</v>
      </c>
      <c r="N323" s="1">
        <v>166</v>
      </c>
    </row>
    <row r="324" spans="1:14">
      <c r="A324" s="1">
        <v>1923</v>
      </c>
      <c r="B324" s="1">
        <v>11</v>
      </c>
      <c r="C324" s="1">
        <v>19</v>
      </c>
      <c r="D324" s="4" t="str">
        <f t="shared" si="5"/>
        <v/>
      </c>
      <c r="I324" s="1" t="s">
        <v>56</v>
      </c>
      <c r="J324" s="1">
        <v>4</v>
      </c>
      <c r="K324" s="1">
        <v>166</v>
      </c>
      <c r="L324" s="1">
        <v>4094</v>
      </c>
      <c r="N324" s="1">
        <v>166</v>
      </c>
    </row>
    <row r="325" spans="1:14">
      <c r="A325" s="1">
        <v>1923</v>
      </c>
      <c r="B325" s="1">
        <v>11</v>
      </c>
      <c r="C325" s="1">
        <v>20</v>
      </c>
      <c r="D325" s="4">
        <f t="shared" si="5"/>
        <v>0</v>
      </c>
      <c r="E325" s="1">
        <v>0</v>
      </c>
      <c r="F325" s="1">
        <v>0</v>
      </c>
      <c r="G325" s="1">
        <v>0</v>
      </c>
      <c r="H325" s="1" t="s">
        <v>30</v>
      </c>
      <c r="I325" s="1" t="s">
        <v>56</v>
      </c>
      <c r="J325" s="1">
        <v>4</v>
      </c>
      <c r="K325" s="1">
        <v>166</v>
      </c>
      <c r="L325" s="1">
        <v>4094</v>
      </c>
      <c r="N325" s="1">
        <v>166</v>
      </c>
    </row>
    <row r="326" spans="1:14">
      <c r="A326" s="1">
        <v>1923</v>
      </c>
      <c r="B326" s="1">
        <v>11</v>
      </c>
      <c r="C326" s="1">
        <v>21</v>
      </c>
      <c r="D326" s="4">
        <f t="shared" si="5"/>
        <v>0</v>
      </c>
      <c r="E326" s="1">
        <v>0</v>
      </c>
      <c r="F326" s="1">
        <v>0</v>
      </c>
      <c r="G326" s="1">
        <v>0</v>
      </c>
      <c r="H326" s="1" t="s">
        <v>30</v>
      </c>
      <c r="I326" s="1" t="s">
        <v>56</v>
      </c>
      <c r="J326" s="1">
        <v>4</v>
      </c>
      <c r="K326" s="1">
        <v>166</v>
      </c>
      <c r="L326" s="1">
        <v>4094</v>
      </c>
      <c r="N326" s="1">
        <v>166</v>
      </c>
    </row>
    <row r="327" spans="1:14">
      <c r="A327" s="1">
        <v>1923</v>
      </c>
      <c r="B327" s="1">
        <v>11</v>
      </c>
      <c r="C327" s="1">
        <v>22</v>
      </c>
      <c r="D327" s="4">
        <f t="shared" si="5"/>
        <v>0</v>
      </c>
      <c r="E327" s="1">
        <v>0</v>
      </c>
      <c r="F327" s="1">
        <v>0</v>
      </c>
      <c r="G327" s="1">
        <v>0</v>
      </c>
      <c r="H327" s="1" t="s">
        <v>30</v>
      </c>
      <c r="I327" s="1" t="s">
        <v>56</v>
      </c>
      <c r="J327" s="1">
        <v>4</v>
      </c>
      <c r="K327" s="1">
        <v>166</v>
      </c>
      <c r="L327" s="1">
        <v>4094</v>
      </c>
      <c r="N327" s="1">
        <v>166</v>
      </c>
    </row>
    <row r="328" spans="1:14">
      <c r="A328" s="1">
        <v>1923</v>
      </c>
      <c r="B328" s="1">
        <v>11</v>
      </c>
      <c r="C328" s="1">
        <v>23</v>
      </c>
      <c r="D328" s="4">
        <f t="shared" si="5"/>
        <v>0</v>
      </c>
      <c r="E328" s="1">
        <v>0</v>
      </c>
      <c r="F328" s="1">
        <v>0</v>
      </c>
      <c r="G328" s="1">
        <v>0</v>
      </c>
      <c r="H328" s="1" t="s">
        <v>30</v>
      </c>
      <c r="I328" s="1" t="s">
        <v>56</v>
      </c>
      <c r="J328" s="1">
        <v>4</v>
      </c>
      <c r="K328" s="1">
        <v>166</v>
      </c>
      <c r="L328" s="1">
        <v>4094</v>
      </c>
      <c r="N328" s="1">
        <v>166</v>
      </c>
    </row>
    <row r="329" spans="1:14">
      <c r="A329" s="1">
        <v>1923</v>
      </c>
      <c r="B329" s="1">
        <v>11</v>
      </c>
      <c r="C329" s="1">
        <v>24</v>
      </c>
      <c r="D329" s="4" t="str">
        <f t="shared" si="5"/>
        <v/>
      </c>
      <c r="H329" s="1" t="s">
        <v>30</v>
      </c>
      <c r="I329" s="1" t="s">
        <v>56</v>
      </c>
      <c r="J329" s="1">
        <v>4</v>
      </c>
      <c r="K329" s="1">
        <v>166</v>
      </c>
      <c r="L329" s="1">
        <v>4094</v>
      </c>
      <c r="N329" s="1">
        <v>166</v>
      </c>
    </row>
    <row r="330" spans="1:14">
      <c r="A330" s="1">
        <v>1923</v>
      </c>
      <c r="B330" s="1">
        <v>11</v>
      </c>
      <c r="C330" s="1">
        <v>25</v>
      </c>
      <c r="D330" s="4">
        <f t="shared" si="5"/>
        <v>12</v>
      </c>
      <c r="E330" s="1">
        <v>1</v>
      </c>
      <c r="F330" s="1">
        <v>1</v>
      </c>
      <c r="G330" s="1">
        <v>1</v>
      </c>
      <c r="H330" s="1" t="s">
        <v>30</v>
      </c>
      <c r="I330" s="1" t="s">
        <v>56</v>
      </c>
      <c r="J330" s="1">
        <v>4</v>
      </c>
      <c r="K330" s="1">
        <v>166</v>
      </c>
      <c r="L330" s="1">
        <v>4094</v>
      </c>
      <c r="N330" s="1">
        <v>166</v>
      </c>
    </row>
    <row r="331" spans="1:14">
      <c r="A331" s="1">
        <v>1923</v>
      </c>
      <c r="B331" s="1">
        <v>11</v>
      </c>
      <c r="C331" s="1">
        <v>26</v>
      </c>
      <c r="D331" s="4">
        <f t="shared" si="5"/>
        <v>13</v>
      </c>
      <c r="E331" s="1">
        <v>1</v>
      </c>
      <c r="F331" s="1">
        <v>2</v>
      </c>
      <c r="G331" s="1">
        <v>1</v>
      </c>
      <c r="H331" s="1" t="s">
        <v>30</v>
      </c>
      <c r="I331" s="1" t="s">
        <v>56</v>
      </c>
      <c r="J331" s="1">
        <v>4</v>
      </c>
      <c r="K331" s="1">
        <v>166</v>
      </c>
      <c r="L331" s="1">
        <v>4094</v>
      </c>
      <c r="N331" s="1">
        <v>166</v>
      </c>
    </row>
    <row r="332" spans="1:14">
      <c r="A332" s="1">
        <v>1923</v>
      </c>
      <c r="B332" s="1">
        <v>11</v>
      </c>
      <c r="C332" s="1">
        <v>27</v>
      </c>
      <c r="D332" s="4">
        <f t="shared" si="5"/>
        <v>13</v>
      </c>
      <c r="E332" s="1">
        <v>1</v>
      </c>
      <c r="F332" s="1">
        <v>2</v>
      </c>
      <c r="G332" s="1">
        <v>1</v>
      </c>
      <c r="H332" s="1" t="s">
        <v>30</v>
      </c>
      <c r="I332" s="1" t="s">
        <v>56</v>
      </c>
      <c r="J332" s="1">
        <v>4</v>
      </c>
      <c r="K332" s="1">
        <v>166</v>
      </c>
      <c r="L332" s="1">
        <v>4094</v>
      </c>
      <c r="N332" s="1">
        <v>166</v>
      </c>
    </row>
    <row r="333" spans="1:14">
      <c r="A333" s="1">
        <v>1923</v>
      </c>
      <c r="B333" s="1">
        <v>11</v>
      </c>
      <c r="C333" s="1">
        <v>28</v>
      </c>
      <c r="D333" s="4" t="str">
        <f t="shared" si="5"/>
        <v/>
      </c>
      <c r="I333" s="1" t="s">
        <v>56</v>
      </c>
      <c r="J333" s="1">
        <v>4</v>
      </c>
      <c r="K333" s="1">
        <v>166</v>
      </c>
      <c r="L333" s="1">
        <v>4094</v>
      </c>
      <c r="N333" s="1">
        <v>166</v>
      </c>
    </row>
    <row r="334" spans="1:14">
      <c r="A334" s="1">
        <v>1923</v>
      </c>
      <c r="B334" s="1">
        <v>11</v>
      </c>
      <c r="C334" s="1">
        <v>29</v>
      </c>
      <c r="D334" s="4">
        <f t="shared" si="5"/>
        <v>11</v>
      </c>
      <c r="E334" s="1">
        <v>1</v>
      </c>
      <c r="F334" s="1">
        <v>1</v>
      </c>
      <c r="G334" s="1">
        <v>0</v>
      </c>
      <c r="H334" s="1" t="s">
        <v>30</v>
      </c>
      <c r="I334" s="1" t="s">
        <v>56</v>
      </c>
      <c r="J334" s="1">
        <v>4</v>
      </c>
      <c r="K334" s="1">
        <v>166</v>
      </c>
      <c r="L334" s="1">
        <v>4094</v>
      </c>
      <c r="N334" s="1">
        <v>166</v>
      </c>
    </row>
    <row r="335" spans="1:14">
      <c r="A335" s="1">
        <v>1923</v>
      </c>
      <c r="B335" s="1">
        <v>11</v>
      </c>
      <c r="C335" s="1">
        <v>30</v>
      </c>
      <c r="D335" s="4">
        <f t="shared" si="5"/>
        <v>11</v>
      </c>
      <c r="E335" s="1">
        <v>1</v>
      </c>
      <c r="F335" s="1">
        <v>1</v>
      </c>
      <c r="G335" s="1">
        <v>0</v>
      </c>
      <c r="H335" s="1" t="s">
        <v>30</v>
      </c>
      <c r="I335" s="1" t="s">
        <v>56</v>
      </c>
      <c r="J335" s="1">
        <v>4</v>
      </c>
      <c r="K335" s="1">
        <v>166</v>
      </c>
      <c r="L335" s="1">
        <v>4094</v>
      </c>
      <c r="N335" s="1">
        <v>166</v>
      </c>
    </row>
    <row r="336" spans="1:14">
      <c r="A336" s="1">
        <v>1923</v>
      </c>
      <c r="B336" s="1">
        <v>12</v>
      </c>
      <c r="C336" s="1">
        <v>1</v>
      </c>
      <c r="D336" s="4">
        <f t="shared" si="5"/>
        <v>0</v>
      </c>
      <c r="E336" s="1">
        <v>0</v>
      </c>
      <c r="F336" s="1">
        <v>0</v>
      </c>
      <c r="G336" s="1">
        <v>0</v>
      </c>
      <c r="H336" s="1" t="s">
        <v>30</v>
      </c>
      <c r="I336" s="1" t="s">
        <v>56</v>
      </c>
      <c r="J336" s="1">
        <v>4</v>
      </c>
      <c r="K336" s="1">
        <v>167</v>
      </c>
      <c r="L336" s="1">
        <v>4095</v>
      </c>
      <c r="N336" s="1">
        <v>167</v>
      </c>
    </row>
    <row r="337" spans="1:14">
      <c r="A337" s="1">
        <v>1923</v>
      </c>
      <c r="B337" s="1">
        <v>12</v>
      </c>
      <c r="C337" s="1">
        <v>2</v>
      </c>
      <c r="D337" s="4">
        <f t="shared" si="5"/>
        <v>0</v>
      </c>
      <c r="E337" s="1">
        <v>0</v>
      </c>
      <c r="F337" s="1">
        <v>0</v>
      </c>
      <c r="G337" s="1">
        <v>0</v>
      </c>
      <c r="H337" s="1" t="s">
        <v>30</v>
      </c>
      <c r="I337" s="1" t="s">
        <v>56</v>
      </c>
      <c r="J337" s="1">
        <v>4</v>
      </c>
      <c r="K337" s="1">
        <v>167</v>
      </c>
      <c r="L337" s="1">
        <v>4095</v>
      </c>
      <c r="N337" s="1">
        <v>167</v>
      </c>
    </row>
    <row r="338" spans="1:14">
      <c r="A338" s="1">
        <v>1923</v>
      </c>
      <c r="B338" s="1">
        <v>12</v>
      </c>
      <c r="C338" s="1">
        <v>3</v>
      </c>
      <c r="D338" s="4">
        <f t="shared" si="5"/>
        <v>0</v>
      </c>
      <c r="E338" s="1">
        <v>0</v>
      </c>
      <c r="F338" s="1">
        <v>0</v>
      </c>
      <c r="G338" s="1">
        <v>0</v>
      </c>
      <c r="H338" s="1" t="s">
        <v>30</v>
      </c>
      <c r="I338" s="1" t="s">
        <v>56</v>
      </c>
      <c r="J338" s="1">
        <v>4</v>
      </c>
      <c r="K338" s="1">
        <v>167</v>
      </c>
      <c r="L338" s="1">
        <v>4095</v>
      </c>
      <c r="N338" s="1">
        <v>167</v>
      </c>
    </row>
    <row r="339" spans="1:14">
      <c r="A339" s="1">
        <v>1923</v>
      </c>
      <c r="B339" s="1">
        <v>12</v>
      </c>
      <c r="C339" s="1">
        <v>4</v>
      </c>
      <c r="D339" s="4">
        <f t="shared" si="5"/>
        <v>0</v>
      </c>
      <c r="E339" s="1">
        <v>0</v>
      </c>
      <c r="F339" s="1">
        <v>0</v>
      </c>
      <c r="G339" s="1">
        <v>0</v>
      </c>
      <c r="H339" s="1" t="s">
        <v>30</v>
      </c>
      <c r="I339" s="1" t="s">
        <v>56</v>
      </c>
      <c r="J339" s="1">
        <v>4</v>
      </c>
      <c r="K339" s="1">
        <v>167</v>
      </c>
      <c r="L339" s="1">
        <v>4095</v>
      </c>
      <c r="N339" s="1">
        <v>167</v>
      </c>
    </row>
    <row r="340" spans="1:14">
      <c r="A340" s="1">
        <v>1923</v>
      </c>
      <c r="B340" s="1">
        <v>12</v>
      </c>
      <c r="C340" s="1">
        <v>5</v>
      </c>
      <c r="D340" s="4">
        <f t="shared" si="5"/>
        <v>0</v>
      </c>
      <c r="E340" s="1">
        <v>0</v>
      </c>
      <c r="F340" s="1">
        <v>0</v>
      </c>
      <c r="G340" s="1">
        <v>0</v>
      </c>
      <c r="H340" s="1" t="s">
        <v>30</v>
      </c>
      <c r="I340" s="1" t="s">
        <v>56</v>
      </c>
      <c r="J340" s="1">
        <v>4</v>
      </c>
      <c r="K340" s="1">
        <v>167</v>
      </c>
      <c r="L340" s="1">
        <v>4095</v>
      </c>
      <c r="N340" s="1">
        <v>167</v>
      </c>
    </row>
    <row r="341" spans="1:14">
      <c r="A341" s="1">
        <v>1923</v>
      </c>
      <c r="B341" s="1">
        <v>12</v>
      </c>
      <c r="C341" s="1">
        <v>6</v>
      </c>
      <c r="D341" s="4" t="str">
        <f t="shared" si="5"/>
        <v/>
      </c>
      <c r="I341" s="1" t="s">
        <v>56</v>
      </c>
      <c r="J341" s="1">
        <v>4</v>
      </c>
      <c r="K341" s="1">
        <v>167</v>
      </c>
      <c r="L341" s="1">
        <v>4095</v>
      </c>
      <c r="N341" s="1">
        <v>167</v>
      </c>
    </row>
    <row r="342" spans="1:14">
      <c r="A342" s="1">
        <v>1923</v>
      </c>
      <c r="B342" s="1">
        <v>12</v>
      </c>
      <c r="C342" s="1">
        <v>7</v>
      </c>
      <c r="D342" s="4" t="str">
        <f t="shared" si="5"/>
        <v/>
      </c>
      <c r="I342" s="1" t="s">
        <v>56</v>
      </c>
      <c r="J342" s="1">
        <v>4</v>
      </c>
      <c r="K342" s="1">
        <v>167</v>
      </c>
      <c r="L342" s="1">
        <v>4095</v>
      </c>
      <c r="N342" s="1">
        <v>167</v>
      </c>
    </row>
    <row r="343" spans="1:14">
      <c r="A343" s="1">
        <v>1923</v>
      </c>
      <c r="B343" s="1">
        <v>12</v>
      </c>
      <c r="C343" s="1">
        <v>8</v>
      </c>
      <c r="D343" s="4">
        <f t="shared" si="5"/>
        <v>0</v>
      </c>
      <c r="E343" s="1">
        <v>0</v>
      </c>
      <c r="F343" s="1">
        <v>0</v>
      </c>
      <c r="G343" s="1">
        <v>0</v>
      </c>
      <c r="H343" s="1" t="s">
        <v>30</v>
      </c>
      <c r="I343" s="1" t="s">
        <v>56</v>
      </c>
      <c r="J343" s="1">
        <v>4</v>
      </c>
      <c r="K343" s="1">
        <v>167</v>
      </c>
      <c r="L343" s="1">
        <v>4095</v>
      </c>
      <c r="N343" s="1">
        <v>167</v>
      </c>
    </row>
    <row r="344" spans="1:14">
      <c r="A344" s="1">
        <v>1923</v>
      </c>
      <c r="B344" s="1">
        <v>12</v>
      </c>
      <c r="C344" s="1">
        <v>9</v>
      </c>
      <c r="D344" s="4">
        <f t="shared" si="5"/>
        <v>0</v>
      </c>
      <c r="E344" s="1">
        <v>0</v>
      </c>
      <c r="F344" s="1">
        <v>0</v>
      </c>
      <c r="G344" s="1">
        <v>0</v>
      </c>
      <c r="H344" s="1" t="s">
        <v>30</v>
      </c>
      <c r="I344" s="1" t="s">
        <v>56</v>
      </c>
      <c r="J344" s="1">
        <v>4</v>
      </c>
      <c r="K344" s="1">
        <v>167</v>
      </c>
      <c r="L344" s="1">
        <v>4095</v>
      </c>
      <c r="N344" s="1">
        <v>167</v>
      </c>
    </row>
    <row r="345" spans="1:14">
      <c r="A345" s="1">
        <v>1923</v>
      </c>
      <c r="B345" s="1">
        <v>12</v>
      </c>
      <c r="C345" s="1">
        <v>10</v>
      </c>
      <c r="D345" s="4" t="str">
        <f t="shared" si="5"/>
        <v/>
      </c>
      <c r="I345" s="1" t="s">
        <v>56</v>
      </c>
      <c r="J345" s="1">
        <v>4</v>
      </c>
      <c r="K345" s="1">
        <v>167</v>
      </c>
      <c r="L345" s="1">
        <v>4095</v>
      </c>
      <c r="N345" s="1">
        <v>167</v>
      </c>
    </row>
    <row r="346" spans="1:14">
      <c r="A346" s="1">
        <v>1923</v>
      </c>
      <c r="B346" s="1">
        <v>12</v>
      </c>
      <c r="C346" s="1">
        <v>11</v>
      </c>
      <c r="D346" s="4">
        <f t="shared" si="5"/>
        <v>0</v>
      </c>
      <c r="E346" s="1">
        <v>0</v>
      </c>
      <c r="F346" s="1">
        <v>0</v>
      </c>
      <c r="G346" s="1">
        <v>0</v>
      </c>
      <c r="H346" s="1" t="s">
        <v>30</v>
      </c>
      <c r="I346" s="1" t="s">
        <v>56</v>
      </c>
      <c r="J346" s="1">
        <v>4</v>
      </c>
      <c r="K346" s="1">
        <v>167</v>
      </c>
      <c r="L346" s="1">
        <v>4095</v>
      </c>
      <c r="N346" s="1">
        <v>167</v>
      </c>
    </row>
    <row r="347" spans="1:14">
      <c r="A347" s="1">
        <v>1923</v>
      </c>
      <c r="B347" s="1">
        <v>12</v>
      </c>
      <c r="C347" s="1">
        <v>12</v>
      </c>
      <c r="D347" s="4">
        <f t="shared" si="5"/>
        <v>0</v>
      </c>
      <c r="E347" s="1">
        <v>0</v>
      </c>
      <c r="F347" s="1">
        <v>0</v>
      </c>
      <c r="G347" s="1">
        <v>0</v>
      </c>
      <c r="H347" s="1" t="s">
        <v>30</v>
      </c>
      <c r="I347" s="1" t="s">
        <v>56</v>
      </c>
      <c r="J347" s="1">
        <v>4</v>
      </c>
      <c r="K347" s="1">
        <v>167</v>
      </c>
      <c r="L347" s="1">
        <v>4095</v>
      </c>
      <c r="N347" s="1">
        <v>167</v>
      </c>
    </row>
    <row r="348" spans="1:14">
      <c r="A348" s="1">
        <v>1923</v>
      </c>
      <c r="B348" s="1">
        <v>12</v>
      </c>
      <c r="C348" s="1">
        <v>13</v>
      </c>
      <c r="D348" s="4">
        <f t="shared" si="5"/>
        <v>0</v>
      </c>
      <c r="E348" s="1">
        <v>0</v>
      </c>
      <c r="F348" s="1">
        <v>0</v>
      </c>
      <c r="G348" s="1">
        <v>0</v>
      </c>
      <c r="H348" s="1" t="s">
        <v>30</v>
      </c>
      <c r="I348" s="1" t="s">
        <v>56</v>
      </c>
      <c r="J348" s="1">
        <v>4</v>
      </c>
      <c r="K348" s="1">
        <v>167</v>
      </c>
      <c r="L348" s="1">
        <v>4095</v>
      </c>
      <c r="N348" s="1">
        <v>167</v>
      </c>
    </row>
    <row r="349" spans="1:14">
      <c r="A349" s="1">
        <v>1923</v>
      </c>
      <c r="B349" s="1">
        <v>12</v>
      </c>
      <c r="C349" s="1">
        <v>14</v>
      </c>
      <c r="D349" s="4">
        <f t="shared" si="5"/>
        <v>0</v>
      </c>
      <c r="E349" s="1">
        <v>0</v>
      </c>
      <c r="F349" s="1">
        <v>0</v>
      </c>
      <c r="G349" s="1">
        <v>0</v>
      </c>
      <c r="H349" s="1" t="s">
        <v>30</v>
      </c>
      <c r="I349" s="1" t="s">
        <v>56</v>
      </c>
      <c r="J349" s="1">
        <v>4</v>
      </c>
      <c r="K349" s="1">
        <v>167</v>
      </c>
      <c r="L349" s="1">
        <v>4095</v>
      </c>
      <c r="N349" s="1">
        <v>167</v>
      </c>
    </row>
    <row r="350" spans="1:14">
      <c r="A350" s="1">
        <v>1923</v>
      </c>
      <c r="B350" s="1">
        <v>12</v>
      </c>
      <c r="C350" s="1">
        <v>15</v>
      </c>
      <c r="D350" s="4">
        <f t="shared" si="5"/>
        <v>0</v>
      </c>
      <c r="E350" s="1">
        <v>0</v>
      </c>
      <c r="F350" s="1">
        <v>0</v>
      </c>
      <c r="G350" s="1">
        <v>0</v>
      </c>
      <c r="H350" s="1" t="s">
        <v>30</v>
      </c>
      <c r="I350" s="1" t="s">
        <v>56</v>
      </c>
      <c r="J350" s="1">
        <v>4</v>
      </c>
      <c r="K350" s="1">
        <v>167</v>
      </c>
      <c r="L350" s="1">
        <v>4095</v>
      </c>
      <c r="N350" s="1">
        <v>167</v>
      </c>
    </row>
    <row r="351" spans="1:14">
      <c r="A351" s="1">
        <v>1923</v>
      </c>
      <c r="B351" s="1">
        <v>12</v>
      </c>
      <c r="C351" s="1">
        <v>16</v>
      </c>
      <c r="D351" s="4">
        <f t="shared" si="5"/>
        <v>0</v>
      </c>
      <c r="E351" s="1">
        <v>0</v>
      </c>
      <c r="F351" s="1">
        <v>0</v>
      </c>
      <c r="G351" s="1">
        <v>0</v>
      </c>
      <c r="H351" s="1" t="s">
        <v>30</v>
      </c>
      <c r="I351" s="1" t="s">
        <v>56</v>
      </c>
      <c r="J351" s="1">
        <v>4</v>
      </c>
      <c r="K351" s="1">
        <v>167</v>
      </c>
      <c r="L351" s="1">
        <v>4095</v>
      </c>
      <c r="N351" s="1">
        <v>167</v>
      </c>
    </row>
    <row r="352" spans="1:14">
      <c r="A352" s="1">
        <v>1923</v>
      </c>
      <c r="B352" s="1">
        <v>12</v>
      </c>
      <c r="C352" s="1">
        <v>17</v>
      </c>
      <c r="D352" s="4" t="str">
        <f t="shared" si="5"/>
        <v/>
      </c>
      <c r="I352" s="1" t="s">
        <v>56</v>
      </c>
      <c r="J352" s="1">
        <v>4</v>
      </c>
      <c r="K352" s="1">
        <v>167</v>
      </c>
      <c r="L352" s="1">
        <v>4095</v>
      </c>
      <c r="N352" s="1">
        <v>167</v>
      </c>
    </row>
    <row r="353" spans="1:14">
      <c r="A353" s="1">
        <v>1923</v>
      </c>
      <c r="B353" s="1">
        <v>12</v>
      </c>
      <c r="C353" s="1">
        <v>18</v>
      </c>
      <c r="D353" s="4">
        <f t="shared" si="5"/>
        <v>0</v>
      </c>
      <c r="E353" s="1">
        <v>0</v>
      </c>
      <c r="F353" s="1">
        <v>0</v>
      </c>
      <c r="G353" s="1">
        <v>0</v>
      </c>
      <c r="H353" s="1" t="s">
        <v>30</v>
      </c>
      <c r="I353" s="1" t="s">
        <v>56</v>
      </c>
      <c r="J353" s="1">
        <v>4</v>
      </c>
      <c r="K353" s="1">
        <v>167</v>
      </c>
      <c r="L353" s="1">
        <v>4095</v>
      </c>
      <c r="N353" s="1">
        <v>167</v>
      </c>
    </row>
    <row r="354" spans="1:14">
      <c r="A354" s="1">
        <v>1923</v>
      </c>
      <c r="B354" s="1">
        <v>12</v>
      </c>
      <c r="C354" s="1">
        <v>19</v>
      </c>
      <c r="D354" s="4">
        <f t="shared" si="5"/>
        <v>12</v>
      </c>
      <c r="E354" s="1">
        <v>1</v>
      </c>
      <c r="F354" s="1">
        <v>2</v>
      </c>
      <c r="G354" s="1">
        <v>0</v>
      </c>
      <c r="H354" s="1" t="s">
        <v>30</v>
      </c>
      <c r="I354" s="1" t="s">
        <v>56</v>
      </c>
      <c r="J354" s="1">
        <v>4</v>
      </c>
      <c r="K354" s="1">
        <v>167</v>
      </c>
      <c r="L354" s="1">
        <v>4095</v>
      </c>
      <c r="N354" s="1">
        <v>167</v>
      </c>
    </row>
    <row r="355" spans="1:14">
      <c r="A355" s="1">
        <v>1923</v>
      </c>
      <c r="B355" s="1">
        <v>12</v>
      </c>
      <c r="C355" s="1">
        <v>20</v>
      </c>
      <c r="D355" s="4">
        <f t="shared" si="5"/>
        <v>20</v>
      </c>
      <c r="E355" s="1">
        <v>1</v>
      </c>
      <c r="F355" s="1">
        <v>10</v>
      </c>
      <c r="G355" s="1">
        <v>0</v>
      </c>
      <c r="H355" s="1" t="s">
        <v>30</v>
      </c>
      <c r="I355" s="1" t="s">
        <v>56</v>
      </c>
      <c r="J355" s="1">
        <v>4</v>
      </c>
      <c r="K355" s="1">
        <v>167</v>
      </c>
      <c r="L355" s="1">
        <v>4095</v>
      </c>
      <c r="N355" s="1">
        <v>167</v>
      </c>
    </row>
    <row r="356" spans="1:14">
      <c r="A356" s="1">
        <v>1923</v>
      </c>
      <c r="B356" s="1">
        <v>12</v>
      </c>
      <c r="C356" s="1">
        <v>21</v>
      </c>
      <c r="D356" s="4">
        <f t="shared" si="5"/>
        <v>18</v>
      </c>
      <c r="E356" s="1">
        <v>1</v>
      </c>
      <c r="F356" s="1">
        <v>6</v>
      </c>
      <c r="G356" s="1">
        <v>2</v>
      </c>
      <c r="H356" s="1" t="s">
        <v>30</v>
      </c>
      <c r="I356" s="1" t="s">
        <v>56</v>
      </c>
      <c r="J356" s="1">
        <v>4</v>
      </c>
      <c r="K356" s="1">
        <v>167</v>
      </c>
      <c r="L356" s="1">
        <v>4095</v>
      </c>
      <c r="N356" s="1">
        <v>167</v>
      </c>
    </row>
    <row r="357" spans="1:14">
      <c r="A357" s="1">
        <v>1923</v>
      </c>
      <c r="B357" s="1">
        <v>12</v>
      </c>
      <c r="C357" s="1">
        <v>22</v>
      </c>
      <c r="D357" s="4">
        <f t="shared" si="5"/>
        <v>13</v>
      </c>
      <c r="E357" s="1">
        <v>1</v>
      </c>
      <c r="F357" s="1">
        <v>2</v>
      </c>
      <c r="G357" s="1">
        <v>1</v>
      </c>
      <c r="H357" s="1" t="s">
        <v>30</v>
      </c>
      <c r="I357" s="1" t="s">
        <v>56</v>
      </c>
      <c r="J357" s="1">
        <v>4</v>
      </c>
      <c r="K357" s="1">
        <v>167</v>
      </c>
      <c r="L357" s="1">
        <v>4095</v>
      </c>
      <c r="N357" s="1">
        <v>167</v>
      </c>
    </row>
    <row r="358" spans="1:14">
      <c r="A358" s="1">
        <v>1923</v>
      </c>
      <c r="B358" s="1">
        <v>12</v>
      </c>
      <c r="C358" s="1">
        <v>23</v>
      </c>
      <c r="D358" s="4">
        <f t="shared" si="5"/>
        <v>25</v>
      </c>
      <c r="E358" s="1">
        <f>1+1</f>
        <v>2</v>
      </c>
      <c r="F358" s="1">
        <f>3+1</f>
        <v>4</v>
      </c>
      <c r="G358" s="1">
        <v>1</v>
      </c>
      <c r="H358" s="1" t="s">
        <v>30</v>
      </c>
      <c r="I358" s="1" t="s">
        <v>56</v>
      </c>
      <c r="J358" s="1">
        <v>4</v>
      </c>
      <c r="K358" s="1">
        <v>167</v>
      </c>
      <c r="L358" s="1">
        <v>4095</v>
      </c>
      <c r="N358" s="1">
        <v>167</v>
      </c>
    </row>
    <row r="359" spans="1:14">
      <c r="A359" s="1">
        <v>1923</v>
      </c>
      <c r="B359" s="1">
        <v>12</v>
      </c>
      <c r="C359" s="1">
        <v>24</v>
      </c>
      <c r="D359" s="4">
        <f t="shared" si="5"/>
        <v>14</v>
      </c>
      <c r="E359" s="1">
        <f>1+0</f>
        <v>1</v>
      </c>
      <c r="F359" s="1">
        <f>3+0</f>
        <v>3</v>
      </c>
      <c r="G359" s="1">
        <v>1</v>
      </c>
      <c r="H359" s="1" t="s">
        <v>30</v>
      </c>
      <c r="I359" s="1" t="s">
        <v>56</v>
      </c>
      <c r="J359" s="1">
        <v>4</v>
      </c>
      <c r="K359" s="1">
        <v>167</v>
      </c>
      <c r="L359" s="1">
        <v>4095</v>
      </c>
      <c r="N359" s="1">
        <v>167</v>
      </c>
    </row>
    <row r="360" spans="1:14">
      <c r="A360" s="1">
        <v>1923</v>
      </c>
      <c r="B360" s="1">
        <v>12</v>
      </c>
      <c r="C360" s="1">
        <v>25</v>
      </c>
      <c r="D360" s="4">
        <f t="shared" si="5"/>
        <v>25</v>
      </c>
      <c r="E360" s="1">
        <f>1+1</f>
        <v>2</v>
      </c>
      <c r="F360" s="1">
        <f>2+2</f>
        <v>4</v>
      </c>
      <c r="G360" s="1">
        <v>1</v>
      </c>
      <c r="H360" s="1" t="s">
        <v>30</v>
      </c>
      <c r="I360" s="1" t="s">
        <v>56</v>
      </c>
      <c r="J360" s="1">
        <v>4</v>
      </c>
      <c r="K360" s="1">
        <v>167</v>
      </c>
      <c r="L360" s="1">
        <v>4095</v>
      </c>
      <c r="N360" s="1">
        <v>167</v>
      </c>
    </row>
    <row r="361" spans="1:14">
      <c r="A361" s="1">
        <v>1923</v>
      </c>
      <c r="B361" s="1">
        <v>12</v>
      </c>
      <c r="C361" s="1">
        <v>26</v>
      </c>
      <c r="D361" s="4">
        <f t="shared" si="5"/>
        <v>24</v>
      </c>
      <c r="E361" s="1">
        <f>1+1</f>
        <v>2</v>
      </c>
      <c r="F361" s="1">
        <f>2+1</f>
        <v>3</v>
      </c>
      <c r="G361" s="1">
        <v>1</v>
      </c>
      <c r="H361" s="1" t="s">
        <v>30</v>
      </c>
      <c r="I361" s="1" t="s">
        <v>56</v>
      </c>
      <c r="J361" s="1">
        <v>4</v>
      </c>
      <c r="K361" s="1">
        <v>167</v>
      </c>
      <c r="L361" s="1">
        <v>4095</v>
      </c>
      <c r="N361" s="1">
        <v>167</v>
      </c>
    </row>
    <row r="362" spans="1:14">
      <c r="A362" s="1">
        <v>1923</v>
      </c>
      <c r="B362" s="1">
        <v>12</v>
      </c>
      <c r="C362" s="1">
        <v>27</v>
      </c>
      <c r="D362" s="4">
        <f t="shared" si="5"/>
        <v>12</v>
      </c>
      <c r="E362" s="1">
        <v>1</v>
      </c>
      <c r="F362" s="1">
        <v>2</v>
      </c>
      <c r="G362" s="1">
        <v>0</v>
      </c>
      <c r="H362" s="1" t="s">
        <v>30</v>
      </c>
      <c r="I362" s="1" t="s">
        <v>56</v>
      </c>
      <c r="J362" s="1">
        <v>4</v>
      </c>
      <c r="K362" s="1">
        <v>167</v>
      </c>
      <c r="L362" s="1">
        <v>4095</v>
      </c>
      <c r="N362" s="1">
        <v>167</v>
      </c>
    </row>
    <row r="363" spans="1:14">
      <c r="A363" s="1">
        <v>1923</v>
      </c>
      <c r="B363" s="1">
        <v>12</v>
      </c>
      <c r="C363" s="1">
        <v>28</v>
      </c>
      <c r="D363" s="4">
        <f t="shared" si="5"/>
        <v>0</v>
      </c>
      <c r="E363" s="1">
        <v>0</v>
      </c>
      <c r="F363" s="1">
        <v>0</v>
      </c>
      <c r="G363" s="1">
        <v>0</v>
      </c>
      <c r="H363" s="1" t="s">
        <v>30</v>
      </c>
      <c r="I363" s="1" t="s">
        <v>56</v>
      </c>
      <c r="J363" s="1">
        <v>4</v>
      </c>
      <c r="K363" s="1">
        <v>167</v>
      </c>
      <c r="L363" s="1">
        <v>4095</v>
      </c>
      <c r="N363" s="1">
        <v>167</v>
      </c>
    </row>
    <row r="364" spans="1:14">
      <c r="A364" s="1">
        <v>1923</v>
      </c>
      <c r="B364" s="1">
        <v>12</v>
      </c>
      <c r="C364" s="1">
        <v>29</v>
      </c>
      <c r="D364" s="4">
        <f t="shared" si="5"/>
        <v>0</v>
      </c>
      <c r="E364" s="1">
        <v>0</v>
      </c>
      <c r="F364" s="1">
        <v>0</v>
      </c>
      <c r="G364" s="1">
        <v>0</v>
      </c>
      <c r="H364" s="1" t="s">
        <v>30</v>
      </c>
      <c r="I364" s="1" t="s">
        <v>56</v>
      </c>
      <c r="J364" s="1">
        <v>4</v>
      </c>
      <c r="K364" s="1">
        <v>167</v>
      </c>
      <c r="L364" s="1">
        <v>4095</v>
      </c>
      <c r="N364" s="1">
        <v>167</v>
      </c>
    </row>
    <row r="365" spans="1:14">
      <c r="A365" s="1">
        <v>1923</v>
      </c>
      <c r="B365" s="1">
        <v>12</v>
      </c>
      <c r="C365" s="1">
        <v>30</v>
      </c>
      <c r="D365" s="4">
        <f t="shared" si="5"/>
        <v>0</v>
      </c>
      <c r="E365" s="1">
        <v>0</v>
      </c>
      <c r="F365" s="1">
        <v>0</v>
      </c>
      <c r="G365" s="1">
        <v>0</v>
      </c>
      <c r="H365" s="1" t="s">
        <v>30</v>
      </c>
      <c r="I365" s="1" t="s">
        <v>56</v>
      </c>
      <c r="J365" s="1">
        <v>4</v>
      </c>
      <c r="K365" s="1">
        <v>167</v>
      </c>
      <c r="L365" s="1">
        <v>4095</v>
      </c>
      <c r="N365" s="1">
        <v>167</v>
      </c>
    </row>
    <row r="366" spans="1:14">
      <c r="A366" s="1">
        <v>1923</v>
      </c>
      <c r="B366" s="1">
        <v>12</v>
      </c>
      <c r="C366" s="1">
        <v>31</v>
      </c>
      <c r="D366" s="4">
        <f t="shared" si="5"/>
        <v>0</v>
      </c>
      <c r="E366" s="1">
        <v>0</v>
      </c>
      <c r="F366" s="1">
        <v>0</v>
      </c>
      <c r="G366" s="1">
        <v>0</v>
      </c>
      <c r="H366" s="1" t="s">
        <v>30</v>
      </c>
      <c r="I366" s="1" t="s">
        <v>56</v>
      </c>
      <c r="J366" s="1">
        <v>4</v>
      </c>
      <c r="K366" s="1">
        <v>167</v>
      </c>
      <c r="L366" s="1">
        <v>4095</v>
      </c>
      <c r="N366" s="1">
        <v>167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67"/>
  <sheetViews>
    <sheetView topLeftCell="A360" workbookViewId="0">
      <selection activeCell="H154" sqref="G154:H387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7" width="5.83203125" style="1" customWidth="1"/>
    <col min="8" max="8" width="8.83203125" style="1" customWidth="1"/>
    <col min="9" max="9" width="15.83203125" style="1" customWidth="1"/>
    <col min="10" max="10" width="5.83203125" style="1" customWidth="1"/>
    <col min="11" max="11" width="10.83203125" style="1" customWidth="1"/>
    <col min="12" max="12" width="5.83203125" style="1" customWidth="1"/>
    <col min="13" max="16384" width="12.83203125" style="1"/>
  </cols>
  <sheetData>
    <row r="1" spans="1:12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>
      <c r="A2" s="3">
        <v>1924</v>
      </c>
      <c r="B2" s="3">
        <v>1</v>
      </c>
      <c r="C2" s="3">
        <v>1</v>
      </c>
      <c r="D2" s="4">
        <f>IF(E2="","",E2*10+F2+G2)</f>
        <v>0</v>
      </c>
      <c r="E2" s="3">
        <v>0</v>
      </c>
      <c r="F2" s="3">
        <v>0</v>
      </c>
      <c r="G2" s="3">
        <v>0</v>
      </c>
      <c r="H2" s="1" t="s">
        <v>30</v>
      </c>
      <c r="I2" s="1" t="s">
        <v>56</v>
      </c>
      <c r="J2" s="1">
        <v>4</v>
      </c>
      <c r="K2" s="5">
        <v>168</v>
      </c>
      <c r="L2" s="3">
        <v>4096</v>
      </c>
    </row>
    <row r="3" spans="1:12">
      <c r="A3" s="3">
        <v>1924</v>
      </c>
      <c r="B3" s="3">
        <v>1</v>
      </c>
      <c r="C3" s="3">
        <v>2</v>
      </c>
      <c r="D3" s="4">
        <f t="shared" ref="D3:D66" si="0">IF(E3="","",E3*10+F3+G3)</f>
        <v>0</v>
      </c>
      <c r="E3" s="3">
        <v>0</v>
      </c>
      <c r="F3" s="3">
        <v>0</v>
      </c>
      <c r="G3" s="3">
        <v>0</v>
      </c>
      <c r="H3" s="1" t="s">
        <v>30</v>
      </c>
      <c r="I3" s="1" t="s">
        <v>56</v>
      </c>
      <c r="J3" s="1">
        <v>4</v>
      </c>
      <c r="K3" s="5">
        <v>168</v>
      </c>
      <c r="L3" s="3">
        <v>4096</v>
      </c>
    </row>
    <row r="4" spans="1:12">
      <c r="A4" s="3">
        <v>1924</v>
      </c>
      <c r="B4" s="3">
        <v>1</v>
      </c>
      <c r="C4" s="3">
        <v>3</v>
      </c>
      <c r="D4" s="4">
        <f t="shared" si="0"/>
        <v>0</v>
      </c>
      <c r="E4" s="3">
        <v>0</v>
      </c>
      <c r="F4" s="3">
        <v>0</v>
      </c>
      <c r="G4" s="3">
        <v>0</v>
      </c>
      <c r="H4" s="1" t="s">
        <v>38</v>
      </c>
      <c r="I4" s="1" t="s">
        <v>56</v>
      </c>
      <c r="J4" s="1">
        <v>4</v>
      </c>
      <c r="K4" s="5">
        <v>168</v>
      </c>
      <c r="L4" s="3">
        <v>4096</v>
      </c>
    </row>
    <row r="5" spans="1:12">
      <c r="A5" s="3">
        <v>1924</v>
      </c>
      <c r="B5" s="3">
        <v>1</v>
      </c>
      <c r="C5" s="3">
        <v>4</v>
      </c>
      <c r="D5" s="4">
        <f t="shared" si="0"/>
        <v>0</v>
      </c>
      <c r="E5" s="3">
        <v>0</v>
      </c>
      <c r="F5" s="3">
        <v>0</v>
      </c>
      <c r="G5" s="3">
        <v>0</v>
      </c>
      <c r="H5" s="1" t="s">
        <v>30</v>
      </c>
      <c r="I5" s="1" t="s">
        <v>56</v>
      </c>
      <c r="J5" s="1">
        <v>4</v>
      </c>
      <c r="K5" s="5">
        <v>168</v>
      </c>
      <c r="L5" s="3">
        <v>4096</v>
      </c>
    </row>
    <row r="6" spans="1:12">
      <c r="A6" s="3">
        <v>1924</v>
      </c>
      <c r="B6" s="3">
        <v>1</v>
      </c>
      <c r="C6" s="3">
        <v>5</v>
      </c>
      <c r="D6" s="4">
        <f t="shared" si="0"/>
        <v>12</v>
      </c>
      <c r="E6" s="3">
        <v>1</v>
      </c>
      <c r="F6" s="3">
        <v>1</v>
      </c>
      <c r="G6" s="3">
        <v>1</v>
      </c>
      <c r="H6" s="1" t="s">
        <v>30</v>
      </c>
      <c r="I6" s="1" t="s">
        <v>56</v>
      </c>
      <c r="J6" s="1">
        <v>4</v>
      </c>
      <c r="K6" s="5">
        <v>168</v>
      </c>
      <c r="L6" s="3">
        <v>4096</v>
      </c>
    </row>
    <row r="7" spans="1:12">
      <c r="A7" s="3">
        <v>1924</v>
      </c>
      <c r="B7" s="3">
        <v>1</v>
      </c>
      <c r="C7" s="3">
        <v>6</v>
      </c>
      <c r="D7" s="4">
        <f t="shared" si="0"/>
        <v>0</v>
      </c>
      <c r="E7" s="3">
        <v>0</v>
      </c>
      <c r="F7" s="3">
        <v>0</v>
      </c>
      <c r="G7" s="3">
        <v>0</v>
      </c>
      <c r="H7" s="1" t="s">
        <v>30</v>
      </c>
      <c r="I7" s="1" t="s">
        <v>56</v>
      </c>
      <c r="J7" s="1">
        <v>4</v>
      </c>
      <c r="K7" s="5">
        <v>168</v>
      </c>
      <c r="L7" s="3">
        <v>4096</v>
      </c>
    </row>
    <row r="8" spans="1:12">
      <c r="A8" s="3">
        <v>1924</v>
      </c>
      <c r="B8" s="3">
        <v>1</v>
      </c>
      <c r="C8" s="3">
        <v>7</v>
      </c>
      <c r="D8" s="4" t="str">
        <f t="shared" si="0"/>
        <v/>
      </c>
      <c r="E8" s="3"/>
      <c r="F8" s="3"/>
      <c r="G8" s="3"/>
      <c r="I8" s="1" t="s">
        <v>56</v>
      </c>
      <c r="J8" s="1">
        <v>4</v>
      </c>
      <c r="K8" s="5">
        <v>168</v>
      </c>
      <c r="L8" s="3">
        <v>4096</v>
      </c>
    </row>
    <row r="9" spans="1:12">
      <c r="A9" s="3">
        <v>1924</v>
      </c>
      <c r="B9" s="3">
        <v>1</v>
      </c>
      <c r="C9" s="3">
        <v>8</v>
      </c>
      <c r="D9" s="4">
        <f t="shared" si="0"/>
        <v>0</v>
      </c>
      <c r="E9" s="3">
        <v>0</v>
      </c>
      <c r="F9" s="3">
        <v>0</v>
      </c>
      <c r="G9" s="3">
        <v>0</v>
      </c>
      <c r="H9" s="1" t="s">
        <v>30</v>
      </c>
      <c r="I9" s="1" t="s">
        <v>56</v>
      </c>
      <c r="J9" s="1">
        <v>4</v>
      </c>
      <c r="K9" s="5">
        <v>168</v>
      </c>
      <c r="L9" s="3">
        <v>4096</v>
      </c>
    </row>
    <row r="10" spans="1:12">
      <c r="A10" s="3">
        <v>1924</v>
      </c>
      <c r="B10" s="3">
        <v>1</v>
      </c>
      <c r="C10" s="3">
        <v>9</v>
      </c>
      <c r="D10" s="4">
        <f t="shared" si="0"/>
        <v>0</v>
      </c>
      <c r="E10" s="3">
        <v>0</v>
      </c>
      <c r="F10" s="3">
        <v>0</v>
      </c>
      <c r="G10" s="3">
        <v>0</v>
      </c>
      <c r="H10" s="1" t="s">
        <v>30</v>
      </c>
      <c r="I10" s="1" t="s">
        <v>56</v>
      </c>
      <c r="J10" s="1">
        <v>4</v>
      </c>
      <c r="K10" s="5">
        <v>168</v>
      </c>
      <c r="L10" s="3">
        <v>4096</v>
      </c>
    </row>
    <row r="11" spans="1:12">
      <c r="A11" s="3">
        <v>1924</v>
      </c>
      <c r="B11" s="3">
        <v>1</v>
      </c>
      <c r="C11" s="3">
        <v>10</v>
      </c>
      <c r="D11" s="4">
        <f t="shared" si="0"/>
        <v>0</v>
      </c>
      <c r="E11" s="3">
        <v>0</v>
      </c>
      <c r="F11" s="3">
        <v>0</v>
      </c>
      <c r="G11" s="3">
        <v>0</v>
      </c>
      <c r="H11" s="1" t="s">
        <v>30</v>
      </c>
      <c r="I11" s="1" t="s">
        <v>56</v>
      </c>
      <c r="J11" s="1">
        <v>4</v>
      </c>
      <c r="K11" s="5">
        <v>168</v>
      </c>
      <c r="L11" s="3">
        <v>4096</v>
      </c>
    </row>
    <row r="12" spans="1:12">
      <c r="A12" s="3">
        <v>1924</v>
      </c>
      <c r="B12" s="3">
        <v>1</v>
      </c>
      <c r="C12" s="3">
        <v>11</v>
      </c>
      <c r="D12" s="4">
        <f t="shared" si="0"/>
        <v>0</v>
      </c>
      <c r="E12" s="3">
        <v>0</v>
      </c>
      <c r="F12" s="3">
        <v>0</v>
      </c>
      <c r="G12" s="3">
        <v>0</v>
      </c>
      <c r="H12" s="1" t="s">
        <v>30</v>
      </c>
      <c r="I12" s="1" t="s">
        <v>56</v>
      </c>
      <c r="J12" s="1">
        <v>4</v>
      </c>
      <c r="K12" s="5">
        <v>168</v>
      </c>
      <c r="L12" s="3">
        <v>4096</v>
      </c>
    </row>
    <row r="13" spans="1:12">
      <c r="A13" s="3">
        <v>1924</v>
      </c>
      <c r="B13" s="3">
        <v>1</v>
      </c>
      <c r="C13" s="3">
        <v>12</v>
      </c>
      <c r="D13" s="4">
        <f t="shared" si="0"/>
        <v>0</v>
      </c>
      <c r="E13" s="3">
        <v>0</v>
      </c>
      <c r="F13" s="3">
        <v>0</v>
      </c>
      <c r="G13" s="3">
        <v>0</v>
      </c>
      <c r="H13" s="1" t="s">
        <v>30</v>
      </c>
      <c r="I13" s="1" t="s">
        <v>56</v>
      </c>
      <c r="J13" s="1">
        <v>4</v>
      </c>
      <c r="K13" s="5">
        <v>168</v>
      </c>
      <c r="L13" s="3">
        <v>4096</v>
      </c>
    </row>
    <row r="14" spans="1:12">
      <c r="A14" s="3">
        <v>1924</v>
      </c>
      <c r="B14" s="3">
        <v>1</v>
      </c>
      <c r="C14" s="3">
        <v>13</v>
      </c>
      <c r="D14" s="4">
        <f t="shared" si="0"/>
        <v>0</v>
      </c>
      <c r="E14" s="3">
        <v>0</v>
      </c>
      <c r="F14" s="3">
        <v>0</v>
      </c>
      <c r="G14" s="3">
        <v>0</v>
      </c>
      <c r="H14" s="1" t="s">
        <v>30</v>
      </c>
      <c r="I14" s="1" t="s">
        <v>56</v>
      </c>
      <c r="J14" s="1">
        <v>4</v>
      </c>
      <c r="K14" s="5">
        <v>168</v>
      </c>
      <c r="L14" s="3">
        <v>4096</v>
      </c>
    </row>
    <row r="15" spans="1:12">
      <c r="A15" s="3">
        <v>1924</v>
      </c>
      <c r="B15" s="3">
        <v>1</v>
      </c>
      <c r="C15" s="3">
        <v>14</v>
      </c>
      <c r="D15" s="4">
        <f t="shared" si="0"/>
        <v>0</v>
      </c>
      <c r="E15" s="3">
        <v>0</v>
      </c>
      <c r="F15" s="3">
        <v>0</v>
      </c>
      <c r="G15" s="3">
        <v>0</v>
      </c>
      <c r="H15" s="1" t="s">
        <v>30</v>
      </c>
      <c r="I15" s="1" t="s">
        <v>56</v>
      </c>
      <c r="J15" s="1">
        <v>4</v>
      </c>
      <c r="K15" s="5">
        <v>168</v>
      </c>
      <c r="L15" s="3">
        <v>4096</v>
      </c>
    </row>
    <row r="16" spans="1:12">
      <c r="A16" s="3">
        <v>1924</v>
      </c>
      <c r="B16" s="3">
        <v>1</v>
      </c>
      <c r="C16" s="3">
        <v>15</v>
      </c>
      <c r="D16" s="4">
        <f t="shared" si="0"/>
        <v>0</v>
      </c>
      <c r="E16" s="3">
        <v>0</v>
      </c>
      <c r="F16" s="3">
        <v>0</v>
      </c>
      <c r="G16" s="3">
        <v>0</v>
      </c>
      <c r="H16" s="1" t="s">
        <v>30</v>
      </c>
      <c r="I16" s="1" t="s">
        <v>56</v>
      </c>
      <c r="J16" s="1">
        <v>4</v>
      </c>
      <c r="K16" s="5">
        <v>168</v>
      </c>
      <c r="L16" s="3">
        <v>4096</v>
      </c>
    </row>
    <row r="17" spans="1:12">
      <c r="A17" s="3">
        <v>1924</v>
      </c>
      <c r="B17" s="3">
        <v>1</v>
      </c>
      <c r="C17" s="3">
        <v>16</v>
      </c>
      <c r="D17" s="4"/>
      <c r="E17" s="3" t="s">
        <v>33</v>
      </c>
      <c r="F17" s="3" t="s">
        <v>33</v>
      </c>
      <c r="G17" s="3">
        <v>0</v>
      </c>
      <c r="H17" s="1" t="s">
        <v>30</v>
      </c>
      <c r="I17" s="1" t="s">
        <v>56</v>
      </c>
      <c r="J17" s="1">
        <v>4</v>
      </c>
      <c r="K17" s="5">
        <v>168</v>
      </c>
      <c r="L17" s="3">
        <v>4096</v>
      </c>
    </row>
    <row r="18" spans="1:12">
      <c r="A18" s="3">
        <v>1924</v>
      </c>
      <c r="B18" s="3">
        <v>1</v>
      </c>
      <c r="C18" s="3">
        <v>17</v>
      </c>
      <c r="D18" s="4">
        <f t="shared" si="0"/>
        <v>0</v>
      </c>
      <c r="E18" s="3">
        <v>0</v>
      </c>
      <c r="F18" s="3">
        <v>0</v>
      </c>
      <c r="G18" s="3">
        <v>0</v>
      </c>
      <c r="H18" s="1" t="s">
        <v>30</v>
      </c>
      <c r="I18" s="1" t="s">
        <v>56</v>
      </c>
      <c r="J18" s="1">
        <v>4</v>
      </c>
      <c r="K18" s="5">
        <v>168</v>
      </c>
      <c r="L18" s="3">
        <v>4096</v>
      </c>
    </row>
    <row r="19" spans="1:12">
      <c r="A19" s="3">
        <v>1924</v>
      </c>
      <c r="B19" s="3">
        <v>1</v>
      </c>
      <c r="C19" s="3">
        <v>18</v>
      </c>
      <c r="D19" s="4">
        <f t="shared" si="0"/>
        <v>0</v>
      </c>
      <c r="E19" s="3">
        <v>0</v>
      </c>
      <c r="F19" s="3">
        <v>0</v>
      </c>
      <c r="G19" s="3">
        <v>0</v>
      </c>
      <c r="H19" s="1" t="s">
        <v>38</v>
      </c>
      <c r="I19" s="1" t="s">
        <v>56</v>
      </c>
      <c r="J19" s="1">
        <v>4</v>
      </c>
      <c r="K19" s="5">
        <v>168</v>
      </c>
      <c r="L19" s="3">
        <v>4096</v>
      </c>
    </row>
    <row r="20" spans="1:12">
      <c r="A20" s="3">
        <v>1924</v>
      </c>
      <c r="B20" s="3">
        <v>1</v>
      </c>
      <c r="C20" s="3">
        <v>19</v>
      </c>
      <c r="D20" s="4">
        <f t="shared" si="0"/>
        <v>0</v>
      </c>
      <c r="E20" s="3">
        <v>0</v>
      </c>
      <c r="F20" s="3">
        <v>0</v>
      </c>
      <c r="G20" s="3">
        <v>0</v>
      </c>
      <c r="H20" s="1" t="s">
        <v>38</v>
      </c>
      <c r="I20" s="1" t="s">
        <v>56</v>
      </c>
      <c r="J20" s="1">
        <v>4</v>
      </c>
      <c r="K20" s="5">
        <v>168</v>
      </c>
      <c r="L20" s="3">
        <v>4096</v>
      </c>
    </row>
    <row r="21" spans="1:12">
      <c r="A21" s="3">
        <v>1924</v>
      </c>
      <c r="B21" s="3">
        <v>1</v>
      </c>
      <c r="C21" s="3">
        <v>20</v>
      </c>
      <c r="D21" s="4">
        <f t="shared" si="0"/>
        <v>0</v>
      </c>
      <c r="E21" s="3">
        <v>0</v>
      </c>
      <c r="F21" s="3">
        <v>0</v>
      </c>
      <c r="G21" s="3">
        <v>0</v>
      </c>
      <c r="H21" s="1" t="s">
        <v>38</v>
      </c>
      <c r="I21" s="1" t="s">
        <v>56</v>
      </c>
      <c r="J21" s="1">
        <v>4</v>
      </c>
      <c r="K21" s="5">
        <v>168</v>
      </c>
      <c r="L21" s="3">
        <v>4096</v>
      </c>
    </row>
    <row r="22" spans="1:12">
      <c r="A22" s="3">
        <v>1924</v>
      </c>
      <c r="B22" s="3">
        <v>1</v>
      </c>
      <c r="C22" s="3">
        <v>21</v>
      </c>
      <c r="D22" s="4">
        <f t="shared" si="0"/>
        <v>0</v>
      </c>
      <c r="E22" s="3">
        <v>0</v>
      </c>
      <c r="F22" s="3">
        <v>0</v>
      </c>
      <c r="G22" s="3">
        <v>0</v>
      </c>
      <c r="H22" s="1" t="s">
        <v>38</v>
      </c>
      <c r="I22" s="1" t="s">
        <v>56</v>
      </c>
      <c r="J22" s="1">
        <v>4</v>
      </c>
      <c r="K22" s="5">
        <v>168</v>
      </c>
      <c r="L22" s="3">
        <v>4096</v>
      </c>
    </row>
    <row r="23" spans="1:12">
      <c r="A23" s="3">
        <v>1924</v>
      </c>
      <c r="B23" s="3">
        <v>1</v>
      </c>
      <c r="C23" s="3">
        <v>22</v>
      </c>
      <c r="D23" s="4">
        <f t="shared" si="0"/>
        <v>0</v>
      </c>
      <c r="E23" s="3">
        <v>0</v>
      </c>
      <c r="F23" s="3">
        <v>0</v>
      </c>
      <c r="G23" s="3">
        <v>0</v>
      </c>
      <c r="H23" s="1" t="s">
        <v>30</v>
      </c>
      <c r="I23" s="1" t="s">
        <v>56</v>
      </c>
      <c r="J23" s="1">
        <v>4</v>
      </c>
      <c r="K23" s="5">
        <v>168</v>
      </c>
      <c r="L23" s="3">
        <v>4096</v>
      </c>
    </row>
    <row r="24" spans="1:12">
      <c r="A24" s="3">
        <v>1924</v>
      </c>
      <c r="B24" s="3">
        <v>1</v>
      </c>
      <c r="C24" s="3">
        <v>23</v>
      </c>
      <c r="D24" s="4">
        <f t="shared" si="0"/>
        <v>0</v>
      </c>
      <c r="E24" s="3">
        <v>0</v>
      </c>
      <c r="F24" s="3">
        <v>0</v>
      </c>
      <c r="G24" s="3">
        <v>0</v>
      </c>
      <c r="H24" s="1" t="s">
        <v>30</v>
      </c>
      <c r="I24" s="1" t="s">
        <v>56</v>
      </c>
      <c r="J24" s="1">
        <v>4</v>
      </c>
      <c r="K24" s="5">
        <v>168</v>
      </c>
      <c r="L24" s="3">
        <v>4096</v>
      </c>
    </row>
    <row r="25" spans="1:12">
      <c r="A25" s="3">
        <v>1924</v>
      </c>
      <c r="B25" s="3">
        <v>1</v>
      </c>
      <c r="C25" s="3">
        <v>24</v>
      </c>
      <c r="D25" s="4">
        <f t="shared" si="0"/>
        <v>0</v>
      </c>
      <c r="E25" s="3">
        <v>0</v>
      </c>
      <c r="F25" s="3">
        <v>0</v>
      </c>
      <c r="G25" s="3">
        <v>0</v>
      </c>
      <c r="H25" s="1" t="s">
        <v>30</v>
      </c>
      <c r="I25" s="1" t="s">
        <v>56</v>
      </c>
      <c r="J25" s="1">
        <v>4</v>
      </c>
      <c r="K25" s="5">
        <v>168</v>
      </c>
      <c r="L25" s="3">
        <v>4096</v>
      </c>
    </row>
    <row r="26" spans="1:12">
      <c r="A26" s="3">
        <v>1924</v>
      </c>
      <c r="B26" s="3">
        <v>1</v>
      </c>
      <c r="C26" s="3">
        <v>25</v>
      </c>
      <c r="D26" s="4">
        <f t="shared" si="0"/>
        <v>0</v>
      </c>
      <c r="E26" s="3">
        <v>0</v>
      </c>
      <c r="F26" s="3">
        <v>0</v>
      </c>
      <c r="G26" s="3">
        <v>0</v>
      </c>
      <c r="H26" s="1" t="s">
        <v>30</v>
      </c>
      <c r="I26" s="1" t="s">
        <v>56</v>
      </c>
      <c r="J26" s="1">
        <v>4</v>
      </c>
      <c r="K26" s="5">
        <v>168</v>
      </c>
      <c r="L26" s="3">
        <v>4096</v>
      </c>
    </row>
    <row r="27" spans="1:12">
      <c r="A27" s="3">
        <v>1924</v>
      </c>
      <c r="B27" s="3">
        <v>1</v>
      </c>
      <c r="C27" s="3">
        <v>26</v>
      </c>
      <c r="D27" s="4">
        <f t="shared" si="0"/>
        <v>0</v>
      </c>
      <c r="E27" s="3">
        <v>0</v>
      </c>
      <c r="F27" s="3">
        <v>0</v>
      </c>
      <c r="G27" s="3">
        <v>0</v>
      </c>
      <c r="H27" s="1" t="s">
        <v>30</v>
      </c>
      <c r="I27" s="1" t="s">
        <v>56</v>
      </c>
      <c r="J27" s="1">
        <v>4</v>
      </c>
      <c r="K27" s="5">
        <v>168</v>
      </c>
      <c r="L27" s="3">
        <v>4096</v>
      </c>
    </row>
    <row r="28" spans="1:12">
      <c r="A28" s="3">
        <v>1924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>
        <v>0</v>
      </c>
      <c r="H28" s="1" t="s">
        <v>30</v>
      </c>
      <c r="I28" s="1" t="s">
        <v>56</v>
      </c>
      <c r="J28" s="1">
        <v>4</v>
      </c>
      <c r="K28" s="5">
        <v>168</v>
      </c>
      <c r="L28" s="3">
        <v>4096</v>
      </c>
    </row>
    <row r="29" spans="1:12">
      <c r="A29" s="3">
        <v>1924</v>
      </c>
      <c r="B29" s="3">
        <v>1</v>
      </c>
      <c r="C29" s="3">
        <v>28</v>
      </c>
      <c r="D29" s="4">
        <f t="shared" si="0"/>
        <v>0</v>
      </c>
      <c r="E29" s="3">
        <v>0</v>
      </c>
      <c r="F29" s="3">
        <v>0</v>
      </c>
      <c r="G29" s="3">
        <v>0</v>
      </c>
      <c r="H29" s="1" t="s">
        <v>30</v>
      </c>
      <c r="I29" s="1" t="s">
        <v>56</v>
      </c>
      <c r="J29" s="1">
        <v>4</v>
      </c>
      <c r="K29" s="5">
        <v>168</v>
      </c>
      <c r="L29" s="3">
        <v>4096</v>
      </c>
    </row>
    <row r="30" spans="1:12">
      <c r="A30" s="3">
        <v>1924</v>
      </c>
      <c r="B30" s="3">
        <v>1</v>
      </c>
      <c r="C30" s="3">
        <v>29</v>
      </c>
      <c r="D30" s="4">
        <f t="shared" si="0"/>
        <v>11</v>
      </c>
      <c r="E30" s="3">
        <v>1</v>
      </c>
      <c r="F30" s="3">
        <v>1</v>
      </c>
      <c r="G30" s="3">
        <v>0</v>
      </c>
      <c r="H30" s="1" t="s">
        <v>30</v>
      </c>
      <c r="I30" s="1" t="s">
        <v>56</v>
      </c>
      <c r="J30" s="1">
        <v>4</v>
      </c>
      <c r="K30" s="5">
        <v>168</v>
      </c>
      <c r="L30" s="3">
        <v>4096</v>
      </c>
    </row>
    <row r="31" spans="1:12">
      <c r="A31" s="3">
        <v>1924</v>
      </c>
      <c r="B31" s="3">
        <v>1</v>
      </c>
      <c r="C31" s="3">
        <v>30</v>
      </c>
      <c r="D31" s="4">
        <f t="shared" si="0"/>
        <v>0</v>
      </c>
      <c r="E31" s="3">
        <v>0</v>
      </c>
      <c r="F31" s="3">
        <v>0</v>
      </c>
      <c r="G31" s="3">
        <v>0</v>
      </c>
      <c r="H31" s="1" t="s">
        <v>35</v>
      </c>
      <c r="I31" s="1" t="s">
        <v>56</v>
      </c>
      <c r="J31" s="1">
        <v>4</v>
      </c>
      <c r="K31" s="5">
        <v>168</v>
      </c>
      <c r="L31" s="3">
        <v>4096</v>
      </c>
    </row>
    <row r="32" spans="1:12">
      <c r="A32" s="3">
        <v>1924</v>
      </c>
      <c r="B32" s="3">
        <v>1</v>
      </c>
      <c r="C32" s="3">
        <v>31</v>
      </c>
      <c r="D32" s="4">
        <f t="shared" si="0"/>
        <v>0</v>
      </c>
      <c r="E32" s="3">
        <v>0</v>
      </c>
      <c r="F32" s="3">
        <v>0</v>
      </c>
      <c r="G32" s="3">
        <v>0</v>
      </c>
      <c r="H32" s="1" t="s">
        <v>30</v>
      </c>
      <c r="I32" s="1" t="s">
        <v>56</v>
      </c>
      <c r="J32" s="1">
        <v>4</v>
      </c>
      <c r="K32" s="5">
        <v>168</v>
      </c>
      <c r="L32" s="3">
        <v>4096</v>
      </c>
    </row>
    <row r="33" spans="1:12">
      <c r="A33" s="1">
        <v>1924</v>
      </c>
      <c r="B33" s="1">
        <v>2</v>
      </c>
      <c r="C33" s="1">
        <v>1</v>
      </c>
      <c r="D33" s="4">
        <f t="shared" si="0"/>
        <v>0</v>
      </c>
      <c r="E33" s="1">
        <v>0</v>
      </c>
      <c r="F33" s="1">
        <v>0</v>
      </c>
      <c r="G33" s="1">
        <v>0</v>
      </c>
      <c r="H33" s="1" t="s">
        <v>30</v>
      </c>
      <c r="I33" s="1" t="s">
        <v>56</v>
      </c>
      <c r="J33" s="1">
        <v>4</v>
      </c>
      <c r="K33" s="1">
        <v>411</v>
      </c>
      <c r="L33" s="1">
        <v>4098</v>
      </c>
    </row>
    <row r="34" spans="1:12">
      <c r="A34" s="1">
        <v>1924</v>
      </c>
      <c r="B34" s="1">
        <v>2</v>
      </c>
      <c r="C34" s="1">
        <v>2</v>
      </c>
      <c r="D34" s="4">
        <f t="shared" si="0"/>
        <v>0</v>
      </c>
      <c r="E34" s="1">
        <v>0</v>
      </c>
      <c r="F34" s="1">
        <v>0</v>
      </c>
      <c r="G34" s="1">
        <v>0</v>
      </c>
      <c r="H34" s="1" t="s">
        <v>38</v>
      </c>
      <c r="I34" s="1" t="s">
        <v>56</v>
      </c>
      <c r="J34" s="1">
        <v>4</v>
      </c>
      <c r="K34" s="1">
        <v>411</v>
      </c>
      <c r="L34" s="1">
        <v>4098</v>
      </c>
    </row>
    <row r="35" spans="1:12">
      <c r="A35" s="1">
        <v>1924</v>
      </c>
      <c r="B35" s="1">
        <v>2</v>
      </c>
      <c r="C35" s="1">
        <v>3</v>
      </c>
      <c r="D35" s="4">
        <f t="shared" si="0"/>
        <v>0</v>
      </c>
      <c r="E35" s="1">
        <v>0</v>
      </c>
      <c r="F35" s="1">
        <v>0</v>
      </c>
      <c r="G35" s="1">
        <v>0</v>
      </c>
      <c r="H35" s="1" t="s">
        <v>30</v>
      </c>
      <c r="I35" s="1" t="s">
        <v>56</v>
      </c>
      <c r="J35" s="1">
        <v>4</v>
      </c>
      <c r="K35" s="1">
        <v>411</v>
      </c>
      <c r="L35" s="1">
        <v>4098</v>
      </c>
    </row>
    <row r="36" spans="1:12">
      <c r="A36" s="1">
        <v>1924</v>
      </c>
      <c r="B36" s="1">
        <v>2</v>
      </c>
      <c r="C36" s="1">
        <v>4</v>
      </c>
      <c r="D36" s="4">
        <f t="shared" si="0"/>
        <v>12</v>
      </c>
      <c r="E36" s="1">
        <v>1</v>
      </c>
      <c r="F36" s="1">
        <v>2</v>
      </c>
      <c r="G36" s="1">
        <v>0</v>
      </c>
      <c r="H36" s="1" t="s">
        <v>30</v>
      </c>
      <c r="I36" s="1" t="s">
        <v>56</v>
      </c>
      <c r="J36" s="1">
        <v>4</v>
      </c>
      <c r="K36" s="1">
        <v>411</v>
      </c>
      <c r="L36" s="1">
        <v>4098</v>
      </c>
    </row>
    <row r="37" spans="1:12">
      <c r="A37" s="1">
        <v>1924</v>
      </c>
      <c r="B37" s="1">
        <v>2</v>
      </c>
      <c r="C37" s="1">
        <v>5</v>
      </c>
      <c r="D37" s="4">
        <f t="shared" si="0"/>
        <v>0</v>
      </c>
      <c r="E37" s="1">
        <v>0</v>
      </c>
      <c r="F37" s="1">
        <v>0</v>
      </c>
      <c r="G37" s="1">
        <v>0</v>
      </c>
      <c r="H37" s="1" t="s">
        <v>30</v>
      </c>
      <c r="I37" s="1" t="s">
        <v>56</v>
      </c>
      <c r="J37" s="1">
        <v>4</v>
      </c>
      <c r="K37" s="1">
        <v>411</v>
      </c>
      <c r="L37" s="1">
        <v>4098</v>
      </c>
    </row>
    <row r="38" spans="1:12">
      <c r="A38" s="1">
        <v>1924</v>
      </c>
      <c r="B38" s="1">
        <v>2</v>
      </c>
      <c r="C38" s="1">
        <v>6</v>
      </c>
      <c r="D38" s="4">
        <f t="shared" si="0"/>
        <v>0</v>
      </c>
      <c r="E38" s="1">
        <v>0</v>
      </c>
      <c r="F38" s="1">
        <v>0</v>
      </c>
      <c r="G38" s="1">
        <v>0</v>
      </c>
      <c r="H38" s="1" t="s">
        <v>30</v>
      </c>
      <c r="I38" s="1" t="s">
        <v>56</v>
      </c>
      <c r="J38" s="1">
        <v>4</v>
      </c>
      <c r="K38" s="1">
        <v>411</v>
      </c>
      <c r="L38" s="1">
        <v>4098</v>
      </c>
    </row>
    <row r="39" spans="1:12">
      <c r="A39" s="1">
        <v>1924</v>
      </c>
      <c r="B39" s="1">
        <v>2</v>
      </c>
      <c r="C39" s="1">
        <v>7</v>
      </c>
      <c r="D39" s="4">
        <f t="shared" si="0"/>
        <v>0</v>
      </c>
      <c r="E39" s="1">
        <v>0</v>
      </c>
      <c r="F39" s="1">
        <v>0</v>
      </c>
      <c r="G39" s="1">
        <v>0</v>
      </c>
      <c r="H39" s="1" t="s">
        <v>30</v>
      </c>
      <c r="I39" s="1" t="s">
        <v>56</v>
      </c>
      <c r="J39" s="1">
        <v>4</v>
      </c>
      <c r="K39" s="1">
        <v>411</v>
      </c>
      <c r="L39" s="1">
        <v>4098</v>
      </c>
    </row>
    <row r="40" spans="1:12">
      <c r="A40" s="1">
        <v>1924</v>
      </c>
      <c r="B40" s="1">
        <v>2</v>
      </c>
      <c r="C40" s="1">
        <v>8</v>
      </c>
      <c r="D40" s="4">
        <f t="shared" si="0"/>
        <v>0</v>
      </c>
      <c r="E40" s="1">
        <v>0</v>
      </c>
      <c r="F40" s="1">
        <v>0</v>
      </c>
      <c r="G40" s="1">
        <v>0</v>
      </c>
      <c r="H40" s="1" t="s">
        <v>30</v>
      </c>
      <c r="I40" s="1" t="s">
        <v>56</v>
      </c>
      <c r="J40" s="1">
        <v>4</v>
      </c>
      <c r="K40" s="1">
        <v>411</v>
      </c>
      <c r="L40" s="1">
        <v>4098</v>
      </c>
    </row>
    <row r="41" spans="1:12">
      <c r="A41" s="1">
        <v>1924</v>
      </c>
      <c r="B41" s="1">
        <v>2</v>
      </c>
      <c r="C41" s="1">
        <v>9</v>
      </c>
      <c r="D41" s="4">
        <f t="shared" si="0"/>
        <v>0</v>
      </c>
      <c r="E41" s="1">
        <v>0</v>
      </c>
      <c r="F41" s="1">
        <v>0</v>
      </c>
      <c r="G41" s="1">
        <v>0</v>
      </c>
      <c r="H41" s="1" t="s">
        <v>30</v>
      </c>
      <c r="I41" s="1" t="s">
        <v>56</v>
      </c>
      <c r="J41" s="1">
        <v>4</v>
      </c>
      <c r="K41" s="1">
        <v>411</v>
      </c>
      <c r="L41" s="1">
        <v>4098</v>
      </c>
    </row>
    <row r="42" spans="1:12">
      <c r="A42" s="1">
        <v>1924</v>
      </c>
      <c r="B42" s="1">
        <v>2</v>
      </c>
      <c r="C42" s="1">
        <v>10</v>
      </c>
      <c r="D42" s="4" t="str">
        <f t="shared" si="0"/>
        <v/>
      </c>
      <c r="I42" s="1" t="s">
        <v>56</v>
      </c>
      <c r="J42" s="1">
        <v>4</v>
      </c>
      <c r="K42" s="1">
        <v>411</v>
      </c>
      <c r="L42" s="1">
        <v>4098</v>
      </c>
    </row>
    <row r="43" spans="1:12">
      <c r="A43" s="1">
        <v>1924</v>
      </c>
      <c r="B43" s="1">
        <v>2</v>
      </c>
      <c r="C43" s="1">
        <v>11</v>
      </c>
      <c r="D43" s="4" t="str">
        <f t="shared" si="0"/>
        <v/>
      </c>
      <c r="I43" s="1" t="s">
        <v>56</v>
      </c>
      <c r="J43" s="1">
        <v>4</v>
      </c>
      <c r="K43" s="1">
        <v>411</v>
      </c>
      <c r="L43" s="1">
        <v>4098</v>
      </c>
    </row>
    <row r="44" spans="1:12">
      <c r="A44" s="1">
        <v>1924</v>
      </c>
      <c r="B44" s="1">
        <v>2</v>
      </c>
      <c r="C44" s="1">
        <v>12</v>
      </c>
      <c r="D44" s="4">
        <f t="shared" si="0"/>
        <v>0</v>
      </c>
      <c r="E44" s="1">
        <v>0</v>
      </c>
      <c r="F44" s="1">
        <v>0</v>
      </c>
      <c r="G44" s="1">
        <v>0</v>
      </c>
      <c r="H44" s="1" t="s">
        <v>38</v>
      </c>
      <c r="I44" s="1" t="s">
        <v>56</v>
      </c>
      <c r="J44" s="1">
        <v>4</v>
      </c>
      <c r="K44" s="1">
        <v>411</v>
      </c>
      <c r="L44" s="1">
        <v>4098</v>
      </c>
    </row>
    <row r="45" spans="1:12">
      <c r="A45" s="1">
        <v>1924</v>
      </c>
      <c r="B45" s="1">
        <v>2</v>
      </c>
      <c r="C45" s="1">
        <v>13</v>
      </c>
      <c r="D45" s="4">
        <f t="shared" si="0"/>
        <v>0</v>
      </c>
      <c r="E45" s="1">
        <v>0</v>
      </c>
      <c r="F45" s="1">
        <v>0</v>
      </c>
      <c r="G45" s="1">
        <v>0</v>
      </c>
      <c r="H45" s="1" t="s">
        <v>30</v>
      </c>
      <c r="I45" s="1" t="s">
        <v>56</v>
      </c>
      <c r="J45" s="1">
        <v>4</v>
      </c>
      <c r="K45" s="1">
        <v>411</v>
      </c>
      <c r="L45" s="1">
        <v>4098</v>
      </c>
    </row>
    <row r="46" spans="1:12">
      <c r="A46" s="1">
        <v>1924</v>
      </c>
      <c r="B46" s="1">
        <v>2</v>
      </c>
      <c r="C46" s="1">
        <v>14</v>
      </c>
      <c r="D46" s="4">
        <f t="shared" si="0"/>
        <v>0</v>
      </c>
      <c r="E46" s="1">
        <v>0</v>
      </c>
      <c r="F46" s="1">
        <v>0</v>
      </c>
      <c r="G46" s="1">
        <v>0</v>
      </c>
      <c r="H46" s="1" t="s">
        <v>30</v>
      </c>
      <c r="I46" s="1" t="s">
        <v>56</v>
      </c>
      <c r="J46" s="1">
        <v>4</v>
      </c>
      <c r="K46" s="1">
        <v>411</v>
      </c>
      <c r="L46" s="1">
        <v>4098</v>
      </c>
    </row>
    <row r="47" spans="1:12">
      <c r="A47" s="1">
        <v>1924</v>
      </c>
      <c r="B47" s="1">
        <v>2</v>
      </c>
      <c r="C47" s="1">
        <v>15</v>
      </c>
      <c r="D47" s="4">
        <f t="shared" si="0"/>
        <v>12</v>
      </c>
      <c r="E47" s="1">
        <v>1</v>
      </c>
      <c r="F47" s="1">
        <v>1</v>
      </c>
      <c r="G47" s="1">
        <v>1</v>
      </c>
      <c r="H47" s="1" t="s">
        <v>30</v>
      </c>
      <c r="I47" s="1" t="s">
        <v>56</v>
      </c>
      <c r="J47" s="1">
        <v>4</v>
      </c>
      <c r="K47" s="1">
        <v>411</v>
      </c>
      <c r="L47" s="1">
        <v>4098</v>
      </c>
    </row>
    <row r="48" spans="1:12">
      <c r="A48" s="1">
        <v>1924</v>
      </c>
      <c r="B48" s="1">
        <v>2</v>
      </c>
      <c r="C48" s="1">
        <v>16</v>
      </c>
      <c r="D48" s="4">
        <f t="shared" si="0"/>
        <v>0</v>
      </c>
      <c r="E48" s="1">
        <v>0</v>
      </c>
      <c r="F48" s="1">
        <v>0</v>
      </c>
      <c r="G48" s="1">
        <v>0</v>
      </c>
      <c r="H48" s="1" t="s">
        <v>30</v>
      </c>
      <c r="I48" s="1" t="s">
        <v>56</v>
      </c>
      <c r="J48" s="1">
        <v>4</v>
      </c>
      <c r="K48" s="1">
        <v>411</v>
      </c>
      <c r="L48" s="1">
        <v>4098</v>
      </c>
    </row>
    <row r="49" spans="1:12">
      <c r="A49" s="1">
        <v>1924</v>
      </c>
      <c r="B49" s="1">
        <v>2</v>
      </c>
      <c r="C49" s="1">
        <v>17</v>
      </c>
      <c r="D49" s="4">
        <f t="shared" si="0"/>
        <v>0</v>
      </c>
      <c r="E49" s="1">
        <v>0</v>
      </c>
      <c r="F49" s="1">
        <v>0</v>
      </c>
      <c r="G49" s="1">
        <v>0</v>
      </c>
      <c r="H49" s="1" t="s">
        <v>30</v>
      </c>
      <c r="I49" s="1" t="s">
        <v>56</v>
      </c>
      <c r="J49" s="1">
        <v>4</v>
      </c>
      <c r="K49" s="1">
        <v>411</v>
      </c>
      <c r="L49" s="1">
        <v>4098</v>
      </c>
    </row>
    <row r="50" spans="1:12">
      <c r="A50" s="1">
        <v>1924</v>
      </c>
      <c r="B50" s="1">
        <v>2</v>
      </c>
      <c r="C50" s="1">
        <v>18</v>
      </c>
      <c r="D50" s="4">
        <f t="shared" si="0"/>
        <v>0</v>
      </c>
      <c r="E50" s="1">
        <v>0</v>
      </c>
      <c r="F50" s="1">
        <v>0</v>
      </c>
      <c r="G50" s="1">
        <v>0</v>
      </c>
      <c r="H50" s="1" t="s">
        <v>30</v>
      </c>
      <c r="I50" s="1" t="s">
        <v>56</v>
      </c>
      <c r="J50" s="1">
        <v>4</v>
      </c>
      <c r="K50" s="1">
        <v>411</v>
      </c>
      <c r="L50" s="1">
        <v>4098</v>
      </c>
    </row>
    <row r="51" spans="1:12">
      <c r="A51" s="1">
        <v>1924</v>
      </c>
      <c r="B51" s="1">
        <v>2</v>
      </c>
      <c r="C51" s="1">
        <v>19</v>
      </c>
      <c r="D51" s="4">
        <f t="shared" si="0"/>
        <v>0</v>
      </c>
      <c r="E51" s="1">
        <v>0</v>
      </c>
      <c r="F51" s="1">
        <v>0</v>
      </c>
      <c r="G51" s="1">
        <v>0</v>
      </c>
      <c r="H51" s="1" t="s">
        <v>30</v>
      </c>
      <c r="I51" s="1" t="s">
        <v>56</v>
      </c>
      <c r="J51" s="1">
        <v>4</v>
      </c>
      <c r="K51" s="1">
        <v>411</v>
      </c>
      <c r="L51" s="1">
        <v>4098</v>
      </c>
    </row>
    <row r="52" spans="1:12">
      <c r="A52" s="1">
        <v>1924</v>
      </c>
      <c r="B52" s="1">
        <v>2</v>
      </c>
      <c r="C52" s="1">
        <v>20</v>
      </c>
      <c r="D52" s="4">
        <f t="shared" si="0"/>
        <v>0</v>
      </c>
      <c r="E52" s="1">
        <v>0</v>
      </c>
      <c r="F52" s="1">
        <v>0</v>
      </c>
      <c r="G52" s="1">
        <v>0</v>
      </c>
      <c r="H52" s="1" t="s">
        <v>30</v>
      </c>
      <c r="I52" s="1" t="s">
        <v>56</v>
      </c>
      <c r="J52" s="1">
        <v>4</v>
      </c>
      <c r="K52" s="1">
        <v>411</v>
      </c>
      <c r="L52" s="1">
        <v>4098</v>
      </c>
    </row>
    <row r="53" spans="1:12">
      <c r="A53" s="1">
        <v>1924</v>
      </c>
      <c r="B53" s="1">
        <v>2</v>
      </c>
      <c r="C53" s="1">
        <v>21</v>
      </c>
      <c r="D53" s="4">
        <f t="shared" si="0"/>
        <v>0</v>
      </c>
      <c r="E53" s="1">
        <v>0</v>
      </c>
      <c r="F53" s="1">
        <v>0</v>
      </c>
      <c r="G53" s="1">
        <v>0</v>
      </c>
      <c r="H53" s="1" t="s">
        <v>30</v>
      </c>
      <c r="I53" s="1" t="s">
        <v>56</v>
      </c>
      <c r="J53" s="1">
        <v>4</v>
      </c>
      <c r="K53" s="1">
        <v>411</v>
      </c>
      <c r="L53" s="1">
        <v>4098</v>
      </c>
    </row>
    <row r="54" spans="1:12">
      <c r="A54" s="1">
        <v>1924</v>
      </c>
      <c r="B54" s="1">
        <v>2</v>
      </c>
      <c r="C54" s="1">
        <v>22</v>
      </c>
      <c r="D54" s="4" t="str">
        <f t="shared" si="0"/>
        <v/>
      </c>
      <c r="I54" s="1" t="s">
        <v>56</v>
      </c>
      <c r="J54" s="1">
        <v>4</v>
      </c>
      <c r="K54" s="1">
        <v>411</v>
      </c>
      <c r="L54" s="1">
        <v>4098</v>
      </c>
    </row>
    <row r="55" spans="1:12">
      <c r="A55" s="1">
        <v>1924</v>
      </c>
      <c r="B55" s="1">
        <v>2</v>
      </c>
      <c r="C55" s="1">
        <v>23</v>
      </c>
      <c r="D55" s="4">
        <f t="shared" si="0"/>
        <v>0</v>
      </c>
      <c r="E55" s="1">
        <v>0</v>
      </c>
      <c r="F55" s="1">
        <v>0</v>
      </c>
      <c r="G55" s="1">
        <v>0</v>
      </c>
      <c r="H55" s="1" t="s">
        <v>30</v>
      </c>
      <c r="I55" s="1" t="s">
        <v>56</v>
      </c>
      <c r="J55" s="1">
        <v>4</v>
      </c>
      <c r="K55" s="1">
        <v>411</v>
      </c>
      <c r="L55" s="1">
        <v>4098</v>
      </c>
    </row>
    <row r="56" spans="1:12">
      <c r="A56" s="1">
        <v>1924</v>
      </c>
      <c r="B56" s="1">
        <v>2</v>
      </c>
      <c r="C56" s="1">
        <v>24</v>
      </c>
      <c r="D56" s="4">
        <f t="shared" si="0"/>
        <v>0</v>
      </c>
      <c r="E56" s="1">
        <v>0</v>
      </c>
      <c r="F56" s="1">
        <v>0</v>
      </c>
      <c r="G56" s="1">
        <v>0</v>
      </c>
      <c r="H56" s="1" t="s">
        <v>30</v>
      </c>
      <c r="I56" s="1" t="s">
        <v>56</v>
      </c>
      <c r="J56" s="1">
        <v>4</v>
      </c>
      <c r="K56" s="1">
        <v>411</v>
      </c>
      <c r="L56" s="1">
        <v>4098</v>
      </c>
    </row>
    <row r="57" spans="1:12">
      <c r="A57" s="1">
        <v>1924</v>
      </c>
      <c r="B57" s="1">
        <v>2</v>
      </c>
      <c r="C57" s="1">
        <v>25</v>
      </c>
      <c r="D57" s="4">
        <f t="shared" si="0"/>
        <v>14</v>
      </c>
      <c r="E57" s="1">
        <v>1</v>
      </c>
      <c r="F57" s="1">
        <v>4</v>
      </c>
      <c r="G57" s="1">
        <v>0</v>
      </c>
      <c r="H57" s="1" t="s">
        <v>30</v>
      </c>
      <c r="I57" s="1" t="s">
        <v>56</v>
      </c>
      <c r="J57" s="1">
        <v>4</v>
      </c>
      <c r="K57" s="1">
        <v>411</v>
      </c>
      <c r="L57" s="1">
        <v>4098</v>
      </c>
    </row>
    <row r="58" spans="1:12">
      <c r="A58" s="1">
        <v>1924</v>
      </c>
      <c r="B58" s="1">
        <v>2</v>
      </c>
      <c r="C58" s="1">
        <v>26</v>
      </c>
      <c r="D58" s="4">
        <f t="shared" si="0"/>
        <v>40</v>
      </c>
      <c r="E58" s="1">
        <v>2</v>
      </c>
      <c r="F58" s="1">
        <f>15+3</f>
        <v>18</v>
      </c>
      <c r="G58" s="1">
        <v>2</v>
      </c>
      <c r="H58" s="1" t="s">
        <v>30</v>
      </c>
      <c r="I58" s="1" t="s">
        <v>56</v>
      </c>
      <c r="J58" s="1">
        <v>4</v>
      </c>
      <c r="K58" s="1">
        <v>411</v>
      </c>
      <c r="L58" s="1">
        <v>4098</v>
      </c>
    </row>
    <row r="59" spans="1:12">
      <c r="A59" s="1">
        <v>1924</v>
      </c>
      <c r="B59" s="1">
        <v>2</v>
      </c>
      <c r="C59" s="1">
        <v>27</v>
      </c>
      <c r="D59" s="4">
        <f t="shared" si="0"/>
        <v>34</v>
      </c>
      <c r="E59" s="1">
        <v>1</v>
      </c>
      <c r="F59" s="1">
        <v>20</v>
      </c>
      <c r="G59" s="1">
        <v>4</v>
      </c>
      <c r="H59" s="1" t="s">
        <v>30</v>
      </c>
      <c r="I59" s="1" t="s">
        <v>56</v>
      </c>
      <c r="J59" s="1">
        <v>4</v>
      </c>
      <c r="K59" s="1">
        <v>411</v>
      </c>
      <c r="L59" s="1">
        <v>4098</v>
      </c>
    </row>
    <row r="60" spans="1:12">
      <c r="A60" s="1">
        <v>1924</v>
      </c>
      <c r="B60" s="1">
        <v>2</v>
      </c>
      <c r="C60" s="1">
        <v>28</v>
      </c>
      <c r="D60" s="4">
        <f t="shared" si="0"/>
        <v>28</v>
      </c>
      <c r="E60" s="1">
        <v>1</v>
      </c>
      <c r="F60" s="1">
        <v>13</v>
      </c>
      <c r="G60" s="1">
        <v>5</v>
      </c>
      <c r="H60" s="1" t="s">
        <v>30</v>
      </c>
      <c r="I60" s="1" t="s">
        <v>56</v>
      </c>
      <c r="J60" s="1">
        <v>4</v>
      </c>
      <c r="K60" s="1">
        <v>411</v>
      </c>
      <c r="L60" s="1">
        <v>4098</v>
      </c>
    </row>
    <row r="61" spans="1:12">
      <c r="A61" s="1">
        <v>1924</v>
      </c>
      <c r="B61" s="1">
        <v>2</v>
      </c>
      <c r="C61" s="1">
        <v>29</v>
      </c>
      <c r="D61" s="4">
        <f t="shared" si="0"/>
        <v>25</v>
      </c>
      <c r="E61" s="1">
        <v>1</v>
      </c>
      <c r="F61" s="1">
        <v>13</v>
      </c>
      <c r="G61" s="1">
        <v>2</v>
      </c>
      <c r="H61" s="1" t="s">
        <v>30</v>
      </c>
      <c r="I61" s="1" t="s">
        <v>56</v>
      </c>
      <c r="J61" s="1">
        <v>4</v>
      </c>
      <c r="K61" s="1">
        <v>411</v>
      </c>
      <c r="L61" s="1">
        <v>4098</v>
      </c>
    </row>
    <row r="62" spans="1:12">
      <c r="A62" s="1">
        <v>1924</v>
      </c>
      <c r="B62" s="1">
        <v>3</v>
      </c>
      <c r="C62" s="1">
        <v>1</v>
      </c>
      <c r="D62" s="4">
        <f t="shared" si="0"/>
        <v>21</v>
      </c>
      <c r="E62" s="1">
        <v>1</v>
      </c>
      <c r="F62" s="1">
        <v>9</v>
      </c>
      <c r="G62" s="1">
        <v>2</v>
      </c>
      <c r="H62" s="1" t="s">
        <v>30</v>
      </c>
      <c r="I62" s="1" t="s">
        <v>56</v>
      </c>
      <c r="J62" s="1">
        <v>4</v>
      </c>
      <c r="K62" s="1">
        <v>412</v>
      </c>
      <c r="L62" s="1">
        <v>4099</v>
      </c>
    </row>
    <row r="63" spans="1:12">
      <c r="A63" s="1">
        <v>1924</v>
      </c>
      <c r="B63" s="1">
        <v>3</v>
      </c>
      <c r="C63" s="1">
        <v>2</v>
      </c>
      <c r="D63" s="4">
        <f t="shared" si="0"/>
        <v>22</v>
      </c>
      <c r="E63" s="1">
        <v>1</v>
      </c>
      <c r="F63" s="1">
        <v>10</v>
      </c>
      <c r="G63" s="1">
        <v>2</v>
      </c>
      <c r="H63" s="1" t="s">
        <v>30</v>
      </c>
      <c r="I63" s="1" t="s">
        <v>56</v>
      </c>
      <c r="J63" s="1">
        <v>4</v>
      </c>
      <c r="K63" s="1">
        <v>412</v>
      </c>
      <c r="L63" s="1">
        <v>4099</v>
      </c>
    </row>
    <row r="64" spans="1:12">
      <c r="A64" s="1">
        <v>1924</v>
      </c>
      <c r="B64" s="1">
        <v>3</v>
      </c>
      <c r="C64" s="1">
        <v>3</v>
      </c>
      <c r="D64" s="4">
        <f t="shared" si="0"/>
        <v>17</v>
      </c>
      <c r="E64" s="1">
        <v>1</v>
      </c>
      <c r="F64" s="1">
        <v>5</v>
      </c>
      <c r="G64" s="1">
        <v>2</v>
      </c>
      <c r="H64" s="1" t="s">
        <v>30</v>
      </c>
      <c r="I64" s="1" t="s">
        <v>56</v>
      </c>
      <c r="J64" s="1">
        <v>4</v>
      </c>
      <c r="K64" s="1">
        <v>412</v>
      </c>
      <c r="L64" s="1">
        <v>4099</v>
      </c>
    </row>
    <row r="65" spans="1:12">
      <c r="A65" s="1">
        <v>1924</v>
      </c>
      <c r="B65" s="1">
        <v>3</v>
      </c>
      <c r="C65" s="1">
        <v>4</v>
      </c>
      <c r="D65" s="4">
        <f t="shared" si="0"/>
        <v>12</v>
      </c>
      <c r="E65" s="1">
        <v>1</v>
      </c>
      <c r="F65" s="1">
        <v>1</v>
      </c>
      <c r="G65" s="1">
        <v>1</v>
      </c>
      <c r="H65" s="1" t="s">
        <v>30</v>
      </c>
      <c r="I65" s="1" t="s">
        <v>56</v>
      </c>
      <c r="J65" s="1">
        <v>4</v>
      </c>
      <c r="K65" s="1">
        <v>412</v>
      </c>
      <c r="L65" s="1">
        <v>4099</v>
      </c>
    </row>
    <row r="66" spans="1:12">
      <c r="A66" s="1">
        <v>1924</v>
      </c>
      <c r="B66" s="1">
        <v>3</v>
      </c>
      <c r="C66" s="1">
        <v>5</v>
      </c>
      <c r="D66" s="4">
        <f t="shared" si="0"/>
        <v>0</v>
      </c>
      <c r="E66" s="1">
        <v>0</v>
      </c>
      <c r="F66" s="1">
        <v>0</v>
      </c>
      <c r="G66" s="1">
        <v>0</v>
      </c>
      <c r="H66" s="1" t="s">
        <v>30</v>
      </c>
      <c r="I66" s="1" t="s">
        <v>56</v>
      </c>
      <c r="J66" s="1">
        <v>4</v>
      </c>
      <c r="K66" s="1">
        <v>412</v>
      </c>
      <c r="L66" s="1">
        <v>4099</v>
      </c>
    </row>
    <row r="67" spans="1:12">
      <c r="A67" s="1">
        <v>1924</v>
      </c>
      <c r="B67" s="1">
        <v>3</v>
      </c>
      <c r="C67" s="1">
        <v>6</v>
      </c>
      <c r="D67" s="4">
        <f t="shared" ref="D67:D130" si="1">IF(E67="","",E67*10+F67+G67)</f>
        <v>0</v>
      </c>
      <c r="E67" s="1">
        <v>0</v>
      </c>
      <c r="F67" s="1">
        <v>0</v>
      </c>
      <c r="G67" s="1">
        <v>0</v>
      </c>
      <c r="H67" s="1" t="s">
        <v>30</v>
      </c>
      <c r="I67" s="1" t="s">
        <v>56</v>
      </c>
      <c r="J67" s="1">
        <v>4</v>
      </c>
      <c r="K67" s="1">
        <v>412</v>
      </c>
      <c r="L67" s="1">
        <v>4099</v>
      </c>
    </row>
    <row r="68" spans="1:12">
      <c r="A68" s="1">
        <v>1924</v>
      </c>
      <c r="B68" s="1">
        <v>3</v>
      </c>
      <c r="C68" s="1">
        <v>7</v>
      </c>
      <c r="D68" s="4">
        <f t="shared" si="1"/>
        <v>0</v>
      </c>
      <c r="E68" s="1">
        <v>0</v>
      </c>
      <c r="F68" s="1">
        <v>0</v>
      </c>
      <c r="G68" s="1">
        <v>0</v>
      </c>
      <c r="H68" s="1" t="s">
        <v>30</v>
      </c>
      <c r="I68" s="1" t="s">
        <v>56</v>
      </c>
      <c r="J68" s="1">
        <v>4</v>
      </c>
      <c r="K68" s="1">
        <v>412</v>
      </c>
      <c r="L68" s="1">
        <v>4099</v>
      </c>
    </row>
    <row r="69" spans="1:12">
      <c r="A69" s="1">
        <v>1924</v>
      </c>
      <c r="B69" s="1">
        <v>3</v>
      </c>
      <c r="C69" s="1">
        <v>8</v>
      </c>
      <c r="D69" s="4">
        <f t="shared" si="1"/>
        <v>0</v>
      </c>
      <c r="E69" s="1">
        <v>0</v>
      </c>
      <c r="F69" s="1">
        <v>0</v>
      </c>
      <c r="G69" s="1">
        <v>0</v>
      </c>
      <c r="H69" s="1" t="s">
        <v>30</v>
      </c>
      <c r="I69" s="1" t="s">
        <v>56</v>
      </c>
      <c r="J69" s="1">
        <v>4</v>
      </c>
      <c r="K69" s="1">
        <v>412</v>
      </c>
      <c r="L69" s="1">
        <v>4099</v>
      </c>
    </row>
    <row r="70" spans="1:12">
      <c r="A70" s="1">
        <v>1924</v>
      </c>
      <c r="B70" s="1">
        <v>3</v>
      </c>
      <c r="C70" s="1">
        <v>9</v>
      </c>
      <c r="D70" s="4">
        <f t="shared" si="1"/>
        <v>0</v>
      </c>
      <c r="E70" s="1">
        <v>0</v>
      </c>
      <c r="F70" s="1">
        <v>0</v>
      </c>
      <c r="G70" s="1">
        <v>0</v>
      </c>
      <c r="H70" s="1" t="s">
        <v>30</v>
      </c>
      <c r="I70" s="1" t="s">
        <v>56</v>
      </c>
      <c r="J70" s="1">
        <v>4</v>
      </c>
      <c r="K70" s="1">
        <v>412</v>
      </c>
      <c r="L70" s="1">
        <v>4099</v>
      </c>
    </row>
    <row r="71" spans="1:12">
      <c r="A71" s="1">
        <v>1924</v>
      </c>
      <c r="B71" s="1">
        <v>3</v>
      </c>
      <c r="C71" s="1">
        <v>10</v>
      </c>
      <c r="D71" s="4">
        <f t="shared" si="1"/>
        <v>0</v>
      </c>
      <c r="E71" s="1">
        <v>0</v>
      </c>
      <c r="F71" s="1">
        <v>0</v>
      </c>
      <c r="G71" s="1">
        <v>0</v>
      </c>
      <c r="H71" s="1" t="s">
        <v>30</v>
      </c>
      <c r="I71" s="1" t="s">
        <v>56</v>
      </c>
      <c r="J71" s="1">
        <v>4</v>
      </c>
      <c r="K71" s="1">
        <v>412</v>
      </c>
      <c r="L71" s="1">
        <v>4099</v>
      </c>
    </row>
    <row r="72" spans="1:12">
      <c r="A72" s="1">
        <v>1924</v>
      </c>
      <c r="B72" s="1">
        <v>3</v>
      </c>
      <c r="C72" s="1">
        <v>11</v>
      </c>
      <c r="D72" s="4">
        <f t="shared" si="1"/>
        <v>0</v>
      </c>
      <c r="E72" s="1">
        <v>0</v>
      </c>
      <c r="F72" s="1">
        <v>0</v>
      </c>
      <c r="G72" s="1">
        <v>0</v>
      </c>
      <c r="H72" s="1" t="s">
        <v>30</v>
      </c>
      <c r="I72" s="1" t="s">
        <v>56</v>
      </c>
      <c r="J72" s="1">
        <v>4</v>
      </c>
      <c r="K72" s="1">
        <v>412</v>
      </c>
      <c r="L72" s="1">
        <v>4099</v>
      </c>
    </row>
    <row r="73" spans="1:12">
      <c r="A73" s="1">
        <v>1924</v>
      </c>
      <c r="B73" s="1">
        <v>3</v>
      </c>
      <c r="C73" s="1">
        <v>12</v>
      </c>
      <c r="D73" s="4">
        <f t="shared" si="1"/>
        <v>0</v>
      </c>
      <c r="E73" s="1">
        <v>0</v>
      </c>
      <c r="F73" s="1">
        <v>0</v>
      </c>
      <c r="G73" s="1">
        <v>0</v>
      </c>
      <c r="H73" s="1" t="s">
        <v>30</v>
      </c>
      <c r="I73" s="1" t="s">
        <v>56</v>
      </c>
      <c r="J73" s="1">
        <v>4</v>
      </c>
      <c r="K73" s="1">
        <v>412</v>
      </c>
      <c r="L73" s="1">
        <v>4099</v>
      </c>
    </row>
    <row r="74" spans="1:12">
      <c r="A74" s="1">
        <v>1924</v>
      </c>
      <c r="B74" s="1">
        <v>3</v>
      </c>
      <c r="C74" s="1">
        <v>13</v>
      </c>
      <c r="D74" s="4">
        <f t="shared" si="1"/>
        <v>0</v>
      </c>
      <c r="E74" s="1">
        <v>0</v>
      </c>
      <c r="F74" s="1">
        <v>0</v>
      </c>
      <c r="G74" s="1">
        <v>0</v>
      </c>
      <c r="H74" s="1" t="s">
        <v>30</v>
      </c>
      <c r="I74" s="1" t="s">
        <v>56</v>
      </c>
      <c r="J74" s="1">
        <v>4</v>
      </c>
      <c r="K74" s="1">
        <v>412</v>
      </c>
      <c r="L74" s="1">
        <v>4099</v>
      </c>
    </row>
    <row r="75" spans="1:12">
      <c r="A75" s="1">
        <v>1924</v>
      </c>
      <c r="B75" s="1">
        <v>3</v>
      </c>
      <c r="C75" s="1">
        <v>14</v>
      </c>
      <c r="D75" s="4">
        <f t="shared" si="1"/>
        <v>0</v>
      </c>
      <c r="E75" s="1">
        <v>0</v>
      </c>
      <c r="F75" s="1">
        <v>0</v>
      </c>
      <c r="G75" s="1">
        <v>0</v>
      </c>
      <c r="H75" s="1" t="s">
        <v>30</v>
      </c>
      <c r="I75" s="1" t="s">
        <v>56</v>
      </c>
      <c r="J75" s="1">
        <v>4</v>
      </c>
      <c r="K75" s="1">
        <v>412</v>
      </c>
      <c r="L75" s="1">
        <v>4099</v>
      </c>
    </row>
    <row r="76" spans="1:12">
      <c r="A76" s="1">
        <v>1924</v>
      </c>
      <c r="B76" s="1">
        <v>3</v>
      </c>
      <c r="C76" s="1">
        <v>15</v>
      </c>
      <c r="D76" s="4">
        <f t="shared" si="1"/>
        <v>0</v>
      </c>
      <c r="E76" s="1">
        <v>0</v>
      </c>
      <c r="F76" s="1">
        <v>0</v>
      </c>
      <c r="G76" s="1">
        <v>0</v>
      </c>
      <c r="H76" s="1" t="s">
        <v>30</v>
      </c>
      <c r="I76" s="1" t="s">
        <v>56</v>
      </c>
      <c r="J76" s="1">
        <v>4</v>
      </c>
      <c r="K76" s="1">
        <v>412</v>
      </c>
      <c r="L76" s="1">
        <v>4099</v>
      </c>
    </row>
    <row r="77" spans="1:12">
      <c r="A77" s="1">
        <v>1924</v>
      </c>
      <c r="B77" s="1">
        <v>3</v>
      </c>
      <c r="C77" s="1">
        <v>16</v>
      </c>
      <c r="D77" s="4">
        <f t="shared" si="1"/>
        <v>0</v>
      </c>
      <c r="E77" s="1">
        <v>0</v>
      </c>
      <c r="F77" s="1">
        <v>0</v>
      </c>
      <c r="G77" s="1">
        <v>0</v>
      </c>
      <c r="H77" s="1" t="s">
        <v>30</v>
      </c>
      <c r="I77" s="1" t="s">
        <v>56</v>
      </c>
      <c r="J77" s="1">
        <v>4</v>
      </c>
      <c r="K77" s="1">
        <v>412</v>
      </c>
      <c r="L77" s="1">
        <v>4099</v>
      </c>
    </row>
    <row r="78" spans="1:12">
      <c r="A78" s="1">
        <v>1924</v>
      </c>
      <c r="B78" s="1">
        <v>3</v>
      </c>
      <c r="C78" s="1">
        <v>17</v>
      </c>
      <c r="D78" s="4">
        <f t="shared" si="1"/>
        <v>0</v>
      </c>
      <c r="E78" s="1">
        <v>0</v>
      </c>
      <c r="F78" s="1">
        <v>0</v>
      </c>
      <c r="G78" s="1">
        <v>0</v>
      </c>
      <c r="H78" s="1" t="s">
        <v>30</v>
      </c>
      <c r="I78" s="1" t="s">
        <v>56</v>
      </c>
      <c r="J78" s="1">
        <v>4</v>
      </c>
      <c r="K78" s="1">
        <v>412</v>
      </c>
      <c r="L78" s="1">
        <v>4099</v>
      </c>
    </row>
    <row r="79" spans="1:12">
      <c r="A79" s="1">
        <v>1924</v>
      </c>
      <c r="B79" s="1">
        <v>3</v>
      </c>
      <c r="C79" s="1">
        <v>18</v>
      </c>
      <c r="D79" s="4">
        <f t="shared" si="1"/>
        <v>0</v>
      </c>
      <c r="E79" s="1">
        <v>0</v>
      </c>
      <c r="F79" s="1">
        <v>0</v>
      </c>
      <c r="G79" s="1">
        <v>0</v>
      </c>
      <c r="H79" s="1" t="s">
        <v>30</v>
      </c>
      <c r="I79" s="1" t="s">
        <v>56</v>
      </c>
      <c r="J79" s="1">
        <v>4</v>
      </c>
      <c r="K79" s="1">
        <v>412</v>
      </c>
      <c r="L79" s="1">
        <v>4099</v>
      </c>
    </row>
    <row r="80" spans="1:12">
      <c r="A80" s="1">
        <v>1924</v>
      </c>
      <c r="B80" s="1">
        <v>3</v>
      </c>
      <c r="C80" s="1">
        <v>19</v>
      </c>
      <c r="D80" s="4" t="str">
        <f t="shared" si="1"/>
        <v/>
      </c>
      <c r="I80" s="1" t="s">
        <v>56</v>
      </c>
      <c r="J80" s="1">
        <v>4</v>
      </c>
      <c r="K80" s="1">
        <v>412</v>
      </c>
      <c r="L80" s="1">
        <v>4099</v>
      </c>
    </row>
    <row r="81" spans="1:12">
      <c r="A81" s="1">
        <v>1924</v>
      </c>
      <c r="B81" s="1">
        <v>3</v>
      </c>
      <c r="C81" s="1">
        <v>20</v>
      </c>
      <c r="D81" s="4" t="str">
        <f t="shared" si="1"/>
        <v/>
      </c>
      <c r="I81" s="1" t="s">
        <v>56</v>
      </c>
      <c r="J81" s="1">
        <v>4</v>
      </c>
      <c r="K81" s="1">
        <v>412</v>
      </c>
      <c r="L81" s="1">
        <v>4099</v>
      </c>
    </row>
    <row r="82" spans="1:12">
      <c r="A82" s="1">
        <v>1924</v>
      </c>
      <c r="B82" s="1">
        <v>3</v>
      </c>
      <c r="C82" s="1">
        <v>21</v>
      </c>
      <c r="D82" s="4">
        <f t="shared" si="1"/>
        <v>0</v>
      </c>
      <c r="E82" s="1">
        <v>0</v>
      </c>
      <c r="F82" s="1">
        <v>0</v>
      </c>
      <c r="G82" s="1">
        <v>0</v>
      </c>
      <c r="H82" s="1" t="s">
        <v>30</v>
      </c>
      <c r="I82" s="1" t="s">
        <v>56</v>
      </c>
      <c r="J82" s="1">
        <v>4</v>
      </c>
      <c r="K82" s="1">
        <v>412</v>
      </c>
      <c r="L82" s="1">
        <v>4099</v>
      </c>
    </row>
    <row r="83" spans="1:12">
      <c r="A83" s="1">
        <v>1924</v>
      </c>
      <c r="B83" s="1">
        <v>3</v>
      </c>
      <c r="C83" s="1">
        <v>22</v>
      </c>
      <c r="D83" s="4">
        <f t="shared" si="1"/>
        <v>12</v>
      </c>
      <c r="E83" s="1">
        <v>1</v>
      </c>
      <c r="F83" s="1">
        <v>2</v>
      </c>
      <c r="G83" s="1">
        <v>0</v>
      </c>
      <c r="H83" s="1" t="s">
        <v>30</v>
      </c>
      <c r="I83" s="1" t="s">
        <v>56</v>
      </c>
      <c r="J83" s="1">
        <v>4</v>
      </c>
      <c r="K83" s="1">
        <v>412</v>
      </c>
      <c r="L83" s="1">
        <v>4099</v>
      </c>
    </row>
    <row r="84" spans="1:12">
      <c r="A84" s="1">
        <v>1924</v>
      </c>
      <c r="B84" s="1">
        <v>3</v>
      </c>
      <c r="C84" s="1">
        <v>23</v>
      </c>
      <c r="D84" s="4">
        <f t="shared" si="1"/>
        <v>13</v>
      </c>
      <c r="E84" s="1">
        <v>1</v>
      </c>
      <c r="F84" s="1">
        <v>3</v>
      </c>
      <c r="G84" s="1">
        <v>0</v>
      </c>
      <c r="H84" s="1" t="s">
        <v>30</v>
      </c>
      <c r="I84" s="1" t="s">
        <v>56</v>
      </c>
      <c r="J84" s="1">
        <v>4</v>
      </c>
      <c r="K84" s="1">
        <v>412</v>
      </c>
      <c r="L84" s="1">
        <v>4099</v>
      </c>
    </row>
    <row r="85" spans="1:12">
      <c r="A85" s="1">
        <v>1924</v>
      </c>
      <c r="B85" s="1">
        <v>3</v>
      </c>
      <c r="C85" s="1">
        <v>24</v>
      </c>
      <c r="D85" s="4">
        <f t="shared" si="1"/>
        <v>11</v>
      </c>
      <c r="E85" s="1">
        <v>1</v>
      </c>
      <c r="F85" s="1">
        <v>1</v>
      </c>
      <c r="G85" s="1">
        <v>0</v>
      </c>
      <c r="H85" s="1" t="s">
        <v>30</v>
      </c>
      <c r="I85" s="1" t="s">
        <v>56</v>
      </c>
      <c r="J85" s="1">
        <v>4</v>
      </c>
      <c r="K85" s="1">
        <v>412</v>
      </c>
      <c r="L85" s="1">
        <v>4099</v>
      </c>
    </row>
    <row r="86" spans="1:12">
      <c r="A86" s="1">
        <v>1924</v>
      </c>
      <c r="B86" s="1">
        <v>3</v>
      </c>
      <c r="C86" s="1">
        <v>25</v>
      </c>
      <c r="D86" s="4">
        <f t="shared" si="1"/>
        <v>0</v>
      </c>
      <c r="E86" s="1">
        <v>0</v>
      </c>
      <c r="F86" s="1">
        <v>0</v>
      </c>
      <c r="G86" s="1">
        <v>0</v>
      </c>
      <c r="H86" s="1" t="s">
        <v>30</v>
      </c>
      <c r="I86" s="1" t="s">
        <v>56</v>
      </c>
      <c r="J86" s="1">
        <v>4</v>
      </c>
      <c r="K86" s="1">
        <v>412</v>
      </c>
      <c r="L86" s="1">
        <v>4099</v>
      </c>
    </row>
    <row r="87" spans="1:12">
      <c r="A87" s="1">
        <v>1924</v>
      </c>
      <c r="B87" s="1">
        <v>3</v>
      </c>
      <c r="C87" s="1">
        <v>26</v>
      </c>
      <c r="D87" s="4" t="str">
        <f t="shared" si="1"/>
        <v/>
      </c>
      <c r="I87" s="1" t="s">
        <v>56</v>
      </c>
      <c r="J87" s="1">
        <v>4</v>
      </c>
      <c r="K87" s="1">
        <v>412</v>
      </c>
      <c r="L87" s="1">
        <v>4099</v>
      </c>
    </row>
    <row r="88" spans="1:12">
      <c r="A88" s="1">
        <v>1924</v>
      </c>
      <c r="B88" s="1">
        <v>3</v>
      </c>
      <c r="C88" s="1">
        <v>27</v>
      </c>
      <c r="D88" s="4">
        <f t="shared" si="1"/>
        <v>0</v>
      </c>
      <c r="E88" s="1">
        <v>0</v>
      </c>
      <c r="F88" s="1">
        <v>0</v>
      </c>
      <c r="G88" s="1">
        <v>0</v>
      </c>
      <c r="H88" s="1" t="s">
        <v>30</v>
      </c>
      <c r="I88" s="1" t="s">
        <v>56</v>
      </c>
      <c r="J88" s="1">
        <v>4</v>
      </c>
      <c r="K88" s="1">
        <v>412</v>
      </c>
      <c r="L88" s="1">
        <v>4099</v>
      </c>
    </row>
    <row r="89" spans="1:12">
      <c r="A89" s="1">
        <v>1924</v>
      </c>
      <c r="B89" s="1">
        <v>3</v>
      </c>
      <c r="C89" s="1">
        <v>28</v>
      </c>
      <c r="D89" s="4">
        <f t="shared" si="1"/>
        <v>0</v>
      </c>
      <c r="E89" s="1">
        <v>0</v>
      </c>
      <c r="F89" s="1">
        <v>0</v>
      </c>
      <c r="G89" s="1">
        <v>0</v>
      </c>
      <c r="H89" s="1" t="s">
        <v>30</v>
      </c>
      <c r="I89" s="1" t="s">
        <v>56</v>
      </c>
      <c r="J89" s="1">
        <v>4</v>
      </c>
      <c r="K89" s="1">
        <v>412</v>
      </c>
      <c r="L89" s="1">
        <v>4099</v>
      </c>
    </row>
    <row r="90" spans="1:12">
      <c r="A90" s="1">
        <v>1924</v>
      </c>
      <c r="B90" s="1">
        <v>3</v>
      </c>
      <c r="C90" s="1">
        <v>29</v>
      </c>
      <c r="D90" s="4">
        <f t="shared" si="1"/>
        <v>0</v>
      </c>
      <c r="E90" s="1">
        <v>0</v>
      </c>
      <c r="F90" s="1">
        <v>0</v>
      </c>
      <c r="G90" s="1">
        <v>0</v>
      </c>
      <c r="H90" s="1" t="s">
        <v>30</v>
      </c>
      <c r="I90" s="1" t="s">
        <v>56</v>
      </c>
      <c r="J90" s="1">
        <v>4</v>
      </c>
      <c r="K90" s="1">
        <v>412</v>
      </c>
      <c r="L90" s="1">
        <v>4099</v>
      </c>
    </row>
    <row r="91" spans="1:12">
      <c r="A91" s="1">
        <v>1924</v>
      </c>
      <c r="B91" s="1">
        <v>3</v>
      </c>
      <c r="C91" s="1">
        <v>30</v>
      </c>
      <c r="D91" s="4">
        <f t="shared" si="1"/>
        <v>0</v>
      </c>
      <c r="E91" s="1">
        <v>0</v>
      </c>
      <c r="F91" s="1">
        <v>0</v>
      </c>
      <c r="G91" s="1">
        <v>0</v>
      </c>
      <c r="H91" s="1" t="s">
        <v>30</v>
      </c>
      <c r="I91" s="1" t="s">
        <v>56</v>
      </c>
      <c r="J91" s="1">
        <v>4</v>
      </c>
      <c r="K91" s="1">
        <v>412</v>
      </c>
      <c r="L91" s="1">
        <v>4099</v>
      </c>
    </row>
    <row r="92" spans="1:12">
      <c r="A92" s="1">
        <v>1924</v>
      </c>
      <c r="B92" s="1">
        <v>3</v>
      </c>
      <c r="C92" s="1">
        <v>31</v>
      </c>
      <c r="D92" s="4">
        <f t="shared" si="1"/>
        <v>0</v>
      </c>
      <c r="E92" s="1">
        <v>0</v>
      </c>
      <c r="F92" s="1">
        <v>0</v>
      </c>
      <c r="G92" s="1">
        <v>0</v>
      </c>
      <c r="H92" s="1" t="s">
        <v>30</v>
      </c>
      <c r="I92" s="1" t="s">
        <v>56</v>
      </c>
      <c r="J92" s="1">
        <v>4</v>
      </c>
      <c r="K92" s="1">
        <v>412</v>
      </c>
      <c r="L92" s="1">
        <v>4099</v>
      </c>
    </row>
    <row r="93" spans="1:12">
      <c r="A93" s="1">
        <v>1924</v>
      </c>
      <c r="B93" s="1">
        <v>4</v>
      </c>
      <c r="C93" s="1">
        <v>1</v>
      </c>
      <c r="D93" s="4">
        <f t="shared" si="1"/>
        <v>0</v>
      </c>
      <c r="E93" s="1">
        <v>0</v>
      </c>
      <c r="F93" s="1">
        <v>0</v>
      </c>
      <c r="G93" s="1">
        <v>0</v>
      </c>
      <c r="H93" s="1" t="s">
        <v>30</v>
      </c>
      <c r="I93" s="1" t="s">
        <v>56</v>
      </c>
      <c r="J93" s="1">
        <v>4</v>
      </c>
      <c r="K93" s="1">
        <v>413</v>
      </c>
      <c r="L93" s="1">
        <v>4100</v>
      </c>
    </row>
    <row r="94" spans="1:12">
      <c r="A94" s="1">
        <v>1924</v>
      </c>
      <c r="B94" s="1">
        <v>4</v>
      </c>
      <c r="C94" s="1">
        <v>2</v>
      </c>
      <c r="D94" s="4" t="str">
        <f t="shared" si="1"/>
        <v/>
      </c>
      <c r="I94" s="1" t="s">
        <v>56</v>
      </c>
      <c r="J94" s="1">
        <v>4</v>
      </c>
      <c r="K94" s="1">
        <v>413</v>
      </c>
      <c r="L94" s="1">
        <v>4100</v>
      </c>
    </row>
    <row r="95" spans="1:12">
      <c r="A95" s="1">
        <v>1924</v>
      </c>
      <c r="B95" s="1">
        <v>4</v>
      </c>
      <c r="C95" s="1">
        <v>3</v>
      </c>
      <c r="D95" s="4">
        <f t="shared" si="1"/>
        <v>0</v>
      </c>
      <c r="E95" s="1">
        <v>0</v>
      </c>
      <c r="F95" s="1">
        <v>0</v>
      </c>
      <c r="G95" s="1">
        <v>0</v>
      </c>
      <c r="H95" s="1" t="s">
        <v>30</v>
      </c>
      <c r="I95" s="1" t="s">
        <v>56</v>
      </c>
      <c r="J95" s="1">
        <v>4</v>
      </c>
      <c r="K95" s="1">
        <v>413</v>
      </c>
      <c r="L95" s="1">
        <v>4100</v>
      </c>
    </row>
    <row r="96" spans="1:12">
      <c r="A96" s="1">
        <v>1924</v>
      </c>
      <c r="B96" s="1">
        <v>4</v>
      </c>
      <c r="C96" s="1">
        <v>4</v>
      </c>
      <c r="D96" s="4">
        <f t="shared" si="1"/>
        <v>0</v>
      </c>
      <c r="E96" s="1">
        <v>0</v>
      </c>
      <c r="F96" s="1">
        <v>0</v>
      </c>
      <c r="G96" s="1">
        <v>0</v>
      </c>
      <c r="H96" s="1" t="s">
        <v>30</v>
      </c>
      <c r="I96" s="1" t="s">
        <v>56</v>
      </c>
      <c r="J96" s="1">
        <v>4</v>
      </c>
      <c r="K96" s="1">
        <v>413</v>
      </c>
      <c r="L96" s="1">
        <v>4100</v>
      </c>
    </row>
    <row r="97" spans="1:12">
      <c r="A97" s="1">
        <v>1924</v>
      </c>
      <c r="B97" s="1">
        <v>4</v>
      </c>
      <c r="C97" s="1">
        <v>5</v>
      </c>
      <c r="D97" s="4">
        <f t="shared" si="1"/>
        <v>0</v>
      </c>
      <c r="E97" s="1">
        <v>0</v>
      </c>
      <c r="F97" s="1">
        <v>0</v>
      </c>
      <c r="G97" s="1">
        <v>0</v>
      </c>
      <c r="H97" s="1" t="s">
        <v>30</v>
      </c>
      <c r="I97" s="1" t="s">
        <v>56</v>
      </c>
      <c r="J97" s="1">
        <v>4</v>
      </c>
      <c r="K97" s="1">
        <v>413</v>
      </c>
      <c r="L97" s="1">
        <v>4100</v>
      </c>
    </row>
    <row r="98" spans="1:12">
      <c r="A98" s="1">
        <v>1924</v>
      </c>
      <c r="B98" s="1">
        <v>4</v>
      </c>
      <c r="C98" s="1">
        <v>6</v>
      </c>
      <c r="D98" s="4">
        <f t="shared" si="1"/>
        <v>0</v>
      </c>
      <c r="E98" s="1">
        <v>0</v>
      </c>
      <c r="F98" s="1">
        <v>0</v>
      </c>
      <c r="G98" s="1">
        <v>0</v>
      </c>
      <c r="H98" s="1" t="s">
        <v>30</v>
      </c>
      <c r="I98" s="1" t="s">
        <v>56</v>
      </c>
      <c r="J98" s="1">
        <v>4</v>
      </c>
      <c r="K98" s="1">
        <v>413</v>
      </c>
      <c r="L98" s="1">
        <v>4100</v>
      </c>
    </row>
    <row r="99" spans="1:12">
      <c r="A99" s="1">
        <v>1924</v>
      </c>
      <c r="B99" s="1">
        <v>4</v>
      </c>
      <c r="C99" s="1">
        <v>7</v>
      </c>
      <c r="D99" s="4">
        <f t="shared" si="1"/>
        <v>0</v>
      </c>
      <c r="E99" s="1">
        <v>0</v>
      </c>
      <c r="F99" s="1">
        <v>0</v>
      </c>
      <c r="G99" s="1">
        <v>0</v>
      </c>
      <c r="H99" s="1" t="s">
        <v>30</v>
      </c>
      <c r="I99" s="1" t="s">
        <v>56</v>
      </c>
      <c r="J99" s="1">
        <v>4</v>
      </c>
      <c r="K99" s="1">
        <v>413</v>
      </c>
      <c r="L99" s="1">
        <v>4100</v>
      </c>
    </row>
    <row r="100" spans="1:12">
      <c r="A100" s="1">
        <v>1924</v>
      </c>
      <c r="B100" s="1">
        <v>4</v>
      </c>
      <c r="C100" s="1">
        <v>8</v>
      </c>
      <c r="D100" s="4">
        <f t="shared" si="1"/>
        <v>0</v>
      </c>
      <c r="E100" s="1">
        <v>0</v>
      </c>
      <c r="F100" s="1">
        <v>0</v>
      </c>
      <c r="G100" s="1">
        <v>0</v>
      </c>
      <c r="H100" s="1" t="s">
        <v>30</v>
      </c>
      <c r="I100" s="1" t="s">
        <v>56</v>
      </c>
      <c r="J100" s="1">
        <v>4</v>
      </c>
      <c r="K100" s="1">
        <v>413</v>
      </c>
      <c r="L100" s="1">
        <v>4100</v>
      </c>
    </row>
    <row r="101" spans="1:12">
      <c r="A101" s="1">
        <v>1924</v>
      </c>
      <c r="B101" s="1">
        <v>4</v>
      </c>
      <c r="C101" s="1">
        <v>9</v>
      </c>
      <c r="D101" s="4">
        <f t="shared" si="1"/>
        <v>0</v>
      </c>
      <c r="E101" s="1">
        <v>0</v>
      </c>
      <c r="F101" s="1">
        <v>0</v>
      </c>
      <c r="G101" s="1">
        <v>0</v>
      </c>
      <c r="H101" s="1" t="s">
        <v>30</v>
      </c>
      <c r="I101" s="1" t="s">
        <v>56</v>
      </c>
      <c r="J101" s="1">
        <v>4</v>
      </c>
      <c r="K101" s="1">
        <v>413</v>
      </c>
      <c r="L101" s="1">
        <v>4100</v>
      </c>
    </row>
    <row r="102" spans="1:12">
      <c r="A102" s="1">
        <v>1924</v>
      </c>
      <c r="B102" s="1">
        <v>4</v>
      </c>
      <c r="C102" s="1">
        <v>10</v>
      </c>
      <c r="D102" s="4">
        <f t="shared" si="1"/>
        <v>0</v>
      </c>
      <c r="E102" s="1">
        <v>0</v>
      </c>
      <c r="F102" s="1">
        <v>0</v>
      </c>
      <c r="G102" s="1">
        <v>0</v>
      </c>
      <c r="H102" s="1" t="s">
        <v>30</v>
      </c>
      <c r="I102" s="1" t="s">
        <v>56</v>
      </c>
      <c r="J102" s="1">
        <v>4</v>
      </c>
      <c r="K102" s="1">
        <v>413</v>
      </c>
      <c r="L102" s="1">
        <v>4100</v>
      </c>
    </row>
    <row r="103" spans="1:12">
      <c r="A103" s="1">
        <v>1924</v>
      </c>
      <c r="B103" s="1">
        <v>4</v>
      </c>
      <c r="C103" s="1">
        <v>11</v>
      </c>
      <c r="D103" s="4">
        <f t="shared" si="1"/>
        <v>0</v>
      </c>
      <c r="E103" s="1">
        <v>0</v>
      </c>
      <c r="F103" s="1">
        <v>0</v>
      </c>
      <c r="G103" s="1">
        <v>0</v>
      </c>
      <c r="H103" s="1" t="s">
        <v>30</v>
      </c>
      <c r="I103" s="1" t="s">
        <v>56</v>
      </c>
      <c r="J103" s="1">
        <v>4</v>
      </c>
      <c r="K103" s="1">
        <v>413</v>
      </c>
      <c r="L103" s="1">
        <v>4100</v>
      </c>
    </row>
    <row r="104" spans="1:12">
      <c r="A104" s="1">
        <v>1924</v>
      </c>
      <c r="B104" s="1">
        <v>4</v>
      </c>
      <c r="C104" s="1">
        <v>12</v>
      </c>
      <c r="D104" s="4"/>
      <c r="E104" s="1" t="s">
        <v>33</v>
      </c>
      <c r="F104" s="1" t="s">
        <v>33</v>
      </c>
      <c r="G104" s="1">
        <v>0</v>
      </c>
      <c r="H104" s="1" t="s">
        <v>30</v>
      </c>
      <c r="I104" s="1" t="s">
        <v>56</v>
      </c>
      <c r="J104" s="1">
        <v>4</v>
      </c>
      <c r="K104" s="1">
        <v>413</v>
      </c>
      <c r="L104" s="1">
        <v>4100</v>
      </c>
    </row>
    <row r="105" spans="1:12">
      <c r="A105" s="1">
        <v>1924</v>
      </c>
      <c r="B105" s="1">
        <v>4</v>
      </c>
      <c r="C105" s="1">
        <v>13</v>
      </c>
      <c r="D105" s="4" t="str">
        <f t="shared" si="1"/>
        <v/>
      </c>
      <c r="I105" s="1" t="s">
        <v>56</v>
      </c>
      <c r="J105" s="1">
        <v>4</v>
      </c>
      <c r="K105" s="1">
        <v>413</v>
      </c>
      <c r="L105" s="1">
        <v>4100</v>
      </c>
    </row>
    <row r="106" spans="1:12">
      <c r="A106" s="1">
        <v>1924</v>
      </c>
      <c r="B106" s="1">
        <v>4</v>
      </c>
      <c r="C106" s="1">
        <v>14</v>
      </c>
      <c r="D106" s="4">
        <f t="shared" si="1"/>
        <v>11</v>
      </c>
      <c r="E106" s="1">
        <v>1</v>
      </c>
      <c r="F106" s="1">
        <v>1</v>
      </c>
      <c r="G106" s="1">
        <v>0</v>
      </c>
      <c r="H106" s="1" t="s">
        <v>30</v>
      </c>
      <c r="I106" s="1" t="s">
        <v>56</v>
      </c>
      <c r="J106" s="1">
        <v>4</v>
      </c>
      <c r="K106" s="1">
        <v>413</v>
      </c>
      <c r="L106" s="1">
        <v>4100</v>
      </c>
    </row>
    <row r="107" spans="1:12">
      <c r="A107" s="1">
        <v>1924</v>
      </c>
      <c r="B107" s="1">
        <v>4</v>
      </c>
      <c r="C107" s="1">
        <v>15</v>
      </c>
      <c r="D107" s="4">
        <f t="shared" si="1"/>
        <v>0</v>
      </c>
      <c r="E107" s="1">
        <v>0</v>
      </c>
      <c r="F107" s="1">
        <v>0</v>
      </c>
      <c r="G107" s="1">
        <v>0</v>
      </c>
      <c r="H107" s="1" t="s">
        <v>30</v>
      </c>
      <c r="I107" s="1" t="s">
        <v>56</v>
      </c>
      <c r="J107" s="1">
        <v>4</v>
      </c>
      <c r="K107" s="1">
        <v>413</v>
      </c>
      <c r="L107" s="1">
        <v>4100</v>
      </c>
    </row>
    <row r="108" spans="1:12">
      <c r="A108" s="1">
        <v>1924</v>
      </c>
      <c r="B108" s="1">
        <v>4</v>
      </c>
      <c r="C108" s="1">
        <v>16</v>
      </c>
      <c r="D108" s="4" t="str">
        <f t="shared" si="1"/>
        <v/>
      </c>
      <c r="I108" s="1" t="s">
        <v>56</v>
      </c>
      <c r="J108" s="1">
        <v>4</v>
      </c>
      <c r="K108" s="1">
        <v>413</v>
      </c>
      <c r="L108" s="1">
        <v>4100</v>
      </c>
    </row>
    <row r="109" spans="1:12">
      <c r="A109" s="1">
        <v>1924</v>
      </c>
      <c r="B109" s="1">
        <v>4</v>
      </c>
      <c r="C109" s="1">
        <v>17</v>
      </c>
      <c r="D109" s="4">
        <f t="shared" si="1"/>
        <v>17</v>
      </c>
      <c r="E109" s="1">
        <v>1</v>
      </c>
      <c r="F109" s="1">
        <v>7</v>
      </c>
      <c r="G109" s="1">
        <v>0</v>
      </c>
      <c r="H109" s="1" t="s">
        <v>30</v>
      </c>
      <c r="I109" s="1" t="s">
        <v>56</v>
      </c>
      <c r="J109" s="1">
        <v>4</v>
      </c>
      <c r="K109" s="1">
        <v>413</v>
      </c>
      <c r="L109" s="1">
        <v>4100</v>
      </c>
    </row>
    <row r="110" spans="1:12">
      <c r="A110" s="1">
        <v>1924</v>
      </c>
      <c r="B110" s="1">
        <v>4</v>
      </c>
      <c r="C110" s="1">
        <v>18</v>
      </c>
      <c r="D110" s="4">
        <f t="shared" si="1"/>
        <v>40</v>
      </c>
      <c r="E110" s="1">
        <v>2</v>
      </c>
      <c r="F110" s="1">
        <f>10+7</f>
        <v>17</v>
      </c>
      <c r="G110" s="1">
        <v>3</v>
      </c>
      <c r="H110" s="1" t="s">
        <v>30</v>
      </c>
      <c r="I110" s="1" t="s">
        <v>56</v>
      </c>
      <c r="J110" s="1">
        <v>4</v>
      </c>
      <c r="K110" s="1">
        <v>413</v>
      </c>
      <c r="L110" s="1">
        <v>4100</v>
      </c>
    </row>
    <row r="111" spans="1:12">
      <c r="A111" s="1">
        <v>1924</v>
      </c>
      <c r="B111" s="1">
        <v>4</v>
      </c>
      <c r="C111" s="1">
        <v>19</v>
      </c>
      <c r="D111" s="4">
        <f t="shared" si="1"/>
        <v>64</v>
      </c>
      <c r="E111" s="1">
        <v>2</v>
      </c>
      <c r="F111" s="1">
        <f>17+24</f>
        <v>41</v>
      </c>
      <c r="G111" s="1">
        <v>3</v>
      </c>
      <c r="H111" s="1" t="s">
        <v>30</v>
      </c>
      <c r="I111" s="1" t="s">
        <v>56</v>
      </c>
      <c r="J111" s="1">
        <v>4</v>
      </c>
      <c r="K111" s="1">
        <v>413</v>
      </c>
      <c r="L111" s="1">
        <v>4100</v>
      </c>
    </row>
    <row r="112" spans="1:12">
      <c r="A112" s="1">
        <v>1924</v>
      </c>
      <c r="B112" s="1">
        <v>4</v>
      </c>
      <c r="C112" s="1">
        <v>20</v>
      </c>
      <c r="D112" s="4">
        <f t="shared" si="1"/>
        <v>48</v>
      </c>
      <c r="E112" s="1">
        <v>2</v>
      </c>
      <c r="F112" s="1">
        <f>8+16</f>
        <v>24</v>
      </c>
      <c r="G112" s="1">
        <v>4</v>
      </c>
      <c r="H112" s="1" t="s">
        <v>30</v>
      </c>
      <c r="I112" s="1" t="s">
        <v>56</v>
      </c>
      <c r="J112" s="1">
        <v>4</v>
      </c>
      <c r="K112" s="1">
        <v>413</v>
      </c>
      <c r="L112" s="1">
        <v>4100</v>
      </c>
    </row>
    <row r="113" spans="1:12">
      <c r="A113" s="1">
        <v>1924</v>
      </c>
      <c r="B113" s="1">
        <v>4</v>
      </c>
      <c r="C113" s="1">
        <v>21</v>
      </c>
      <c r="D113" s="4">
        <f t="shared" si="1"/>
        <v>42</v>
      </c>
      <c r="E113" s="1">
        <v>2</v>
      </c>
      <c r="F113" s="1">
        <f>5+13</f>
        <v>18</v>
      </c>
      <c r="G113" s="1">
        <v>4</v>
      </c>
      <c r="H113" s="1" t="s">
        <v>30</v>
      </c>
      <c r="I113" s="1" t="s">
        <v>56</v>
      </c>
      <c r="J113" s="1">
        <v>4</v>
      </c>
      <c r="K113" s="1">
        <v>413</v>
      </c>
      <c r="L113" s="1">
        <v>4100</v>
      </c>
    </row>
    <row r="114" spans="1:12">
      <c r="A114" s="1">
        <v>1924</v>
      </c>
      <c r="B114" s="1">
        <v>4</v>
      </c>
      <c r="C114" s="1">
        <v>22</v>
      </c>
      <c r="D114" s="4">
        <f t="shared" si="1"/>
        <v>51</v>
      </c>
      <c r="E114" s="1">
        <v>2</v>
      </c>
      <c r="F114" s="1">
        <f>3+23</f>
        <v>26</v>
      </c>
      <c r="G114" s="1">
        <v>5</v>
      </c>
      <c r="H114" s="1" t="s">
        <v>30</v>
      </c>
      <c r="I114" s="1" t="s">
        <v>56</v>
      </c>
      <c r="J114" s="1">
        <v>4</v>
      </c>
      <c r="K114" s="1">
        <v>413</v>
      </c>
      <c r="L114" s="1">
        <v>4100</v>
      </c>
    </row>
    <row r="115" spans="1:12">
      <c r="A115" s="1">
        <v>1924</v>
      </c>
      <c r="B115" s="1">
        <v>4</v>
      </c>
      <c r="C115" s="1">
        <v>23</v>
      </c>
      <c r="D115" s="4">
        <f t="shared" si="1"/>
        <v>56</v>
      </c>
      <c r="E115" s="1">
        <v>2</v>
      </c>
      <c r="F115" s="1">
        <f>30+3</f>
        <v>33</v>
      </c>
      <c r="G115" s="1">
        <v>3</v>
      </c>
      <c r="H115" s="1" t="s">
        <v>30</v>
      </c>
      <c r="I115" s="1" t="s">
        <v>56</v>
      </c>
      <c r="J115" s="1">
        <v>4</v>
      </c>
      <c r="K115" s="1">
        <v>413</v>
      </c>
      <c r="L115" s="1">
        <v>4100</v>
      </c>
    </row>
    <row r="116" spans="1:12">
      <c r="A116" s="1">
        <v>1924</v>
      </c>
      <c r="B116" s="1">
        <v>4</v>
      </c>
      <c r="C116" s="1">
        <v>24</v>
      </c>
      <c r="D116" s="4">
        <f t="shared" si="1"/>
        <v>48</v>
      </c>
      <c r="E116" s="1">
        <v>1</v>
      </c>
      <c r="F116" s="1">
        <v>34</v>
      </c>
      <c r="G116" s="1">
        <v>4</v>
      </c>
      <c r="H116" s="1" t="s">
        <v>30</v>
      </c>
      <c r="I116" s="1" t="s">
        <v>56</v>
      </c>
      <c r="J116" s="1">
        <v>4</v>
      </c>
      <c r="K116" s="1">
        <v>413</v>
      </c>
      <c r="L116" s="1">
        <v>4100</v>
      </c>
    </row>
    <row r="117" spans="1:12">
      <c r="A117" s="1">
        <v>1924</v>
      </c>
      <c r="B117" s="1">
        <v>4</v>
      </c>
      <c r="C117" s="1">
        <v>25</v>
      </c>
      <c r="D117" s="4" t="str">
        <f t="shared" si="1"/>
        <v/>
      </c>
      <c r="I117" s="1" t="s">
        <v>56</v>
      </c>
      <c r="J117" s="1">
        <v>4</v>
      </c>
      <c r="K117" s="1">
        <v>413</v>
      </c>
      <c r="L117" s="1">
        <v>4100</v>
      </c>
    </row>
    <row r="118" spans="1:12">
      <c r="A118" s="1">
        <v>1924</v>
      </c>
      <c r="B118" s="1">
        <v>4</v>
      </c>
      <c r="C118" s="1">
        <v>26</v>
      </c>
      <c r="D118" s="4">
        <f t="shared" si="1"/>
        <v>20</v>
      </c>
      <c r="E118" s="1">
        <v>1</v>
      </c>
      <c r="F118" s="1">
        <v>8</v>
      </c>
      <c r="G118" s="1">
        <v>2</v>
      </c>
      <c r="H118" s="1" t="s">
        <v>38</v>
      </c>
      <c r="I118" s="1" t="s">
        <v>56</v>
      </c>
      <c r="J118" s="1">
        <v>4</v>
      </c>
      <c r="K118" s="1">
        <v>413</v>
      </c>
      <c r="L118" s="1">
        <v>4100</v>
      </c>
    </row>
    <row r="119" spans="1:12">
      <c r="A119" s="1">
        <v>1924</v>
      </c>
      <c r="B119" s="1">
        <v>4</v>
      </c>
      <c r="C119" s="1">
        <v>27</v>
      </c>
      <c r="D119" s="4">
        <f t="shared" si="1"/>
        <v>12</v>
      </c>
      <c r="E119" s="1">
        <v>1</v>
      </c>
      <c r="F119" s="1">
        <v>1</v>
      </c>
      <c r="G119" s="1">
        <v>1</v>
      </c>
      <c r="H119" s="1" t="s">
        <v>38</v>
      </c>
      <c r="I119" s="1" t="s">
        <v>56</v>
      </c>
      <c r="J119" s="1">
        <v>4</v>
      </c>
      <c r="K119" s="1">
        <v>413</v>
      </c>
      <c r="L119" s="1">
        <v>4100</v>
      </c>
    </row>
    <row r="120" spans="1:12">
      <c r="A120" s="1">
        <v>1924</v>
      </c>
      <c r="B120" s="1">
        <v>4</v>
      </c>
      <c r="C120" s="1">
        <v>28</v>
      </c>
      <c r="D120" s="4">
        <f t="shared" si="1"/>
        <v>0</v>
      </c>
      <c r="E120" s="1">
        <v>0</v>
      </c>
      <c r="F120" s="1">
        <v>0</v>
      </c>
      <c r="G120" s="1">
        <v>0</v>
      </c>
      <c r="H120" s="1" t="s">
        <v>30</v>
      </c>
      <c r="I120" s="1" t="s">
        <v>56</v>
      </c>
      <c r="J120" s="1">
        <v>4</v>
      </c>
      <c r="K120" s="1">
        <v>413</v>
      </c>
      <c r="L120" s="1">
        <v>4100</v>
      </c>
    </row>
    <row r="121" spans="1:12">
      <c r="A121" s="1">
        <v>1924</v>
      </c>
      <c r="B121" s="1">
        <v>4</v>
      </c>
      <c r="C121" s="1">
        <v>29</v>
      </c>
      <c r="D121" s="4">
        <f t="shared" si="1"/>
        <v>0</v>
      </c>
      <c r="E121" s="1">
        <v>0</v>
      </c>
      <c r="F121" s="1">
        <v>0</v>
      </c>
      <c r="G121" s="1">
        <v>0</v>
      </c>
      <c r="H121" s="1" t="s">
        <v>30</v>
      </c>
      <c r="I121" s="1" t="s">
        <v>56</v>
      </c>
      <c r="J121" s="1">
        <v>4</v>
      </c>
      <c r="K121" s="1">
        <v>413</v>
      </c>
      <c r="L121" s="1">
        <v>4100</v>
      </c>
    </row>
    <row r="122" spans="1:12">
      <c r="A122" s="1">
        <v>1924</v>
      </c>
      <c r="B122" s="1">
        <v>4</v>
      </c>
      <c r="C122" s="1">
        <v>30</v>
      </c>
      <c r="D122" s="4">
        <f t="shared" si="1"/>
        <v>0</v>
      </c>
      <c r="E122" s="1">
        <v>0</v>
      </c>
      <c r="F122" s="1">
        <v>0</v>
      </c>
      <c r="G122" s="1">
        <v>0</v>
      </c>
      <c r="H122" s="1" t="s">
        <v>30</v>
      </c>
      <c r="I122" s="1" t="s">
        <v>56</v>
      </c>
      <c r="J122" s="1">
        <v>4</v>
      </c>
      <c r="K122" s="1">
        <v>413</v>
      </c>
      <c r="L122" s="1">
        <v>4100</v>
      </c>
    </row>
    <row r="123" spans="1:12">
      <c r="A123" s="1">
        <v>1924</v>
      </c>
      <c r="B123" s="1">
        <v>5</v>
      </c>
      <c r="C123" s="1">
        <v>1</v>
      </c>
      <c r="D123" s="4">
        <f t="shared" si="1"/>
        <v>0</v>
      </c>
      <c r="E123" s="1">
        <v>0</v>
      </c>
      <c r="F123" s="1">
        <v>0</v>
      </c>
      <c r="G123" s="1">
        <v>0</v>
      </c>
      <c r="H123" s="1" t="s">
        <v>30</v>
      </c>
      <c r="I123" s="1" t="s">
        <v>56</v>
      </c>
      <c r="J123" s="1">
        <v>4</v>
      </c>
      <c r="K123" s="1">
        <v>414</v>
      </c>
      <c r="L123" s="1">
        <v>4101</v>
      </c>
    </row>
    <row r="124" spans="1:12">
      <c r="A124" s="1">
        <v>1924</v>
      </c>
      <c r="B124" s="1">
        <v>5</v>
      </c>
      <c r="C124" s="1">
        <v>2</v>
      </c>
      <c r="D124" s="4">
        <f t="shared" si="1"/>
        <v>0</v>
      </c>
      <c r="E124" s="1">
        <v>0</v>
      </c>
      <c r="F124" s="1">
        <v>0</v>
      </c>
      <c r="G124" s="1">
        <v>0</v>
      </c>
      <c r="H124" s="1" t="s">
        <v>30</v>
      </c>
      <c r="I124" s="1" t="s">
        <v>56</v>
      </c>
      <c r="J124" s="1">
        <v>4</v>
      </c>
      <c r="K124" s="1">
        <v>414</v>
      </c>
      <c r="L124" s="1">
        <v>4101</v>
      </c>
    </row>
    <row r="125" spans="1:12">
      <c r="A125" s="1">
        <v>1924</v>
      </c>
      <c r="B125" s="1">
        <v>5</v>
      </c>
      <c r="C125" s="1">
        <v>3</v>
      </c>
      <c r="D125" s="4" t="str">
        <f t="shared" si="1"/>
        <v/>
      </c>
      <c r="I125" s="1" t="s">
        <v>56</v>
      </c>
      <c r="J125" s="1">
        <v>4</v>
      </c>
      <c r="K125" s="1">
        <v>414</v>
      </c>
      <c r="L125" s="1">
        <v>4101</v>
      </c>
    </row>
    <row r="126" spans="1:12">
      <c r="A126" s="1">
        <v>1924</v>
      </c>
      <c r="B126" s="1">
        <v>5</v>
      </c>
      <c r="C126" s="1">
        <v>4</v>
      </c>
      <c r="D126" s="4" t="str">
        <f t="shared" si="1"/>
        <v/>
      </c>
      <c r="I126" s="1" t="s">
        <v>56</v>
      </c>
      <c r="J126" s="1">
        <v>4</v>
      </c>
      <c r="K126" s="1">
        <v>414</v>
      </c>
      <c r="L126" s="1">
        <v>4101</v>
      </c>
    </row>
    <row r="127" spans="1:12">
      <c r="A127" s="1">
        <v>1924</v>
      </c>
      <c r="B127" s="1">
        <v>5</v>
      </c>
      <c r="C127" s="1">
        <v>5</v>
      </c>
      <c r="D127" s="4" t="str">
        <f t="shared" si="1"/>
        <v/>
      </c>
      <c r="I127" s="1" t="s">
        <v>56</v>
      </c>
      <c r="J127" s="1">
        <v>4</v>
      </c>
      <c r="K127" s="1">
        <v>414</v>
      </c>
      <c r="L127" s="1">
        <v>4101</v>
      </c>
    </row>
    <row r="128" spans="1:12">
      <c r="A128" s="1">
        <v>1924</v>
      </c>
      <c r="B128" s="1">
        <v>5</v>
      </c>
      <c r="C128" s="1">
        <v>6</v>
      </c>
      <c r="D128" s="4">
        <f t="shared" si="1"/>
        <v>11</v>
      </c>
      <c r="E128" s="1">
        <v>1</v>
      </c>
      <c r="F128" s="1">
        <v>1</v>
      </c>
      <c r="G128" s="1">
        <v>0</v>
      </c>
      <c r="H128" s="1" t="s">
        <v>30</v>
      </c>
      <c r="I128" s="1" t="s">
        <v>56</v>
      </c>
      <c r="J128" s="1">
        <v>4</v>
      </c>
      <c r="K128" s="1">
        <v>414</v>
      </c>
      <c r="L128" s="1">
        <v>4101</v>
      </c>
    </row>
    <row r="129" spans="1:12">
      <c r="A129" s="1">
        <v>1924</v>
      </c>
      <c r="B129" s="1">
        <v>5</v>
      </c>
      <c r="C129" s="1">
        <v>7</v>
      </c>
      <c r="D129" s="4">
        <f t="shared" si="1"/>
        <v>15</v>
      </c>
      <c r="E129" s="1">
        <v>1</v>
      </c>
      <c r="F129" s="1">
        <v>5</v>
      </c>
      <c r="G129" s="1">
        <v>0</v>
      </c>
      <c r="H129" s="1" t="s">
        <v>30</v>
      </c>
      <c r="I129" s="1" t="s">
        <v>56</v>
      </c>
      <c r="J129" s="1">
        <v>4</v>
      </c>
      <c r="K129" s="1">
        <v>414</v>
      </c>
      <c r="L129" s="1">
        <v>4101</v>
      </c>
    </row>
    <row r="130" spans="1:12">
      <c r="A130" s="1">
        <v>1924</v>
      </c>
      <c r="B130" s="1">
        <v>5</v>
      </c>
      <c r="C130" s="1">
        <v>8</v>
      </c>
      <c r="D130" s="4" t="str">
        <f t="shared" si="1"/>
        <v/>
      </c>
      <c r="I130" s="1" t="s">
        <v>56</v>
      </c>
      <c r="J130" s="1">
        <v>4</v>
      </c>
      <c r="K130" s="1">
        <v>414</v>
      </c>
      <c r="L130" s="1">
        <v>4101</v>
      </c>
    </row>
    <row r="131" spans="1:12">
      <c r="A131" s="1">
        <v>1924</v>
      </c>
      <c r="B131" s="1">
        <v>5</v>
      </c>
      <c r="C131" s="1">
        <v>9</v>
      </c>
      <c r="D131" s="4">
        <f t="shared" ref="D131:D194" si="2">IF(E131="","",E131*10+F131+G131)</f>
        <v>21</v>
      </c>
      <c r="E131" s="1">
        <v>1</v>
      </c>
      <c r="F131" s="1">
        <v>9</v>
      </c>
      <c r="G131" s="1">
        <v>2</v>
      </c>
      <c r="H131" s="1" t="s">
        <v>38</v>
      </c>
      <c r="I131" s="1" t="s">
        <v>56</v>
      </c>
      <c r="J131" s="1">
        <v>4</v>
      </c>
      <c r="K131" s="1">
        <v>414</v>
      </c>
      <c r="L131" s="1">
        <v>4101</v>
      </c>
    </row>
    <row r="132" spans="1:12">
      <c r="A132" s="1">
        <v>1924</v>
      </c>
      <c r="B132" s="1">
        <v>5</v>
      </c>
      <c r="C132" s="1">
        <v>10</v>
      </c>
      <c r="D132" s="4">
        <f t="shared" si="2"/>
        <v>26</v>
      </c>
      <c r="E132" s="1">
        <v>1</v>
      </c>
      <c r="F132" s="1">
        <v>13</v>
      </c>
      <c r="G132" s="1">
        <v>3</v>
      </c>
      <c r="H132" s="1" t="s">
        <v>30</v>
      </c>
      <c r="I132" s="1" t="s">
        <v>56</v>
      </c>
      <c r="J132" s="1">
        <v>4</v>
      </c>
      <c r="K132" s="1">
        <v>414</v>
      </c>
      <c r="L132" s="1">
        <v>4101</v>
      </c>
    </row>
    <row r="133" spans="1:12">
      <c r="A133" s="1">
        <v>1924</v>
      </c>
      <c r="B133" s="1">
        <v>5</v>
      </c>
      <c r="C133" s="1">
        <v>11</v>
      </c>
      <c r="D133" s="4">
        <f t="shared" si="2"/>
        <v>33</v>
      </c>
      <c r="E133" s="1">
        <v>2</v>
      </c>
      <c r="F133" s="1">
        <f>6+3</f>
        <v>9</v>
      </c>
      <c r="G133" s="1">
        <v>4</v>
      </c>
      <c r="H133" s="1" t="s">
        <v>30</v>
      </c>
      <c r="I133" s="1" t="s">
        <v>56</v>
      </c>
      <c r="J133" s="1">
        <v>4</v>
      </c>
      <c r="K133" s="1">
        <v>414</v>
      </c>
      <c r="L133" s="1">
        <v>4101</v>
      </c>
    </row>
    <row r="134" spans="1:12">
      <c r="A134" s="1">
        <v>1924</v>
      </c>
      <c r="B134" s="1">
        <v>5</v>
      </c>
      <c r="C134" s="1">
        <v>12</v>
      </c>
      <c r="D134" s="4">
        <f t="shared" si="2"/>
        <v>29</v>
      </c>
      <c r="E134" s="1">
        <v>2</v>
      </c>
      <c r="F134" s="1">
        <f>3+4</f>
        <v>7</v>
      </c>
      <c r="G134" s="1">
        <v>2</v>
      </c>
      <c r="H134" s="1" t="s">
        <v>30</v>
      </c>
      <c r="I134" s="1" t="s">
        <v>56</v>
      </c>
      <c r="J134" s="1">
        <v>4</v>
      </c>
      <c r="K134" s="1">
        <v>414</v>
      </c>
      <c r="L134" s="1">
        <v>4101</v>
      </c>
    </row>
    <row r="135" spans="1:12">
      <c r="A135" s="1">
        <v>1924</v>
      </c>
      <c r="B135" s="1">
        <v>5</v>
      </c>
      <c r="C135" s="1">
        <v>13</v>
      </c>
      <c r="D135" s="4">
        <f t="shared" si="2"/>
        <v>50</v>
      </c>
      <c r="E135" s="1">
        <v>4</v>
      </c>
      <c r="F135" s="1">
        <f>1+5+1+1</f>
        <v>8</v>
      </c>
      <c r="G135" s="1">
        <v>2</v>
      </c>
      <c r="H135" s="1" t="s">
        <v>30</v>
      </c>
      <c r="I135" s="1" t="s">
        <v>56</v>
      </c>
      <c r="J135" s="1">
        <v>4</v>
      </c>
      <c r="K135" s="1">
        <v>414</v>
      </c>
      <c r="L135" s="1">
        <v>4101</v>
      </c>
    </row>
    <row r="136" spans="1:12">
      <c r="A136" s="1">
        <v>1924</v>
      </c>
      <c r="B136" s="1">
        <v>5</v>
      </c>
      <c r="C136" s="1">
        <v>14</v>
      </c>
      <c r="D136" s="4">
        <f t="shared" si="2"/>
        <v>29</v>
      </c>
      <c r="E136" s="1">
        <v>2</v>
      </c>
      <c r="F136" s="1">
        <f>4+1</f>
        <v>5</v>
      </c>
      <c r="G136" s="1">
        <v>4</v>
      </c>
      <c r="H136" s="1" t="s">
        <v>30</v>
      </c>
      <c r="I136" s="1" t="s">
        <v>56</v>
      </c>
      <c r="J136" s="1">
        <v>4</v>
      </c>
      <c r="K136" s="1">
        <v>414</v>
      </c>
      <c r="L136" s="1">
        <v>4101</v>
      </c>
    </row>
    <row r="137" spans="1:12">
      <c r="A137" s="1">
        <v>1924</v>
      </c>
      <c r="B137" s="1">
        <v>5</v>
      </c>
      <c r="C137" s="1">
        <v>15</v>
      </c>
      <c r="D137" s="4" t="str">
        <f t="shared" si="2"/>
        <v/>
      </c>
      <c r="I137" s="1" t="s">
        <v>56</v>
      </c>
      <c r="J137" s="1">
        <v>4</v>
      </c>
      <c r="K137" s="1">
        <v>414</v>
      </c>
      <c r="L137" s="1">
        <v>4101</v>
      </c>
    </row>
    <row r="138" spans="1:12">
      <c r="A138" s="1">
        <v>1924</v>
      </c>
      <c r="B138" s="1">
        <v>5</v>
      </c>
      <c r="C138" s="1">
        <v>16</v>
      </c>
      <c r="D138" s="4">
        <f t="shared" si="2"/>
        <v>44</v>
      </c>
      <c r="E138" s="1">
        <v>2</v>
      </c>
      <c r="F138" s="1">
        <f>17+2</f>
        <v>19</v>
      </c>
      <c r="G138" s="1">
        <v>5</v>
      </c>
      <c r="H138" s="1" t="s">
        <v>38</v>
      </c>
      <c r="I138" s="1" t="s">
        <v>56</v>
      </c>
      <c r="J138" s="1">
        <v>4</v>
      </c>
      <c r="K138" s="1">
        <v>414</v>
      </c>
      <c r="L138" s="1">
        <v>4101</v>
      </c>
    </row>
    <row r="139" spans="1:12">
      <c r="A139" s="1">
        <v>1924</v>
      </c>
      <c r="B139" s="1">
        <v>5</v>
      </c>
      <c r="C139" s="1">
        <v>17</v>
      </c>
      <c r="D139" s="4">
        <f t="shared" si="2"/>
        <v>37</v>
      </c>
      <c r="E139" s="1">
        <v>2</v>
      </c>
      <c r="F139" s="1">
        <f>13+1</f>
        <v>14</v>
      </c>
      <c r="G139" s="1">
        <v>3</v>
      </c>
      <c r="H139" s="1" t="s">
        <v>38</v>
      </c>
      <c r="I139" s="1" t="s">
        <v>56</v>
      </c>
      <c r="J139" s="1">
        <v>4</v>
      </c>
      <c r="K139" s="1">
        <v>414</v>
      </c>
      <c r="L139" s="1">
        <v>4101</v>
      </c>
    </row>
    <row r="140" spans="1:12">
      <c r="A140" s="1">
        <v>1924</v>
      </c>
      <c r="B140" s="1">
        <v>5</v>
      </c>
      <c r="C140" s="1">
        <v>18</v>
      </c>
      <c r="D140" s="4">
        <f t="shared" si="2"/>
        <v>69</v>
      </c>
      <c r="E140" s="1">
        <v>5</v>
      </c>
      <c r="F140" s="1">
        <f>11+1+1+1+1</f>
        <v>15</v>
      </c>
      <c r="G140" s="1">
        <v>4</v>
      </c>
      <c r="H140" s="1" t="s">
        <v>30</v>
      </c>
      <c r="I140" s="1" t="s">
        <v>56</v>
      </c>
      <c r="J140" s="1">
        <v>4</v>
      </c>
      <c r="K140" s="1">
        <v>414</v>
      </c>
      <c r="L140" s="1">
        <v>4101</v>
      </c>
    </row>
    <row r="141" spans="1:12">
      <c r="A141" s="1">
        <v>1924</v>
      </c>
      <c r="B141" s="1">
        <v>5</v>
      </c>
      <c r="C141" s="1">
        <v>19</v>
      </c>
      <c r="D141" s="4">
        <f t="shared" si="2"/>
        <v>44</v>
      </c>
      <c r="E141" s="1">
        <v>3</v>
      </c>
      <c r="F141" s="1">
        <f>8+2+1</f>
        <v>11</v>
      </c>
      <c r="G141" s="1">
        <v>3</v>
      </c>
      <c r="H141" s="1" t="s">
        <v>30</v>
      </c>
      <c r="I141" s="1" t="s">
        <v>56</v>
      </c>
      <c r="J141" s="1">
        <v>4</v>
      </c>
      <c r="K141" s="1">
        <v>414</v>
      </c>
      <c r="L141" s="1">
        <v>4101</v>
      </c>
    </row>
    <row r="142" spans="1:12">
      <c r="A142" s="1">
        <v>1924</v>
      </c>
      <c r="B142" s="1">
        <v>5</v>
      </c>
      <c r="C142" s="1">
        <v>20</v>
      </c>
      <c r="D142" s="4" t="str">
        <f t="shared" si="2"/>
        <v/>
      </c>
      <c r="I142" s="1" t="s">
        <v>56</v>
      </c>
      <c r="J142" s="1">
        <v>4</v>
      </c>
      <c r="K142" s="1">
        <v>414</v>
      </c>
      <c r="L142" s="1">
        <v>4101</v>
      </c>
    </row>
    <row r="143" spans="1:12">
      <c r="A143" s="1">
        <v>1924</v>
      </c>
      <c r="B143" s="1">
        <v>5</v>
      </c>
      <c r="C143" s="1">
        <v>21</v>
      </c>
      <c r="D143" s="4">
        <f t="shared" si="2"/>
        <v>39</v>
      </c>
      <c r="E143" s="1">
        <v>3</v>
      </c>
      <c r="F143" s="1">
        <f>1+1+5</f>
        <v>7</v>
      </c>
      <c r="G143" s="1">
        <v>2</v>
      </c>
      <c r="H143" s="1" t="s">
        <v>30</v>
      </c>
      <c r="I143" s="1" t="s">
        <v>56</v>
      </c>
      <c r="J143" s="1">
        <v>4</v>
      </c>
      <c r="K143" s="1">
        <v>414</v>
      </c>
      <c r="L143" s="1">
        <v>4101</v>
      </c>
    </row>
    <row r="144" spans="1:12">
      <c r="A144" s="1">
        <v>1924</v>
      </c>
      <c r="B144" s="1">
        <v>5</v>
      </c>
      <c r="C144" s="1">
        <v>22</v>
      </c>
      <c r="D144" s="4">
        <f t="shared" si="2"/>
        <v>30</v>
      </c>
      <c r="E144" s="1">
        <v>2</v>
      </c>
      <c r="F144" s="1">
        <f>2+7</f>
        <v>9</v>
      </c>
      <c r="G144" s="1">
        <v>1</v>
      </c>
      <c r="H144" s="1" t="s">
        <v>30</v>
      </c>
      <c r="I144" s="1" t="s">
        <v>56</v>
      </c>
      <c r="J144" s="1">
        <v>4</v>
      </c>
      <c r="K144" s="1">
        <v>414</v>
      </c>
      <c r="L144" s="1">
        <v>4101</v>
      </c>
    </row>
    <row r="145" spans="1:12">
      <c r="A145" s="1">
        <v>1924</v>
      </c>
      <c r="B145" s="1">
        <v>5</v>
      </c>
      <c r="C145" s="1">
        <v>23</v>
      </c>
      <c r="D145" s="4">
        <f t="shared" si="2"/>
        <v>43</v>
      </c>
      <c r="E145" s="1">
        <v>3</v>
      </c>
      <c r="F145" s="1">
        <f>2+4+6</f>
        <v>12</v>
      </c>
      <c r="G145" s="1">
        <v>1</v>
      </c>
      <c r="H145" s="1" t="s">
        <v>30</v>
      </c>
      <c r="I145" s="1" t="s">
        <v>56</v>
      </c>
      <c r="J145" s="1">
        <v>4</v>
      </c>
      <c r="K145" s="1">
        <v>414</v>
      </c>
      <c r="L145" s="1">
        <v>4101</v>
      </c>
    </row>
    <row r="146" spans="1:12">
      <c r="A146" s="1">
        <v>1924</v>
      </c>
      <c r="B146" s="1">
        <v>5</v>
      </c>
      <c r="C146" s="1">
        <v>24</v>
      </c>
      <c r="D146" s="4" t="str">
        <f t="shared" si="2"/>
        <v/>
      </c>
      <c r="I146" s="1" t="s">
        <v>56</v>
      </c>
      <c r="J146" s="1">
        <v>4</v>
      </c>
      <c r="K146" s="1">
        <v>414</v>
      </c>
      <c r="L146" s="1">
        <v>4101</v>
      </c>
    </row>
    <row r="147" spans="1:12">
      <c r="A147" s="1">
        <v>1924</v>
      </c>
      <c r="B147" s="1">
        <v>5</v>
      </c>
      <c r="C147" s="1">
        <v>25</v>
      </c>
      <c r="D147" s="4">
        <f t="shared" si="2"/>
        <v>11</v>
      </c>
      <c r="E147" s="1">
        <v>1</v>
      </c>
      <c r="F147" s="1">
        <v>1</v>
      </c>
      <c r="G147" s="1">
        <v>0</v>
      </c>
      <c r="H147" s="1" t="s">
        <v>30</v>
      </c>
      <c r="I147" s="1" t="s">
        <v>56</v>
      </c>
      <c r="J147" s="1">
        <v>4</v>
      </c>
      <c r="K147" s="1">
        <v>414</v>
      </c>
      <c r="L147" s="1">
        <v>4101</v>
      </c>
    </row>
    <row r="148" spans="1:12">
      <c r="A148" s="1">
        <v>1924</v>
      </c>
      <c r="B148" s="1">
        <v>5</v>
      </c>
      <c r="C148" s="1">
        <v>26</v>
      </c>
      <c r="D148" s="4">
        <f t="shared" si="2"/>
        <v>11</v>
      </c>
      <c r="E148" s="1">
        <v>1</v>
      </c>
      <c r="F148" s="1">
        <v>1</v>
      </c>
      <c r="G148" s="1">
        <v>0</v>
      </c>
      <c r="H148" s="1" t="s">
        <v>30</v>
      </c>
      <c r="I148" s="1" t="s">
        <v>56</v>
      </c>
      <c r="J148" s="1">
        <v>4</v>
      </c>
      <c r="K148" s="1">
        <v>414</v>
      </c>
      <c r="L148" s="1">
        <v>4101</v>
      </c>
    </row>
    <row r="149" spans="1:12">
      <c r="A149" s="1">
        <v>1924</v>
      </c>
      <c r="B149" s="1">
        <v>5</v>
      </c>
      <c r="C149" s="1">
        <v>27</v>
      </c>
      <c r="D149" s="4">
        <f t="shared" si="2"/>
        <v>11</v>
      </c>
      <c r="E149" s="1">
        <v>1</v>
      </c>
      <c r="F149" s="1">
        <v>1</v>
      </c>
      <c r="G149" s="1">
        <v>0</v>
      </c>
      <c r="H149" s="1" t="s">
        <v>30</v>
      </c>
      <c r="I149" s="1" t="s">
        <v>56</v>
      </c>
      <c r="J149" s="1">
        <v>4</v>
      </c>
      <c r="K149" s="1">
        <v>414</v>
      </c>
      <c r="L149" s="1">
        <v>4101</v>
      </c>
    </row>
    <row r="150" spans="1:12">
      <c r="A150" s="1">
        <v>1924</v>
      </c>
      <c r="B150" s="1">
        <v>5</v>
      </c>
      <c r="C150" s="1">
        <v>28</v>
      </c>
      <c r="D150" s="4">
        <f t="shared" si="2"/>
        <v>0</v>
      </c>
      <c r="E150" s="1">
        <v>0</v>
      </c>
      <c r="F150" s="1">
        <v>0</v>
      </c>
      <c r="G150" s="1">
        <v>0</v>
      </c>
      <c r="H150" s="1" t="s">
        <v>30</v>
      </c>
      <c r="I150" s="1" t="s">
        <v>56</v>
      </c>
      <c r="J150" s="1">
        <v>4</v>
      </c>
      <c r="K150" s="1">
        <v>414</v>
      </c>
      <c r="L150" s="1">
        <v>4101</v>
      </c>
    </row>
    <row r="151" spans="1:12">
      <c r="A151" s="1">
        <v>1924</v>
      </c>
      <c r="B151" s="1">
        <v>5</v>
      </c>
      <c r="C151" s="1">
        <v>29</v>
      </c>
      <c r="D151" s="4">
        <f t="shared" si="2"/>
        <v>26</v>
      </c>
      <c r="E151" s="1">
        <v>2</v>
      </c>
      <c r="F151" s="1">
        <f>5+1</f>
        <v>6</v>
      </c>
      <c r="G151" s="1">
        <v>0</v>
      </c>
      <c r="H151" s="1" t="s">
        <v>30</v>
      </c>
      <c r="I151" s="1" t="s">
        <v>56</v>
      </c>
      <c r="J151" s="1">
        <v>4</v>
      </c>
      <c r="K151" s="1">
        <v>414</v>
      </c>
      <c r="L151" s="1">
        <v>4101</v>
      </c>
    </row>
    <row r="152" spans="1:12">
      <c r="A152" s="1">
        <v>1924</v>
      </c>
      <c r="B152" s="1">
        <v>5</v>
      </c>
      <c r="C152" s="1">
        <v>30</v>
      </c>
      <c r="D152" s="4">
        <f t="shared" si="2"/>
        <v>25</v>
      </c>
      <c r="E152" s="1">
        <v>2</v>
      </c>
      <c r="F152" s="1">
        <f>2+2</f>
        <v>4</v>
      </c>
      <c r="G152" s="1">
        <v>1</v>
      </c>
      <c r="H152" s="1" t="s">
        <v>30</v>
      </c>
      <c r="I152" s="1" t="s">
        <v>56</v>
      </c>
      <c r="J152" s="1">
        <v>4</v>
      </c>
      <c r="K152" s="1">
        <v>414</v>
      </c>
      <c r="L152" s="1">
        <v>4101</v>
      </c>
    </row>
    <row r="153" spans="1:12">
      <c r="A153" s="1">
        <v>1924</v>
      </c>
      <c r="B153" s="1">
        <v>5</v>
      </c>
      <c r="C153" s="1">
        <v>31</v>
      </c>
      <c r="D153" s="4">
        <f t="shared" si="2"/>
        <v>25</v>
      </c>
      <c r="E153" s="1">
        <v>1</v>
      </c>
      <c r="F153" s="1">
        <v>11</v>
      </c>
      <c r="G153" s="1">
        <v>4</v>
      </c>
      <c r="H153" s="1" t="s">
        <v>30</v>
      </c>
      <c r="I153" s="1" t="s">
        <v>56</v>
      </c>
      <c r="J153" s="1">
        <v>4</v>
      </c>
      <c r="K153" s="1">
        <v>414</v>
      </c>
      <c r="L153" s="1">
        <v>4101</v>
      </c>
    </row>
    <row r="154" spans="1:12">
      <c r="A154" s="1">
        <v>1924</v>
      </c>
      <c r="B154" s="1">
        <v>6</v>
      </c>
      <c r="C154" s="1">
        <v>1</v>
      </c>
      <c r="D154" s="4">
        <f t="shared" si="2"/>
        <v>26</v>
      </c>
      <c r="E154" s="1">
        <v>1</v>
      </c>
      <c r="F154" s="1">
        <v>11</v>
      </c>
      <c r="G154" s="1">
        <v>5</v>
      </c>
      <c r="H154" s="1" t="s">
        <v>30</v>
      </c>
      <c r="I154" s="1" t="s">
        <v>56</v>
      </c>
      <c r="J154" s="1">
        <v>4</v>
      </c>
      <c r="K154" s="1">
        <v>415</v>
      </c>
      <c r="L154" s="1">
        <v>4102</v>
      </c>
    </row>
    <row r="155" spans="1:12">
      <c r="A155" s="1">
        <v>1924</v>
      </c>
      <c r="B155" s="1">
        <v>6</v>
      </c>
      <c r="C155" s="1">
        <v>2</v>
      </c>
      <c r="D155" s="4">
        <f t="shared" si="2"/>
        <v>20</v>
      </c>
      <c r="E155" s="1">
        <v>1</v>
      </c>
      <c r="F155" s="1">
        <v>6</v>
      </c>
      <c r="G155" s="1">
        <v>4</v>
      </c>
      <c r="H155" s="1" t="s">
        <v>38</v>
      </c>
      <c r="I155" s="1" t="s">
        <v>56</v>
      </c>
      <c r="J155" s="1">
        <v>4</v>
      </c>
      <c r="K155" s="1">
        <v>415</v>
      </c>
      <c r="L155" s="1">
        <v>4102</v>
      </c>
    </row>
    <row r="156" spans="1:12">
      <c r="A156" s="1">
        <v>1924</v>
      </c>
      <c r="B156" s="1">
        <v>6</v>
      </c>
      <c r="C156" s="1">
        <v>3</v>
      </c>
      <c r="D156" s="4">
        <f t="shared" si="2"/>
        <v>40</v>
      </c>
      <c r="E156" s="1">
        <v>1</v>
      </c>
      <c r="F156" s="1">
        <v>26</v>
      </c>
      <c r="G156" s="1">
        <v>4</v>
      </c>
      <c r="H156" s="1" t="s">
        <v>30</v>
      </c>
      <c r="I156" s="1" t="s">
        <v>56</v>
      </c>
      <c r="J156" s="1">
        <v>4</v>
      </c>
      <c r="K156" s="1">
        <v>415</v>
      </c>
      <c r="L156" s="1">
        <v>4102</v>
      </c>
    </row>
    <row r="157" spans="1:12">
      <c r="A157" s="1">
        <v>1924</v>
      </c>
      <c r="B157" s="1">
        <v>6</v>
      </c>
      <c r="C157" s="1">
        <v>4</v>
      </c>
      <c r="D157" s="4">
        <f t="shared" si="2"/>
        <v>45</v>
      </c>
      <c r="E157" s="1">
        <v>1</v>
      </c>
      <c r="F157" s="1">
        <v>31</v>
      </c>
      <c r="G157" s="1">
        <v>4</v>
      </c>
      <c r="H157" s="1" t="s">
        <v>30</v>
      </c>
      <c r="I157" s="1" t="s">
        <v>56</v>
      </c>
      <c r="J157" s="1">
        <v>4</v>
      </c>
      <c r="K157" s="1">
        <v>415</v>
      </c>
      <c r="L157" s="1">
        <v>4102</v>
      </c>
    </row>
    <row r="158" spans="1:12">
      <c r="A158" s="1">
        <v>1924</v>
      </c>
      <c r="B158" s="1">
        <v>6</v>
      </c>
      <c r="C158" s="1">
        <v>5</v>
      </c>
      <c r="D158" s="4" t="str">
        <f t="shared" si="2"/>
        <v/>
      </c>
      <c r="I158" s="1" t="s">
        <v>56</v>
      </c>
      <c r="J158" s="1">
        <v>4</v>
      </c>
      <c r="K158" s="1">
        <v>415</v>
      </c>
      <c r="L158" s="1">
        <v>4102</v>
      </c>
    </row>
    <row r="159" spans="1:12">
      <c r="A159" s="1">
        <v>1924</v>
      </c>
      <c r="B159" s="1">
        <v>6</v>
      </c>
      <c r="C159" s="1">
        <v>6</v>
      </c>
      <c r="D159" s="4">
        <f t="shared" si="2"/>
        <v>46</v>
      </c>
      <c r="E159" s="1">
        <v>1</v>
      </c>
      <c r="F159" s="1">
        <v>33</v>
      </c>
      <c r="G159" s="1">
        <v>3</v>
      </c>
      <c r="H159" s="1" t="s">
        <v>30</v>
      </c>
      <c r="I159" s="1" t="s">
        <v>56</v>
      </c>
      <c r="J159" s="1">
        <v>4</v>
      </c>
      <c r="K159" s="1">
        <v>415</v>
      </c>
      <c r="L159" s="1">
        <v>4102</v>
      </c>
    </row>
    <row r="160" spans="1:12">
      <c r="A160" s="1">
        <v>1924</v>
      </c>
      <c r="B160" s="1">
        <v>6</v>
      </c>
      <c r="C160" s="1">
        <v>7</v>
      </c>
      <c r="D160" s="4">
        <f t="shared" si="2"/>
        <v>34</v>
      </c>
      <c r="E160" s="1">
        <v>1</v>
      </c>
      <c r="F160" s="1">
        <v>21</v>
      </c>
      <c r="G160" s="1">
        <v>3</v>
      </c>
      <c r="H160" s="1" t="s">
        <v>30</v>
      </c>
      <c r="I160" s="1" t="s">
        <v>56</v>
      </c>
      <c r="J160" s="1">
        <v>4</v>
      </c>
      <c r="K160" s="1">
        <v>415</v>
      </c>
      <c r="L160" s="1">
        <v>4102</v>
      </c>
    </row>
    <row r="161" spans="1:12">
      <c r="A161" s="1">
        <v>1924</v>
      </c>
      <c r="B161" s="1">
        <v>6</v>
      </c>
      <c r="C161" s="1">
        <v>8</v>
      </c>
      <c r="D161" s="4">
        <f t="shared" si="2"/>
        <v>44</v>
      </c>
      <c r="E161" s="1">
        <v>2</v>
      </c>
      <c r="F161" s="1">
        <v>19</v>
      </c>
      <c r="G161" s="1">
        <v>5</v>
      </c>
      <c r="H161" s="1" t="s">
        <v>30</v>
      </c>
      <c r="I161" s="1" t="s">
        <v>56</v>
      </c>
      <c r="J161" s="1">
        <v>4</v>
      </c>
      <c r="K161" s="1">
        <v>415</v>
      </c>
      <c r="L161" s="1">
        <v>4102</v>
      </c>
    </row>
    <row r="162" spans="1:12">
      <c r="A162" s="1">
        <v>1924</v>
      </c>
      <c r="B162" s="1">
        <v>6</v>
      </c>
      <c r="C162" s="1">
        <v>9</v>
      </c>
      <c r="D162" s="4">
        <f t="shared" si="2"/>
        <v>43</v>
      </c>
      <c r="E162" s="1">
        <v>2</v>
      </c>
      <c r="F162" s="1">
        <v>19</v>
      </c>
      <c r="G162" s="1">
        <v>4</v>
      </c>
      <c r="H162" s="1" t="s">
        <v>30</v>
      </c>
      <c r="I162" s="1" t="s">
        <v>56</v>
      </c>
      <c r="J162" s="1">
        <v>4</v>
      </c>
      <c r="K162" s="1">
        <v>415</v>
      </c>
      <c r="L162" s="1">
        <v>4102</v>
      </c>
    </row>
    <row r="163" spans="1:12">
      <c r="A163" s="1">
        <v>1924</v>
      </c>
      <c r="B163" s="1">
        <v>6</v>
      </c>
      <c r="C163" s="1">
        <v>10</v>
      </c>
      <c r="D163" s="4">
        <f t="shared" si="2"/>
        <v>20</v>
      </c>
      <c r="E163" s="1">
        <v>1</v>
      </c>
      <c r="F163" s="1">
        <v>8</v>
      </c>
      <c r="G163" s="1">
        <v>2</v>
      </c>
      <c r="H163" s="1" t="s">
        <v>30</v>
      </c>
      <c r="I163" s="1" t="s">
        <v>56</v>
      </c>
      <c r="J163" s="1">
        <v>4</v>
      </c>
      <c r="K163" s="1">
        <v>415</v>
      </c>
      <c r="L163" s="1">
        <v>4102</v>
      </c>
    </row>
    <row r="164" spans="1:12">
      <c r="A164" s="1">
        <v>1924</v>
      </c>
      <c r="B164" s="1">
        <v>6</v>
      </c>
      <c r="C164" s="1">
        <v>11</v>
      </c>
      <c r="D164" s="4">
        <f t="shared" si="2"/>
        <v>14</v>
      </c>
      <c r="E164" s="1">
        <v>1</v>
      </c>
      <c r="F164" s="1">
        <v>2</v>
      </c>
      <c r="G164" s="1">
        <v>2</v>
      </c>
      <c r="H164" s="1" t="s">
        <v>30</v>
      </c>
      <c r="I164" s="1" t="s">
        <v>56</v>
      </c>
      <c r="J164" s="1">
        <v>4</v>
      </c>
      <c r="K164" s="1">
        <v>415</v>
      </c>
      <c r="L164" s="1">
        <v>4102</v>
      </c>
    </row>
    <row r="165" spans="1:12">
      <c r="A165" s="1">
        <v>1924</v>
      </c>
      <c r="B165" s="1">
        <v>6</v>
      </c>
      <c r="C165" s="1">
        <v>12</v>
      </c>
      <c r="D165" s="4">
        <f t="shared" si="2"/>
        <v>0</v>
      </c>
      <c r="E165" s="1">
        <v>0</v>
      </c>
      <c r="F165" s="1">
        <v>0</v>
      </c>
      <c r="G165" s="1">
        <v>0</v>
      </c>
      <c r="I165" s="1" t="s">
        <v>56</v>
      </c>
      <c r="J165" s="1">
        <v>4</v>
      </c>
      <c r="K165" s="1">
        <v>415</v>
      </c>
      <c r="L165" s="1">
        <v>4102</v>
      </c>
    </row>
    <row r="166" spans="1:12">
      <c r="A166" s="1">
        <v>1924</v>
      </c>
      <c r="B166" s="1">
        <v>6</v>
      </c>
      <c r="C166" s="1">
        <v>13</v>
      </c>
      <c r="D166" s="4">
        <f t="shared" si="2"/>
        <v>12</v>
      </c>
      <c r="E166" s="1">
        <v>1</v>
      </c>
      <c r="F166" s="1">
        <v>2</v>
      </c>
      <c r="G166" s="1">
        <v>0</v>
      </c>
      <c r="H166" s="1" t="s">
        <v>30</v>
      </c>
      <c r="I166" s="1" t="s">
        <v>56</v>
      </c>
      <c r="J166" s="1">
        <v>4</v>
      </c>
      <c r="K166" s="1">
        <v>415</v>
      </c>
      <c r="L166" s="1">
        <v>4102</v>
      </c>
    </row>
    <row r="167" spans="1:12">
      <c r="A167" s="1">
        <v>1924</v>
      </c>
      <c r="B167" s="1">
        <v>6</v>
      </c>
      <c r="C167" s="1">
        <v>14</v>
      </c>
      <c r="D167" s="4">
        <f t="shared" si="2"/>
        <v>39</v>
      </c>
      <c r="E167" s="1">
        <v>2</v>
      </c>
      <c r="F167" s="1">
        <v>19</v>
      </c>
      <c r="G167" s="1">
        <v>0</v>
      </c>
      <c r="H167" s="1" t="s">
        <v>30</v>
      </c>
      <c r="I167" s="1" t="s">
        <v>56</v>
      </c>
      <c r="J167" s="1">
        <v>4</v>
      </c>
      <c r="K167" s="1">
        <v>415</v>
      </c>
      <c r="L167" s="1">
        <v>4102</v>
      </c>
    </row>
    <row r="168" spans="1:12">
      <c r="A168" s="1">
        <v>1924</v>
      </c>
      <c r="B168" s="1">
        <v>6</v>
      </c>
      <c r="C168" s="1">
        <v>15</v>
      </c>
      <c r="D168" s="4">
        <f t="shared" si="2"/>
        <v>51</v>
      </c>
      <c r="E168" s="1">
        <v>2</v>
      </c>
      <c r="F168" s="1">
        <v>29</v>
      </c>
      <c r="G168" s="1">
        <v>2</v>
      </c>
      <c r="H168" s="1" t="s">
        <v>30</v>
      </c>
      <c r="I168" s="1" t="s">
        <v>56</v>
      </c>
      <c r="J168" s="1">
        <v>4</v>
      </c>
      <c r="K168" s="1">
        <v>415</v>
      </c>
      <c r="L168" s="1">
        <v>4102</v>
      </c>
    </row>
    <row r="169" spans="1:12">
      <c r="A169" s="1">
        <v>1924</v>
      </c>
      <c r="B169" s="1">
        <v>6</v>
      </c>
      <c r="C169" s="1">
        <v>16</v>
      </c>
      <c r="D169" s="4">
        <f t="shared" si="2"/>
        <v>31</v>
      </c>
      <c r="E169" s="1">
        <v>2</v>
      </c>
      <c r="F169" s="1">
        <v>10</v>
      </c>
      <c r="G169" s="1">
        <v>1</v>
      </c>
      <c r="H169" s="1" t="s">
        <v>30</v>
      </c>
      <c r="I169" s="1" t="s">
        <v>56</v>
      </c>
      <c r="J169" s="1">
        <v>4</v>
      </c>
      <c r="K169" s="1">
        <v>415</v>
      </c>
      <c r="L169" s="1">
        <v>4102</v>
      </c>
    </row>
    <row r="170" spans="1:12">
      <c r="A170" s="1">
        <v>1924</v>
      </c>
      <c r="B170" s="1">
        <v>6</v>
      </c>
      <c r="C170" s="1">
        <v>17</v>
      </c>
      <c r="D170" s="4">
        <f t="shared" si="2"/>
        <v>28</v>
      </c>
      <c r="E170" s="1">
        <v>2</v>
      </c>
      <c r="F170" s="1">
        <v>7</v>
      </c>
      <c r="G170" s="1">
        <v>1</v>
      </c>
      <c r="H170" s="1" t="s">
        <v>30</v>
      </c>
      <c r="I170" s="1" t="s">
        <v>56</v>
      </c>
      <c r="J170" s="1">
        <v>4</v>
      </c>
      <c r="K170" s="1">
        <v>415</v>
      </c>
      <c r="L170" s="1">
        <v>4102</v>
      </c>
    </row>
    <row r="171" spans="1:12">
      <c r="A171" s="1">
        <v>1924</v>
      </c>
      <c r="B171" s="1">
        <v>6</v>
      </c>
      <c r="C171" s="1">
        <v>18</v>
      </c>
      <c r="D171" s="4" t="str">
        <f t="shared" si="2"/>
        <v/>
      </c>
      <c r="I171" s="1" t="s">
        <v>56</v>
      </c>
      <c r="J171" s="1">
        <v>4</v>
      </c>
      <c r="K171" s="1">
        <v>415</v>
      </c>
      <c r="L171" s="1">
        <v>4102</v>
      </c>
    </row>
    <row r="172" spans="1:12">
      <c r="A172" s="1">
        <v>1924</v>
      </c>
      <c r="B172" s="1">
        <v>6</v>
      </c>
      <c r="C172" s="1">
        <v>19</v>
      </c>
      <c r="D172" s="4">
        <f t="shared" si="2"/>
        <v>15</v>
      </c>
      <c r="E172" s="1">
        <v>1</v>
      </c>
      <c r="F172" s="1">
        <v>5</v>
      </c>
      <c r="G172" s="1">
        <v>0</v>
      </c>
      <c r="H172" s="1" t="s">
        <v>30</v>
      </c>
      <c r="I172" s="1" t="s">
        <v>56</v>
      </c>
      <c r="J172" s="1">
        <v>4</v>
      </c>
      <c r="K172" s="1">
        <v>415</v>
      </c>
      <c r="L172" s="1">
        <v>4102</v>
      </c>
    </row>
    <row r="173" spans="1:12">
      <c r="A173" s="1">
        <v>1924</v>
      </c>
      <c r="B173" s="1">
        <v>6</v>
      </c>
      <c r="C173" s="1">
        <v>20</v>
      </c>
      <c r="D173" s="4">
        <f t="shared" si="2"/>
        <v>45</v>
      </c>
      <c r="E173" s="1">
        <v>3</v>
      </c>
      <c r="F173" s="1">
        <v>14</v>
      </c>
      <c r="G173" s="1">
        <v>1</v>
      </c>
      <c r="H173" s="1" t="s">
        <v>30</v>
      </c>
      <c r="I173" s="1" t="s">
        <v>56</v>
      </c>
      <c r="J173" s="1">
        <v>4</v>
      </c>
      <c r="K173" s="1">
        <v>415</v>
      </c>
      <c r="L173" s="1">
        <v>4102</v>
      </c>
    </row>
    <row r="174" spans="1:12">
      <c r="A174" s="1">
        <v>1924</v>
      </c>
      <c r="B174" s="1">
        <v>6</v>
      </c>
      <c r="C174" s="1">
        <v>21</v>
      </c>
      <c r="D174" s="4">
        <f t="shared" si="2"/>
        <v>30</v>
      </c>
      <c r="E174" s="1">
        <v>2</v>
      </c>
      <c r="F174" s="1">
        <v>9</v>
      </c>
      <c r="G174" s="1">
        <v>1</v>
      </c>
      <c r="H174" s="1" t="s">
        <v>30</v>
      </c>
      <c r="I174" s="1" t="s">
        <v>56</v>
      </c>
      <c r="J174" s="1">
        <v>4</v>
      </c>
      <c r="K174" s="1">
        <v>415</v>
      </c>
      <c r="L174" s="1">
        <v>4102</v>
      </c>
    </row>
    <row r="175" spans="1:12">
      <c r="A175" s="1">
        <v>1924</v>
      </c>
      <c r="B175" s="1">
        <v>6</v>
      </c>
      <c r="C175" s="1">
        <v>22</v>
      </c>
      <c r="D175" s="4">
        <f t="shared" si="2"/>
        <v>27</v>
      </c>
      <c r="E175" s="1">
        <v>2</v>
      </c>
      <c r="F175" s="1">
        <v>6</v>
      </c>
      <c r="G175" s="1">
        <v>1</v>
      </c>
      <c r="H175" s="1" t="s">
        <v>30</v>
      </c>
      <c r="I175" s="1" t="s">
        <v>56</v>
      </c>
      <c r="J175" s="1">
        <v>4</v>
      </c>
      <c r="K175" s="1">
        <v>415</v>
      </c>
      <c r="L175" s="1">
        <v>4102</v>
      </c>
    </row>
    <row r="176" spans="1:12">
      <c r="A176" s="1">
        <v>1924</v>
      </c>
      <c r="B176" s="1">
        <v>6</v>
      </c>
      <c r="C176" s="1">
        <v>23</v>
      </c>
      <c r="D176" s="4" t="str">
        <f t="shared" si="2"/>
        <v/>
      </c>
      <c r="I176" s="1" t="s">
        <v>56</v>
      </c>
      <c r="J176" s="1">
        <v>4</v>
      </c>
      <c r="K176" s="1">
        <v>415</v>
      </c>
      <c r="L176" s="1">
        <v>4102</v>
      </c>
    </row>
    <row r="177" spans="1:12">
      <c r="A177" s="1">
        <v>1924</v>
      </c>
      <c r="B177" s="1">
        <v>6</v>
      </c>
      <c r="C177" s="1">
        <v>24</v>
      </c>
      <c r="D177" s="4">
        <f t="shared" si="2"/>
        <v>26</v>
      </c>
      <c r="E177" s="1">
        <v>2</v>
      </c>
      <c r="F177" s="1">
        <v>5</v>
      </c>
      <c r="G177" s="1">
        <v>1</v>
      </c>
      <c r="H177" s="1" t="s">
        <v>30</v>
      </c>
      <c r="I177" s="1" t="s">
        <v>56</v>
      </c>
      <c r="J177" s="1">
        <v>4</v>
      </c>
      <c r="K177" s="1">
        <v>415</v>
      </c>
      <c r="L177" s="1">
        <v>4102</v>
      </c>
    </row>
    <row r="178" spans="1:12">
      <c r="A178" s="1">
        <v>1924</v>
      </c>
      <c r="B178" s="1">
        <v>6</v>
      </c>
      <c r="C178" s="1">
        <v>25</v>
      </c>
      <c r="D178" s="4">
        <f t="shared" si="2"/>
        <v>24</v>
      </c>
      <c r="E178" s="1">
        <v>2</v>
      </c>
      <c r="F178" s="1">
        <v>3</v>
      </c>
      <c r="G178" s="1">
        <v>1</v>
      </c>
      <c r="H178" s="1" t="s">
        <v>30</v>
      </c>
      <c r="I178" s="1" t="s">
        <v>56</v>
      </c>
      <c r="J178" s="1">
        <v>4</v>
      </c>
      <c r="K178" s="1">
        <v>415</v>
      </c>
      <c r="L178" s="1">
        <v>4102</v>
      </c>
    </row>
    <row r="179" spans="1:12">
      <c r="A179" s="1">
        <v>1924</v>
      </c>
      <c r="B179" s="1">
        <v>6</v>
      </c>
      <c r="C179" s="1">
        <v>26</v>
      </c>
      <c r="D179" s="4">
        <f t="shared" si="2"/>
        <v>24</v>
      </c>
      <c r="E179" s="1">
        <v>2</v>
      </c>
      <c r="F179" s="1">
        <v>3</v>
      </c>
      <c r="G179" s="1">
        <v>1</v>
      </c>
      <c r="H179" s="1" t="s">
        <v>30</v>
      </c>
      <c r="I179" s="1" t="s">
        <v>56</v>
      </c>
      <c r="J179" s="1">
        <v>4</v>
      </c>
      <c r="K179" s="1">
        <v>415</v>
      </c>
      <c r="L179" s="1">
        <v>4102</v>
      </c>
    </row>
    <row r="180" spans="1:12">
      <c r="A180" s="1">
        <v>1924</v>
      </c>
      <c r="B180" s="1">
        <v>6</v>
      </c>
      <c r="C180" s="1">
        <v>27</v>
      </c>
      <c r="D180" s="4">
        <f t="shared" si="2"/>
        <v>11</v>
      </c>
      <c r="E180" s="1">
        <v>1</v>
      </c>
      <c r="G180" s="1">
        <v>1</v>
      </c>
      <c r="H180" s="1" t="s">
        <v>30</v>
      </c>
      <c r="I180" s="1" t="s">
        <v>56</v>
      </c>
      <c r="J180" s="1">
        <v>4</v>
      </c>
      <c r="K180" s="1">
        <v>415</v>
      </c>
      <c r="L180" s="1">
        <v>4102</v>
      </c>
    </row>
    <row r="181" spans="1:12">
      <c r="A181" s="1">
        <v>1924</v>
      </c>
      <c r="B181" s="1">
        <v>6</v>
      </c>
      <c r="C181" s="1">
        <v>28</v>
      </c>
      <c r="D181" s="4">
        <f t="shared" si="2"/>
        <v>25</v>
      </c>
      <c r="E181" s="1">
        <v>2</v>
      </c>
      <c r="F181" s="1">
        <v>3</v>
      </c>
      <c r="G181" s="1">
        <v>2</v>
      </c>
      <c r="H181" s="1" t="s">
        <v>30</v>
      </c>
      <c r="I181" s="1" t="s">
        <v>56</v>
      </c>
      <c r="J181" s="1">
        <v>4</v>
      </c>
      <c r="K181" s="1">
        <v>415</v>
      </c>
      <c r="L181" s="1">
        <v>4102</v>
      </c>
    </row>
    <row r="182" spans="1:12">
      <c r="A182" s="1">
        <v>1924</v>
      </c>
      <c r="B182" s="1">
        <v>6</v>
      </c>
      <c r="C182" s="1">
        <v>29</v>
      </c>
      <c r="D182" s="4">
        <f t="shared" si="2"/>
        <v>28</v>
      </c>
      <c r="E182" s="1">
        <v>2</v>
      </c>
      <c r="F182" s="1">
        <v>6</v>
      </c>
      <c r="G182" s="1">
        <v>2</v>
      </c>
      <c r="H182" s="1" t="s">
        <v>30</v>
      </c>
      <c r="I182" s="1" t="s">
        <v>56</v>
      </c>
      <c r="J182" s="1">
        <v>4</v>
      </c>
      <c r="K182" s="1">
        <v>415</v>
      </c>
      <c r="L182" s="1">
        <v>4102</v>
      </c>
    </row>
    <row r="183" spans="1:12">
      <c r="A183" s="1">
        <v>1924</v>
      </c>
      <c r="B183" s="1">
        <v>6</v>
      </c>
      <c r="C183" s="1">
        <v>30</v>
      </c>
      <c r="D183" s="4">
        <f t="shared" si="2"/>
        <v>10</v>
      </c>
      <c r="E183" s="1">
        <v>1</v>
      </c>
      <c r="H183" s="1" t="s">
        <v>30</v>
      </c>
      <c r="I183" s="1" t="s">
        <v>56</v>
      </c>
      <c r="J183" s="1">
        <v>4</v>
      </c>
      <c r="K183" s="1">
        <v>415</v>
      </c>
      <c r="L183" s="1">
        <v>4102</v>
      </c>
    </row>
    <row r="184" spans="1:12">
      <c r="A184" s="1">
        <v>1924</v>
      </c>
      <c r="B184" s="1">
        <v>7</v>
      </c>
      <c r="C184" s="1">
        <v>1</v>
      </c>
      <c r="D184" s="4">
        <f t="shared" si="2"/>
        <v>36</v>
      </c>
      <c r="E184" s="1">
        <v>2</v>
      </c>
      <c r="F184" s="1">
        <f>8+5</f>
        <v>13</v>
      </c>
      <c r="G184" s="1">
        <v>3</v>
      </c>
      <c r="H184" s="1" t="s">
        <v>30</v>
      </c>
      <c r="I184" s="1" t="s">
        <v>56</v>
      </c>
      <c r="J184" s="1">
        <v>5</v>
      </c>
      <c r="K184" s="1">
        <v>341</v>
      </c>
      <c r="L184" s="1">
        <v>4103</v>
      </c>
    </row>
    <row r="185" spans="1:12">
      <c r="A185" s="1">
        <v>1924</v>
      </c>
      <c r="B185" s="1">
        <v>7</v>
      </c>
      <c r="C185" s="1">
        <v>2</v>
      </c>
      <c r="D185" s="4" t="str">
        <f t="shared" si="2"/>
        <v/>
      </c>
      <c r="I185" s="1" t="s">
        <v>56</v>
      </c>
      <c r="J185" s="1">
        <v>5</v>
      </c>
      <c r="K185" s="1">
        <v>341</v>
      </c>
      <c r="L185" s="1">
        <v>4103</v>
      </c>
    </row>
    <row r="186" spans="1:12">
      <c r="A186" s="1">
        <v>1924</v>
      </c>
      <c r="B186" s="1">
        <v>7</v>
      </c>
      <c r="C186" s="1">
        <v>3</v>
      </c>
      <c r="D186" s="4" t="str">
        <f t="shared" si="2"/>
        <v/>
      </c>
      <c r="I186" s="1" t="s">
        <v>56</v>
      </c>
      <c r="J186" s="1">
        <v>5</v>
      </c>
      <c r="K186" s="1">
        <v>341</v>
      </c>
      <c r="L186" s="1">
        <v>4103</v>
      </c>
    </row>
    <row r="187" spans="1:12">
      <c r="A187" s="1">
        <v>1924</v>
      </c>
      <c r="B187" s="1">
        <v>7</v>
      </c>
      <c r="C187" s="1">
        <v>4</v>
      </c>
      <c r="D187" s="4">
        <f t="shared" si="2"/>
        <v>36</v>
      </c>
      <c r="E187" s="1">
        <v>2</v>
      </c>
      <c r="F187" s="1">
        <f>6+8</f>
        <v>14</v>
      </c>
      <c r="G187" s="1">
        <v>2</v>
      </c>
      <c r="H187" s="1" t="s">
        <v>30</v>
      </c>
      <c r="I187" s="1" t="s">
        <v>56</v>
      </c>
      <c r="J187" s="1">
        <v>5</v>
      </c>
      <c r="K187" s="1">
        <v>341</v>
      </c>
      <c r="L187" s="1">
        <v>4103</v>
      </c>
    </row>
    <row r="188" spans="1:12">
      <c r="A188" s="1">
        <v>1924</v>
      </c>
      <c r="B188" s="1">
        <v>7</v>
      </c>
      <c r="C188" s="1">
        <v>5</v>
      </c>
      <c r="D188" s="4">
        <f t="shared" si="2"/>
        <v>43</v>
      </c>
      <c r="E188" s="1">
        <v>2</v>
      </c>
      <c r="F188" s="1">
        <f>5+15</f>
        <v>20</v>
      </c>
      <c r="G188" s="1">
        <v>3</v>
      </c>
      <c r="H188" s="1" t="s">
        <v>30</v>
      </c>
      <c r="I188" s="1" t="s">
        <v>56</v>
      </c>
      <c r="J188" s="1">
        <v>5</v>
      </c>
      <c r="K188" s="1">
        <v>341</v>
      </c>
      <c r="L188" s="1">
        <v>4103</v>
      </c>
    </row>
    <row r="189" spans="1:12">
      <c r="A189" s="1">
        <v>1924</v>
      </c>
      <c r="B189" s="1">
        <v>7</v>
      </c>
      <c r="C189" s="1">
        <v>6</v>
      </c>
      <c r="D189" s="4">
        <f t="shared" si="2"/>
        <v>51</v>
      </c>
      <c r="E189" s="1">
        <v>3</v>
      </c>
      <c r="F189" s="1">
        <f>5+9+4</f>
        <v>18</v>
      </c>
      <c r="G189" s="1">
        <v>3</v>
      </c>
      <c r="H189" s="1" t="s">
        <v>30</v>
      </c>
      <c r="I189" s="1" t="s">
        <v>56</v>
      </c>
      <c r="J189" s="1">
        <v>5</v>
      </c>
      <c r="K189" s="1">
        <v>341</v>
      </c>
      <c r="L189" s="1">
        <v>4103</v>
      </c>
    </row>
    <row r="190" spans="1:12">
      <c r="A190" s="1">
        <v>1924</v>
      </c>
      <c r="B190" s="1">
        <v>7</v>
      </c>
      <c r="C190" s="1">
        <v>7</v>
      </c>
      <c r="D190" s="4">
        <f t="shared" si="2"/>
        <v>63</v>
      </c>
      <c r="E190" s="1">
        <v>4</v>
      </c>
      <c r="F190" s="1">
        <f>7+6+3+3</f>
        <v>19</v>
      </c>
      <c r="G190" s="1">
        <v>4</v>
      </c>
      <c r="H190" s="1" t="s">
        <v>30</v>
      </c>
      <c r="I190" s="1" t="s">
        <v>56</v>
      </c>
      <c r="J190" s="1">
        <v>5</v>
      </c>
      <c r="K190" s="1">
        <v>341</v>
      </c>
      <c r="L190" s="1">
        <v>4103</v>
      </c>
    </row>
    <row r="191" spans="1:12">
      <c r="A191" s="1">
        <v>1924</v>
      </c>
      <c r="B191" s="1">
        <v>7</v>
      </c>
      <c r="C191" s="1">
        <v>8</v>
      </c>
      <c r="D191" s="4">
        <f t="shared" si="2"/>
        <v>61</v>
      </c>
      <c r="E191" s="1">
        <v>5</v>
      </c>
      <c r="F191" s="1">
        <f>1+2+1+3+1</f>
        <v>8</v>
      </c>
      <c r="G191" s="1">
        <v>3</v>
      </c>
      <c r="H191" s="1" t="s">
        <v>30</v>
      </c>
      <c r="I191" s="1" t="s">
        <v>56</v>
      </c>
      <c r="J191" s="1">
        <v>5</v>
      </c>
      <c r="K191" s="1">
        <v>341</v>
      </c>
      <c r="L191" s="1">
        <v>4103</v>
      </c>
    </row>
    <row r="192" spans="1:12">
      <c r="A192" s="1">
        <v>1924</v>
      </c>
      <c r="B192" s="1">
        <v>7</v>
      </c>
      <c r="C192" s="1">
        <v>9</v>
      </c>
      <c r="D192" s="4">
        <f t="shared" si="2"/>
        <v>70</v>
      </c>
      <c r="E192" s="1">
        <v>5</v>
      </c>
      <c r="F192" s="1">
        <f>1+2+1+12+1</f>
        <v>17</v>
      </c>
      <c r="G192" s="1">
        <v>3</v>
      </c>
      <c r="H192" s="1" t="s">
        <v>30</v>
      </c>
      <c r="I192" s="1" t="s">
        <v>56</v>
      </c>
      <c r="J192" s="1">
        <v>5</v>
      </c>
      <c r="K192" s="1">
        <v>341</v>
      </c>
      <c r="L192" s="1">
        <v>4103</v>
      </c>
    </row>
    <row r="193" spans="1:12">
      <c r="A193" s="1">
        <v>1924</v>
      </c>
      <c r="B193" s="1">
        <v>7</v>
      </c>
      <c r="C193" s="1">
        <v>10</v>
      </c>
      <c r="D193" s="4">
        <f t="shared" si="2"/>
        <v>63</v>
      </c>
      <c r="E193" s="1">
        <v>4</v>
      </c>
      <c r="F193" s="1">
        <f>1+8+1+10</f>
        <v>20</v>
      </c>
      <c r="G193" s="1">
        <v>3</v>
      </c>
      <c r="H193" s="1" t="s">
        <v>30</v>
      </c>
      <c r="I193" s="1" t="s">
        <v>56</v>
      </c>
      <c r="J193" s="1">
        <v>5</v>
      </c>
      <c r="K193" s="1">
        <v>341</v>
      </c>
      <c r="L193" s="1">
        <v>4103</v>
      </c>
    </row>
    <row r="194" spans="1:12">
      <c r="A194" s="1">
        <v>1924</v>
      </c>
      <c r="B194" s="1">
        <v>7</v>
      </c>
      <c r="C194" s="1">
        <v>11</v>
      </c>
      <c r="D194" s="4">
        <f t="shared" si="2"/>
        <v>73</v>
      </c>
      <c r="E194" s="1">
        <v>4</v>
      </c>
      <c r="F194" s="1">
        <f>1+4+9+13</f>
        <v>27</v>
      </c>
      <c r="G194" s="1">
        <v>6</v>
      </c>
      <c r="H194" s="1" t="s">
        <v>30</v>
      </c>
      <c r="I194" s="1" t="s">
        <v>56</v>
      </c>
      <c r="J194" s="1">
        <v>5</v>
      </c>
      <c r="K194" s="1">
        <v>341</v>
      </c>
      <c r="L194" s="1">
        <v>4103</v>
      </c>
    </row>
    <row r="195" spans="1:12">
      <c r="A195" s="1">
        <v>1924</v>
      </c>
      <c r="B195" s="1">
        <v>7</v>
      </c>
      <c r="C195" s="1">
        <v>12</v>
      </c>
      <c r="D195" s="4">
        <f t="shared" ref="D195:D258" si="3">IF(E195="","",E195*10+F195+G195)</f>
        <v>77</v>
      </c>
      <c r="E195" s="1">
        <v>3</v>
      </c>
      <c r="F195" s="1">
        <f>16+2+24</f>
        <v>42</v>
      </c>
      <c r="G195" s="1">
        <v>5</v>
      </c>
      <c r="H195" s="1" t="s">
        <v>30</v>
      </c>
      <c r="I195" s="1" t="s">
        <v>56</v>
      </c>
      <c r="J195" s="1">
        <v>5</v>
      </c>
      <c r="K195" s="1">
        <v>341</v>
      </c>
      <c r="L195" s="1">
        <v>4103</v>
      </c>
    </row>
    <row r="196" spans="1:12">
      <c r="A196" s="1">
        <v>1924</v>
      </c>
      <c r="B196" s="1">
        <v>7</v>
      </c>
      <c r="C196" s="1">
        <v>13</v>
      </c>
      <c r="D196" s="4">
        <f t="shared" si="3"/>
        <v>71</v>
      </c>
      <c r="E196" s="1">
        <v>2</v>
      </c>
      <c r="F196" s="1">
        <f>24+21</f>
        <v>45</v>
      </c>
      <c r="G196" s="1">
        <v>6</v>
      </c>
      <c r="H196" s="1" t="s">
        <v>30</v>
      </c>
      <c r="I196" s="1" t="s">
        <v>56</v>
      </c>
      <c r="J196" s="1">
        <v>5</v>
      </c>
      <c r="K196" s="1">
        <v>341</v>
      </c>
      <c r="L196" s="1">
        <v>4103</v>
      </c>
    </row>
    <row r="197" spans="1:12">
      <c r="A197" s="1">
        <v>1924</v>
      </c>
      <c r="B197" s="1">
        <v>7</v>
      </c>
      <c r="C197" s="1">
        <v>14</v>
      </c>
      <c r="D197" s="4">
        <f t="shared" si="3"/>
        <v>44</v>
      </c>
      <c r="E197" s="1">
        <v>2</v>
      </c>
      <c r="F197" s="1">
        <f>14+6</f>
        <v>20</v>
      </c>
      <c r="G197" s="1">
        <v>4</v>
      </c>
      <c r="H197" s="1" t="s">
        <v>38</v>
      </c>
      <c r="I197" s="1" t="s">
        <v>56</v>
      </c>
      <c r="J197" s="1">
        <v>5</v>
      </c>
      <c r="K197" s="1">
        <v>341</v>
      </c>
      <c r="L197" s="1">
        <v>4103</v>
      </c>
    </row>
    <row r="198" spans="1:12">
      <c r="A198" s="1">
        <v>1924</v>
      </c>
      <c r="B198" s="1">
        <v>7</v>
      </c>
      <c r="C198" s="1">
        <v>15</v>
      </c>
      <c r="D198" s="4">
        <f t="shared" si="3"/>
        <v>38</v>
      </c>
      <c r="E198" s="1">
        <v>2</v>
      </c>
      <c r="F198" s="1">
        <f>12+3</f>
        <v>15</v>
      </c>
      <c r="G198" s="1">
        <v>3</v>
      </c>
      <c r="H198" s="1" t="s">
        <v>38</v>
      </c>
      <c r="I198" s="1" t="s">
        <v>56</v>
      </c>
      <c r="J198" s="1">
        <v>5</v>
      </c>
      <c r="K198" s="1">
        <v>341</v>
      </c>
      <c r="L198" s="1">
        <v>4103</v>
      </c>
    </row>
    <row r="199" spans="1:12">
      <c r="A199" s="1">
        <v>1924</v>
      </c>
      <c r="B199" s="1">
        <v>7</v>
      </c>
      <c r="C199" s="1">
        <v>16</v>
      </c>
      <c r="D199" s="4" t="str">
        <f t="shared" si="3"/>
        <v/>
      </c>
      <c r="I199" s="1" t="s">
        <v>56</v>
      </c>
      <c r="J199" s="1">
        <v>5</v>
      </c>
      <c r="K199" s="1">
        <v>341</v>
      </c>
      <c r="L199" s="1">
        <v>4103</v>
      </c>
    </row>
    <row r="200" spans="1:12">
      <c r="A200" s="1">
        <v>1924</v>
      </c>
      <c r="B200" s="1">
        <v>7</v>
      </c>
      <c r="C200" s="1">
        <v>17</v>
      </c>
      <c r="D200" s="4">
        <f t="shared" si="3"/>
        <v>27</v>
      </c>
      <c r="E200" s="1">
        <v>2</v>
      </c>
      <c r="F200" s="1">
        <f>3+1</f>
        <v>4</v>
      </c>
      <c r="G200" s="1">
        <v>3</v>
      </c>
      <c r="H200" s="1" t="s">
        <v>30</v>
      </c>
      <c r="I200" s="1" t="s">
        <v>56</v>
      </c>
      <c r="J200" s="1">
        <v>5</v>
      </c>
      <c r="K200" s="1">
        <v>341</v>
      </c>
      <c r="L200" s="1">
        <v>4103</v>
      </c>
    </row>
    <row r="201" spans="1:12">
      <c r="A201" s="1">
        <v>1924</v>
      </c>
      <c r="B201" s="1">
        <v>7</v>
      </c>
      <c r="C201" s="1">
        <v>18</v>
      </c>
      <c r="D201" s="4">
        <f t="shared" si="3"/>
        <v>14</v>
      </c>
      <c r="E201" s="1">
        <v>1</v>
      </c>
      <c r="F201" s="1">
        <v>3</v>
      </c>
      <c r="G201" s="1">
        <v>1</v>
      </c>
      <c r="H201" s="1" t="s">
        <v>30</v>
      </c>
      <c r="I201" s="1" t="s">
        <v>56</v>
      </c>
      <c r="J201" s="1">
        <v>5</v>
      </c>
      <c r="K201" s="1">
        <v>341</v>
      </c>
      <c r="L201" s="1">
        <v>4103</v>
      </c>
    </row>
    <row r="202" spans="1:12">
      <c r="A202" s="1">
        <v>1924</v>
      </c>
      <c r="B202" s="1">
        <v>7</v>
      </c>
      <c r="C202" s="1">
        <v>19</v>
      </c>
      <c r="D202" s="4">
        <f t="shared" si="3"/>
        <v>12</v>
      </c>
      <c r="E202" s="1">
        <v>1</v>
      </c>
      <c r="F202" s="1">
        <v>1</v>
      </c>
      <c r="G202" s="1">
        <v>1</v>
      </c>
      <c r="H202" s="1" t="s">
        <v>38</v>
      </c>
      <c r="I202" s="1" t="s">
        <v>56</v>
      </c>
      <c r="J202" s="1">
        <v>5</v>
      </c>
      <c r="K202" s="1">
        <v>341</v>
      </c>
      <c r="L202" s="1">
        <v>4103</v>
      </c>
    </row>
    <row r="203" spans="1:12">
      <c r="A203" s="1">
        <v>1924</v>
      </c>
      <c r="B203" s="1">
        <v>7</v>
      </c>
      <c r="C203" s="1">
        <v>20</v>
      </c>
      <c r="D203" s="4">
        <f t="shared" si="3"/>
        <v>0</v>
      </c>
      <c r="E203" s="1">
        <v>0</v>
      </c>
      <c r="F203" s="1">
        <v>0</v>
      </c>
      <c r="G203" s="1">
        <v>0</v>
      </c>
      <c r="H203" s="1" t="s">
        <v>30</v>
      </c>
      <c r="I203" s="1" t="s">
        <v>56</v>
      </c>
      <c r="J203" s="1">
        <v>5</v>
      </c>
      <c r="K203" s="1">
        <v>341</v>
      </c>
      <c r="L203" s="1">
        <v>4103</v>
      </c>
    </row>
    <row r="204" spans="1:12">
      <c r="A204" s="1">
        <v>1924</v>
      </c>
      <c r="B204" s="1">
        <v>7</v>
      </c>
      <c r="C204" s="1">
        <v>21</v>
      </c>
      <c r="D204" s="4">
        <f t="shared" si="3"/>
        <v>22</v>
      </c>
      <c r="E204" s="1">
        <v>2</v>
      </c>
      <c r="F204" s="1">
        <f>1+1</f>
        <v>2</v>
      </c>
      <c r="G204" s="1">
        <v>0</v>
      </c>
      <c r="H204" s="1" t="s">
        <v>30</v>
      </c>
      <c r="I204" s="1" t="s">
        <v>56</v>
      </c>
      <c r="J204" s="1">
        <v>5</v>
      </c>
      <c r="K204" s="1">
        <v>341</v>
      </c>
      <c r="L204" s="1">
        <v>4103</v>
      </c>
    </row>
    <row r="205" spans="1:12">
      <c r="A205" s="1">
        <v>1924</v>
      </c>
      <c r="B205" s="1">
        <v>7</v>
      </c>
      <c r="C205" s="1">
        <v>22</v>
      </c>
      <c r="D205" s="4">
        <f t="shared" si="3"/>
        <v>26</v>
      </c>
      <c r="E205" s="1">
        <v>2</v>
      </c>
      <c r="F205" s="1">
        <f>4+1</f>
        <v>5</v>
      </c>
      <c r="G205" s="1">
        <v>1</v>
      </c>
      <c r="H205" s="1" t="s">
        <v>30</v>
      </c>
      <c r="I205" s="1" t="s">
        <v>56</v>
      </c>
      <c r="J205" s="1">
        <v>5</v>
      </c>
      <c r="K205" s="1">
        <v>341</v>
      </c>
      <c r="L205" s="1">
        <v>4103</v>
      </c>
    </row>
    <row r="206" spans="1:12">
      <c r="A206" s="1">
        <v>1924</v>
      </c>
      <c r="B206" s="1">
        <v>7</v>
      </c>
      <c r="C206" s="1">
        <v>23</v>
      </c>
      <c r="D206" s="4" t="str">
        <f t="shared" si="3"/>
        <v/>
      </c>
      <c r="I206" s="1" t="s">
        <v>56</v>
      </c>
      <c r="J206" s="1">
        <v>5</v>
      </c>
      <c r="K206" s="1">
        <v>341</v>
      </c>
      <c r="L206" s="1">
        <v>4103</v>
      </c>
    </row>
    <row r="207" spans="1:12">
      <c r="A207" s="1">
        <v>1924</v>
      </c>
      <c r="B207" s="1">
        <v>7</v>
      </c>
      <c r="C207" s="1">
        <v>24</v>
      </c>
      <c r="D207" s="4" t="str">
        <f t="shared" si="3"/>
        <v/>
      </c>
      <c r="I207" s="1" t="s">
        <v>56</v>
      </c>
      <c r="J207" s="1">
        <v>5</v>
      </c>
      <c r="K207" s="1">
        <v>341</v>
      </c>
      <c r="L207" s="1">
        <v>4103</v>
      </c>
    </row>
    <row r="208" spans="1:12">
      <c r="A208" s="1">
        <v>1924</v>
      </c>
      <c r="B208" s="1">
        <v>7</v>
      </c>
      <c r="C208" s="1">
        <v>25</v>
      </c>
      <c r="D208" s="4">
        <f t="shared" si="3"/>
        <v>20</v>
      </c>
      <c r="E208" s="1">
        <v>1</v>
      </c>
      <c r="F208" s="1">
        <v>9</v>
      </c>
      <c r="G208" s="1">
        <v>1</v>
      </c>
      <c r="H208" s="1" t="s">
        <v>30</v>
      </c>
      <c r="I208" s="1" t="s">
        <v>56</v>
      </c>
      <c r="J208" s="1">
        <v>5</v>
      </c>
      <c r="K208" s="1">
        <v>341</v>
      </c>
      <c r="L208" s="1">
        <v>4103</v>
      </c>
    </row>
    <row r="209" spans="1:12">
      <c r="A209" s="1">
        <v>1924</v>
      </c>
      <c r="B209" s="1">
        <v>7</v>
      </c>
      <c r="C209" s="1">
        <v>26</v>
      </c>
      <c r="D209" s="4">
        <f t="shared" si="3"/>
        <v>13</v>
      </c>
      <c r="E209" s="1">
        <v>1</v>
      </c>
      <c r="F209" s="1">
        <v>3</v>
      </c>
      <c r="G209" s="1">
        <v>0</v>
      </c>
      <c r="H209" s="1" t="s">
        <v>30</v>
      </c>
      <c r="I209" s="1" t="s">
        <v>56</v>
      </c>
      <c r="J209" s="1">
        <v>5</v>
      </c>
      <c r="K209" s="1">
        <v>341</v>
      </c>
      <c r="L209" s="1">
        <v>4103</v>
      </c>
    </row>
    <row r="210" spans="1:12">
      <c r="A210" s="1">
        <v>1924</v>
      </c>
      <c r="B210" s="1">
        <v>7</v>
      </c>
      <c r="C210" s="1">
        <v>27</v>
      </c>
      <c r="D210" s="4">
        <f t="shared" si="3"/>
        <v>29</v>
      </c>
      <c r="E210" s="1">
        <v>2</v>
      </c>
      <c r="F210" s="1">
        <f>1+7</f>
        <v>8</v>
      </c>
      <c r="G210" s="1">
        <v>1</v>
      </c>
      <c r="H210" s="1" t="s">
        <v>30</v>
      </c>
      <c r="I210" s="1" t="s">
        <v>56</v>
      </c>
      <c r="J210" s="1">
        <v>5</v>
      </c>
      <c r="K210" s="1">
        <v>341</v>
      </c>
      <c r="L210" s="1">
        <v>4103</v>
      </c>
    </row>
    <row r="211" spans="1:12">
      <c r="A211" s="1">
        <v>1924</v>
      </c>
      <c r="B211" s="1">
        <v>7</v>
      </c>
      <c r="C211" s="1">
        <v>28</v>
      </c>
      <c r="D211" s="4">
        <f t="shared" si="3"/>
        <v>35</v>
      </c>
      <c r="E211" s="1">
        <v>2</v>
      </c>
      <c r="F211" s="1">
        <f>6+8</f>
        <v>14</v>
      </c>
      <c r="G211" s="1">
        <v>1</v>
      </c>
      <c r="H211" s="1" t="s">
        <v>30</v>
      </c>
      <c r="I211" s="1" t="s">
        <v>56</v>
      </c>
      <c r="J211" s="1">
        <v>5</v>
      </c>
      <c r="K211" s="1">
        <v>341</v>
      </c>
      <c r="L211" s="1">
        <v>4103</v>
      </c>
    </row>
    <row r="212" spans="1:12">
      <c r="A212" s="1">
        <v>1924</v>
      </c>
      <c r="B212" s="1">
        <v>7</v>
      </c>
      <c r="C212" s="1">
        <v>29</v>
      </c>
      <c r="D212" s="4">
        <f t="shared" si="3"/>
        <v>38</v>
      </c>
      <c r="E212" s="1">
        <v>2</v>
      </c>
      <c r="F212" s="1">
        <f>10+7</f>
        <v>17</v>
      </c>
      <c r="G212" s="1">
        <v>1</v>
      </c>
      <c r="H212" s="1" t="s">
        <v>30</v>
      </c>
      <c r="I212" s="1" t="s">
        <v>56</v>
      </c>
      <c r="J212" s="1">
        <v>5</v>
      </c>
      <c r="K212" s="1">
        <v>341</v>
      </c>
      <c r="L212" s="1">
        <v>4103</v>
      </c>
    </row>
    <row r="213" spans="1:12">
      <c r="A213" s="1">
        <v>1924</v>
      </c>
      <c r="B213" s="1">
        <v>7</v>
      </c>
      <c r="C213" s="1">
        <v>30</v>
      </c>
      <c r="D213" s="4">
        <f t="shared" si="3"/>
        <v>18</v>
      </c>
      <c r="E213" s="1">
        <v>1</v>
      </c>
      <c r="F213" s="1">
        <v>7</v>
      </c>
      <c r="G213" s="1">
        <v>1</v>
      </c>
      <c r="H213" s="1" t="s">
        <v>30</v>
      </c>
      <c r="I213" s="1" t="s">
        <v>56</v>
      </c>
      <c r="J213" s="1">
        <v>5</v>
      </c>
      <c r="K213" s="1">
        <v>341</v>
      </c>
      <c r="L213" s="1">
        <v>4103</v>
      </c>
    </row>
    <row r="214" spans="1:12">
      <c r="A214" s="1">
        <v>1924</v>
      </c>
      <c r="B214" s="1">
        <v>7</v>
      </c>
      <c r="C214" s="1">
        <v>31</v>
      </c>
      <c r="D214" s="4">
        <f t="shared" si="3"/>
        <v>21</v>
      </c>
      <c r="E214" s="1">
        <v>1</v>
      </c>
      <c r="F214" s="1">
        <v>10</v>
      </c>
      <c r="G214" s="1">
        <v>1</v>
      </c>
      <c r="H214" s="1" t="s">
        <v>38</v>
      </c>
      <c r="I214" s="1" t="s">
        <v>56</v>
      </c>
      <c r="J214" s="1">
        <v>5</v>
      </c>
      <c r="K214" s="1">
        <v>341</v>
      </c>
      <c r="L214" s="1">
        <v>4103</v>
      </c>
    </row>
    <row r="215" spans="1:12">
      <c r="A215" s="1">
        <v>1924</v>
      </c>
      <c r="B215" s="1">
        <v>8</v>
      </c>
      <c r="C215" s="1">
        <v>1</v>
      </c>
      <c r="D215" s="4">
        <f t="shared" si="3"/>
        <v>51</v>
      </c>
      <c r="E215" s="1">
        <v>3</v>
      </c>
      <c r="F215" s="1">
        <f>14+4+1</f>
        <v>19</v>
      </c>
      <c r="G215" s="1">
        <v>2</v>
      </c>
      <c r="H215" s="1" t="s">
        <v>38</v>
      </c>
      <c r="I215" s="1" t="s">
        <v>56</v>
      </c>
      <c r="J215" s="1">
        <v>5</v>
      </c>
      <c r="K215" s="1">
        <v>342</v>
      </c>
      <c r="L215" s="1">
        <v>4104</v>
      </c>
    </row>
    <row r="216" spans="1:12">
      <c r="A216" s="1">
        <v>1924</v>
      </c>
      <c r="B216" s="1">
        <v>8</v>
      </c>
      <c r="C216" s="1">
        <v>2</v>
      </c>
      <c r="D216" s="4">
        <f t="shared" si="3"/>
        <v>43</v>
      </c>
      <c r="E216" s="1">
        <v>3</v>
      </c>
      <c r="F216" s="1">
        <f>7+3+1</f>
        <v>11</v>
      </c>
      <c r="G216" s="1">
        <v>2</v>
      </c>
      <c r="H216" s="1" t="s">
        <v>38</v>
      </c>
      <c r="I216" s="1" t="s">
        <v>56</v>
      </c>
      <c r="J216" s="1">
        <v>5</v>
      </c>
      <c r="K216" s="1">
        <v>342</v>
      </c>
      <c r="L216" s="1">
        <v>4104</v>
      </c>
    </row>
    <row r="217" spans="1:12">
      <c r="A217" s="1">
        <v>1924</v>
      </c>
      <c r="B217" s="1">
        <v>8</v>
      </c>
      <c r="C217" s="1">
        <v>3</v>
      </c>
      <c r="D217" s="4">
        <f t="shared" si="3"/>
        <v>46</v>
      </c>
      <c r="E217" s="1">
        <v>3</v>
      </c>
      <c r="F217" s="1">
        <f>9+4+1</f>
        <v>14</v>
      </c>
      <c r="G217" s="1">
        <v>2</v>
      </c>
      <c r="H217" s="1" t="s">
        <v>38</v>
      </c>
      <c r="I217" s="1" t="s">
        <v>56</v>
      </c>
      <c r="J217" s="1">
        <v>5</v>
      </c>
      <c r="K217" s="1">
        <v>342</v>
      </c>
      <c r="L217" s="1">
        <v>4104</v>
      </c>
    </row>
    <row r="218" spans="1:12">
      <c r="A218" s="1">
        <v>1924</v>
      </c>
      <c r="B218" s="1">
        <v>8</v>
      </c>
      <c r="C218" s="1">
        <v>4</v>
      </c>
      <c r="D218" s="4">
        <f t="shared" si="3"/>
        <v>42</v>
      </c>
      <c r="E218" s="1">
        <v>3</v>
      </c>
      <c r="F218" s="1">
        <f>5+1+2</f>
        <v>8</v>
      </c>
      <c r="G218" s="1">
        <v>4</v>
      </c>
      <c r="H218" s="1" t="s">
        <v>38</v>
      </c>
      <c r="I218" s="1" t="s">
        <v>56</v>
      </c>
      <c r="J218" s="1">
        <v>5</v>
      </c>
      <c r="K218" s="1">
        <v>342</v>
      </c>
      <c r="L218" s="1">
        <v>4104</v>
      </c>
    </row>
    <row r="219" spans="1:12">
      <c r="A219" s="1">
        <v>1924</v>
      </c>
      <c r="B219" s="1">
        <v>8</v>
      </c>
      <c r="C219" s="1">
        <v>5</v>
      </c>
      <c r="D219" s="4">
        <f t="shared" si="3"/>
        <v>43</v>
      </c>
      <c r="E219" s="1">
        <v>3</v>
      </c>
      <c r="F219" s="1">
        <f>4+1+4</f>
        <v>9</v>
      </c>
      <c r="G219" s="1">
        <v>4</v>
      </c>
      <c r="H219" s="1" t="s">
        <v>38</v>
      </c>
      <c r="I219" s="1" t="s">
        <v>56</v>
      </c>
      <c r="J219" s="1">
        <v>5</v>
      </c>
      <c r="K219" s="1">
        <v>342</v>
      </c>
      <c r="L219" s="1">
        <v>4104</v>
      </c>
    </row>
    <row r="220" spans="1:12">
      <c r="A220" s="1">
        <v>1924</v>
      </c>
      <c r="B220" s="1">
        <v>8</v>
      </c>
      <c r="C220" s="1">
        <v>6</v>
      </c>
      <c r="D220" s="4">
        <f t="shared" si="3"/>
        <v>24</v>
      </c>
      <c r="E220" s="1">
        <v>2</v>
      </c>
      <c r="F220" s="1">
        <f>1+1</f>
        <v>2</v>
      </c>
      <c r="G220" s="1">
        <v>2</v>
      </c>
      <c r="H220" s="1" t="s">
        <v>38</v>
      </c>
      <c r="I220" s="1" t="s">
        <v>56</v>
      </c>
      <c r="J220" s="1">
        <v>5</v>
      </c>
      <c r="K220" s="1">
        <v>342</v>
      </c>
      <c r="L220" s="1">
        <v>4104</v>
      </c>
    </row>
    <row r="221" spans="1:12">
      <c r="A221" s="1">
        <v>1924</v>
      </c>
      <c r="B221" s="1">
        <v>8</v>
      </c>
      <c r="C221" s="1">
        <v>7</v>
      </c>
      <c r="D221" s="4" t="str">
        <f t="shared" si="3"/>
        <v/>
      </c>
      <c r="I221" s="1" t="s">
        <v>56</v>
      </c>
      <c r="J221" s="1">
        <v>5</v>
      </c>
      <c r="K221" s="1">
        <v>342</v>
      </c>
      <c r="L221" s="1">
        <v>4104</v>
      </c>
    </row>
    <row r="222" spans="1:12">
      <c r="A222" s="1">
        <v>1924</v>
      </c>
      <c r="B222" s="1">
        <v>8</v>
      </c>
      <c r="C222" s="1">
        <v>8</v>
      </c>
      <c r="D222" s="4">
        <f t="shared" si="3"/>
        <v>30</v>
      </c>
      <c r="E222" s="1">
        <v>2</v>
      </c>
      <c r="F222" s="1">
        <f>7+1</f>
        <v>8</v>
      </c>
      <c r="G222" s="1">
        <v>2</v>
      </c>
      <c r="H222" s="1" t="s">
        <v>38</v>
      </c>
      <c r="I222" s="1" t="s">
        <v>56</v>
      </c>
      <c r="J222" s="1">
        <v>5</v>
      </c>
      <c r="K222" s="1">
        <v>342</v>
      </c>
      <c r="L222" s="1">
        <v>4104</v>
      </c>
    </row>
    <row r="223" spans="1:12">
      <c r="A223" s="1">
        <v>1924</v>
      </c>
      <c r="B223" s="1">
        <v>8</v>
      </c>
      <c r="C223" s="1">
        <v>9</v>
      </c>
      <c r="D223" s="4">
        <f t="shared" si="3"/>
        <v>28</v>
      </c>
      <c r="E223" s="1">
        <v>2</v>
      </c>
      <c r="F223" s="1">
        <f>5+1</f>
        <v>6</v>
      </c>
      <c r="G223" s="1">
        <v>2</v>
      </c>
      <c r="H223" s="1" t="s">
        <v>38</v>
      </c>
      <c r="I223" s="1" t="s">
        <v>56</v>
      </c>
      <c r="J223" s="1">
        <v>5</v>
      </c>
      <c r="K223" s="1">
        <v>342</v>
      </c>
      <c r="L223" s="1">
        <v>4104</v>
      </c>
    </row>
    <row r="224" spans="1:12">
      <c r="A224" s="1">
        <v>1924</v>
      </c>
      <c r="B224" s="1">
        <v>8</v>
      </c>
      <c r="C224" s="1">
        <v>10</v>
      </c>
      <c r="D224" s="4">
        <f t="shared" si="3"/>
        <v>35</v>
      </c>
      <c r="E224" s="1">
        <v>3</v>
      </c>
      <c r="F224" s="1">
        <f>1+1+2</f>
        <v>4</v>
      </c>
      <c r="G224" s="1">
        <v>1</v>
      </c>
      <c r="H224" s="1" t="s">
        <v>30</v>
      </c>
      <c r="I224" s="1" t="s">
        <v>56</v>
      </c>
      <c r="J224" s="1">
        <v>5</v>
      </c>
      <c r="K224" s="1">
        <v>342</v>
      </c>
      <c r="L224" s="1">
        <v>4104</v>
      </c>
    </row>
    <row r="225" spans="1:12">
      <c r="A225" s="1">
        <v>1924</v>
      </c>
      <c r="B225" s="1">
        <v>8</v>
      </c>
      <c r="C225" s="1">
        <v>11</v>
      </c>
      <c r="D225" s="4">
        <f t="shared" si="3"/>
        <v>13</v>
      </c>
      <c r="E225" s="1">
        <v>1</v>
      </c>
      <c r="F225" s="1">
        <v>2</v>
      </c>
      <c r="G225" s="1">
        <v>1</v>
      </c>
      <c r="H225" s="1" t="s">
        <v>30</v>
      </c>
      <c r="I225" s="1" t="s">
        <v>56</v>
      </c>
      <c r="J225" s="1">
        <v>5</v>
      </c>
      <c r="K225" s="1">
        <v>342</v>
      </c>
      <c r="L225" s="1">
        <v>4104</v>
      </c>
    </row>
    <row r="226" spans="1:12">
      <c r="A226" s="1">
        <v>1924</v>
      </c>
      <c r="B226" s="1">
        <v>8</v>
      </c>
      <c r="C226" s="1">
        <v>12</v>
      </c>
      <c r="D226" s="4">
        <f t="shared" si="3"/>
        <v>25</v>
      </c>
      <c r="E226" s="1">
        <v>2</v>
      </c>
      <c r="F226" s="1">
        <f>1+3</f>
        <v>4</v>
      </c>
      <c r="G226" s="1">
        <v>1</v>
      </c>
      <c r="H226" s="1" t="s">
        <v>30</v>
      </c>
      <c r="I226" s="1" t="s">
        <v>56</v>
      </c>
      <c r="J226" s="1">
        <v>5</v>
      </c>
      <c r="K226" s="1">
        <v>342</v>
      </c>
      <c r="L226" s="1">
        <v>4104</v>
      </c>
    </row>
    <row r="227" spans="1:12">
      <c r="A227" s="1">
        <v>1924</v>
      </c>
      <c r="B227" s="1">
        <v>8</v>
      </c>
      <c r="C227" s="1">
        <v>13</v>
      </c>
      <c r="D227" s="4">
        <f t="shared" si="3"/>
        <v>27</v>
      </c>
      <c r="E227" s="1">
        <v>2</v>
      </c>
      <c r="F227" s="1">
        <v>5</v>
      </c>
      <c r="G227" s="1">
        <v>2</v>
      </c>
      <c r="H227" s="1" t="s">
        <v>30</v>
      </c>
      <c r="I227" s="1" t="s">
        <v>56</v>
      </c>
      <c r="J227" s="1">
        <v>5</v>
      </c>
      <c r="K227" s="1">
        <v>342</v>
      </c>
      <c r="L227" s="1">
        <v>4104</v>
      </c>
    </row>
    <row r="228" spans="1:12">
      <c r="A228" s="1">
        <v>1924</v>
      </c>
      <c r="B228" s="1">
        <v>8</v>
      </c>
      <c r="C228" s="1">
        <v>14</v>
      </c>
      <c r="D228" s="4">
        <f t="shared" si="3"/>
        <v>17</v>
      </c>
      <c r="E228" s="1">
        <v>1</v>
      </c>
      <c r="F228" s="1">
        <v>4</v>
      </c>
      <c r="G228" s="1">
        <v>3</v>
      </c>
      <c r="H228" s="1" t="s">
        <v>30</v>
      </c>
      <c r="I228" s="1" t="s">
        <v>56</v>
      </c>
      <c r="J228" s="1">
        <v>5</v>
      </c>
      <c r="K228" s="1">
        <v>342</v>
      </c>
      <c r="L228" s="1">
        <v>4104</v>
      </c>
    </row>
    <row r="229" spans="1:12">
      <c r="A229" s="1">
        <v>1924</v>
      </c>
      <c r="B229" s="1">
        <v>8</v>
      </c>
      <c r="C229" s="1">
        <v>15</v>
      </c>
      <c r="D229" s="4">
        <f t="shared" si="3"/>
        <v>12</v>
      </c>
      <c r="E229" s="1">
        <v>1</v>
      </c>
      <c r="F229" s="1">
        <v>1</v>
      </c>
      <c r="G229" s="1">
        <v>1</v>
      </c>
      <c r="H229" s="1" t="s">
        <v>30</v>
      </c>
      <c r="I229" s="1" t="s">
        <v>56</v>
      </c>
      <c r="J229" s="1">
        <v>5</v>
      </c>
      <c r="K229" s="1">
        <v>342</v>
      </c>
      <c r="L229" s="1">
        <v>4104</v>
      </c>
    </row>
    <row r="230" spans="1:12">
      <c r="A230" s="1">
        <v>1924</v>
      </c>
      <c r="B230" s="1">
        <v>8</v>
      </c>
      <c r="C230" s="1">
        <v>16</v>
      </c>
      <c r="D230" s="4">
        <f t="shared" si="3"/>
        <v>16</v>
      </c>
      <c r="E230" s="1">
        <v>1</v>
      </c>
      <c r="F230" s="1">
        <v>5</v>
      </c>
      <c r="G230" s="1">
        <v>1</v>
      </c>
      <c r="H230" s="1" t="s">
        <v>30</v>
      </c>
      <c r="I230" s="1" t="s">
        <v>56</v>
      </c>
      <c r="J230" s="1">
        <v>5</v>
      </c>
      <c r="K230" s="1">
        <v>342</v>
      </c>
      <c r="L230" s="1">
        <v>4104</v>
      </c>
    </row>
    <row r="231" spans="1:12">
      <c r="A231" s="1">
        <v>1924</v>
      </c>
      <c r="B231" s="1">
        <v>8</v>
      </c>
      <c r="C231" s="1">
        <v>17</v>
      </c>
      <c r="D231" s="4">
        <f t="shared" si="3"/>
        <v>15</v>
      </c>
      <c r="E231" s="1">
        <v>1</v>
      </c>
      <c r="F231" s="1">
        <v>3</v>
      </c>
      <c r="G231" s="1">
        <v>2</v>
      </c>
      <c r="H231" s="1" t="s">
        <v>30</v>
      </c>
      <c r="I231" s="1" t="s">
        <v>56</v>
      </c>
      <c r="J231" s="1">
        <v>5</v>
      </c>
      <c r="K231" s="1">
        <v>342</v>
      </c>
      <c r="L231" s="1">
        <v>4104</v>
      </c>
    </row>
    <row r="232" spans="1:12">
      <c r="A232" s="1">
        <v>1924</v>
      </c>
      <c r="B232" s="1">
        <v>8</v>
      </c>
      <c r="C232" s="1">
        <v>18</v>
      </c>
      <c r="D232" s="4">
        <f t="shared" si="3"/>
        <v>14</v>
      </c>
      <c r="E232" s="1">
        <v>1</v>
      </c>
      <c r="F232" s="1">
        <v>2</v>
      </c>
      <c r="G232" s="1">
        <v>2</v>
      </c>
      <c r="H232" s="1" t="s">
        <v>30</v>
      </c>
      <c r="I232" s="1" t="s">
        <v>56</v>
      </c>
      <c r="J232" s="1">
        <v>5</v>
      </c>
      <c r="K232" s="1">
        <v>342</v>
      </c>
      <c r="L232" s="1">
        <v>4104</v>
      </c>
    </row>
    <row r="233" spans="1:12">
      <c r="A233" s="1">
        <v>1924</v>
      </c>
      <c r="B233" s="1">
        <v>8</v>
      </c>
      <c r="C233" s="1">
        <v>19</v>
      </c>
      <c r="D233" s="4">
        <f t="shared" si="3"/>
        <v>14</v>
      </c>
      <c r="E233" s="1">
        <v>1</v>
      </c>
      <c r="F233" s="1">
        <v>2</v>
      </c>
      <c r="G233" s="1">
        <v>2</v>
      </c>
      <c r="H233" s="1" t="s">
        <v>30</v>
      </c>
      <c r="I233" s="1" t="s">
        <v>56</v>
      </c>
      <c r="J233" s="1">
        <v>5</v>
      </c>
      <c r="K233" s="1">
        <v>342</v>
      </c>
      <c r="L233" s="1">
        <v>4104</v>
      </c>
    </row>
    <row r="234" spans="1:12">
      <c r="A234" s="1">
        <v>1924</v>
      </c>
      <c r="B234" s="1">
        <v>8</v>
      </c>
      <c r="C234" s="1">
        <v>20</v>
      </c>
      <c r="D234" s="4">
        <f t="shared" si="3"/>
        <v>14</v>
      </c>
      <c r="E234" s="1">
        <v>1</v>
      </c>
      <c r="F234" s="1">
        <v>2</v>
      </c>
      <c r="G234" s="1">
        <v>2</v>
      </c>
      <c r="H234" s="1" t="s">
        <v>30</v>
      </c>
      <c r="I234" s="1" t="s">
        <v>56</v>
      </c>
      <c r="J234" s="1">
        <v>5</v>
      </c>
      <c r="K234" s="1">
        <v>342</v>
      </c>
      <c r="L234" s="1">
        <v>4104</v>
      </c>
    </row>
    <row r="235" spans="1:12">
      <c r="A235" s="1">
        <v>1924</v>
      </c>
      <c r="B235" s="1">
        <v>8</v>
      </c>
      <c r="C235" s="1">
        <v>21</v>
      </c>
      <c r="D235" s="4">
        <f t="shared" si="3"/>
        <v>12</v>
      </c>
      <c r="E235" s="1">
        <v>1</v>
      </c>
      <c r="F235" s="1">
        <v>1</v>
      </c>
      <c r="G235" s="1">
        <v>1</v>
      </c>
      <c r="H235" s="1" t="s">
        <v>30</v>
      </c>
      <c r="I235" s="1" t="s">
        <v>56</v>
      </c>
      <c r="J235" s="1">
        <v>5</v>
      </c>
      <c r="K235" s="1">
        <v>342</v>
      </c>
      <c r="L235" s="1">
        <v>4104</v>
      </c>
    </row>
    <row r="236" spans="1:12">
      <c r="A236" s="1">
        <v>1924</v>
      </c>
      <c r="B236" s="1">
        <v>8</v>
      </c>
      <c r="C236" s="1">
        <v>22</v>
      </c>
      <c r="D236" s="4">
        <f t="shared" si="3"/>
        <v>12</v>
      </c>
      <c r="E236" s="1">
        <v>1</v>
      </c>
      <c r="F236" s="1">
        <v>1</v>
      </c>
      <c r="G236" s="1">
        <v>1</v>
      </c>
      <c r="H236" s="1" t="s">
        <v>30</v>
      </c>
      <c r="I236" s="1" t="s">
        <v>56</v>
      </c>
      <c r="J236" s="1">
        <v>5</v>
      </c>
      <c r="K236" s="1">
        <v>342</v>
      </c>
      <c r="L236" s="1">
        <v>4104</v>
      </c>
    </row>
    <row r="237" spans="1:12">
      <c r="A237" s="1">
        <v>1924</v>
      </c>
      <c r="B237" s="1">
        <v>8</v>
      </c>
      <c r="C237" s="1">
        <v>23</v>
      </c>
      <c r="D237" s="4">
        <f t="shared" si="3"/>
        <v>12</v>
      </c>
      <c r="E237" s="1">
        <v>1</v>
      </c>
      <c r="F237" s="1">
        <v>1</v>
      </c>
      <c r="G237" s="1">
        <v>1</v>
      </c>
      <c r="H237" s="1" t="s">
        <v>30</v>
      </c>
      <c r="I237" s="1" t="s">
        <v>56</v>
      </c>
      <c r="J237" s="1">
        <v>5</v>
      </c>
      <c r="K237" s="1">
        <v>342</v>
      </c>
      <c r="L237" s="1">
        <v>4104</v>
      </c>
    </row>
    <row r="238" spans="1:12">
      <c r="A238" s="1">
        <v>1924</v>
      </c>
      <c r="B238" s="1">
        <v>8</v>
      </c>
      <c r="C238" s="1">
        <v>24</v>
      </c>
      <c r="D238" s="4">
        <f t="shared" si="3"/>
        <v>15</v>
      </c>
      <c r="E238" s="1">
        <v>1</v>
      </c>
      <c r="F238" s="1">
        <v>4</v>
      </c>
      <c r="G238" s="1">
        <v>1</v>
      </c>
      <c r="H238" s="1" t="s">
        <v>30</v>
      </c>
      <c r="I238" s="1" t="s">
        <v>56</v>
      </c>
      <c r="J238" s="1">
        <v>5</v>
      </c>
      <c r="K238" s="1">
        <v>342</v>
      </c>
      <c r="L238" s="1">
        <v>4104</v>
      </c>
    </row>
    <row r="239" spans="1:12">
      <c r="A239" s="1">
        <v>1924</v>
      </c>
      <c r="B239" s="1">
        <v>8</v>
      </c>
      <c r="C239" s="1">
        <v>25</v>
      </c>
      <c r="D239" s="4">
        <f t="shared" si="3"/>
        <v>12</v>
      </c>
      <c r="E239" s="1">
        <v>1</v>
      </c>
      <c r="F239" s="1">
        <v>1</v>
      </c>
      <c r="G239" s="1">
        <v>1</v>
      </c>
      <c r="H239" s="1" t="s">
        <v>30</v>
      </c>
      <c r="I239" s="1" t="s">
        <v>56</v>
      </c>
      <c r="J239" s="1">
        <v>5</v>
      </c>
      <c r="K239" s="1">
        <v>342</v>
      </c>
      <c r="L239" s="1">
        <v>4104</v>
      </c>
    </row>
    <row r="240" spans="1:12">
      <c r="A240" s="1">
        <v>1924</v>
      </c>
      <c r="B240" s="1">
        <v>8</v>
      </c>
      <c r="C240" s="1">
        <v>26</v>
      </c>
      <c r="D240" s="4">
        <f t="shared" si="3"/>
        <v>12</v>
      </c>
      <c r="E240" s="1">
        <v>1</v>
      </c>
      <c r="F240" s="1">
        <v>1</v>
      </c>
      <c r="G240" s="1">
        <v>1</v>
      </c>
      <c r="H240" s="1" t="s">
        <v>30</v>
      </c>
      <c r="I240" s="1" t="s">
        <v>56</v>
      </c>
      <c r="J240" s="1">
        <v>5</v>
      </c>
      <c r="K240" s="1">
        <v>342</v>
      </c>
      <c r="L240" s="1">
        <v>4104</v>
      </c>
    </row>
    <row r="241" spans="1:12">
      <c r="A241" s="1">
        <v>1924</v>
      </c>
      <c r="B241" s="1">
        <v>8</v>
      </c>
      <c r="C241" s="1">
        <v>27</v>
      </c>
      <c r="D241" s="4">
        <f t="shared" si="3"/>
        <v>12</v>
      </c>
      <c r="E241" s="1">
        <v>1</v>
      </c>
      <c r="F241" s="1">
        <v>1</v>
      </c>
      <c r="G241" s="1">
        <v>1</v>
      </c>
      <c r="H241" s="1" t="s">
        <v>30</v>
      </c>
      <c r="I241" s="1" t="s">
        <v>56</v>
      </c>
      <c r="J241" s="1">
        <v>5</v>
      </c>
      <c r="K241" s="1">
        <v>342</v>
      </c>
      <c r="L241" s="1">
        <v>4104</v>
      </c>
    </row>
    <row r="242" spans="1:12">
      <c r="A242" s="1">
        <v>1924</v>
      </c>
      <c r="B242" s="1">
        <v>8</v>
      </c>
      <c r="C242" s="1">
        <v>28</v>
      </c>
      <c r="D242" s="4">
        <f t="shared" si="3"/>
        <v>27</v>
      </c>
      <c r="E242" s="1">
        <v>2</v>
      </c>
      <c r="F242" s="1">
        <f>5+1</f>
        <v>6</v>
      </c>
      <c r="G242" s="1">
        <v>1</v>
      </c>
      <c r="H242" s="1" t="s">
        <v>30</v>
      </c>
      <c r="I242" s="1" t="s">
        <v>56</v>
      </c>
      <c r="J242" s="1">
        <v>5</v>
      </c>
      <c r="K242" s="1">
        <v>342</v>
      </c>
      <c r="L242" s="1">
        <v>4104</v>
      </c>
    </row>
    <row r="243" spans="1:12">
      <c r="A243" s="1">
        <v>1924</v>
      </c>
      <c r="B243" s="1">
        <v>8</v>
      </c>
      <c r="C243" s="1">
        <v>29</v>
      </c>
      <c r="D243" s="4">
        <f t="shared" si="3"/>
        <v>41</v>
      </c>
      <c r="E243" s="1">
        <v>2</v>
      </c>
      <c r="F243" s="1">
        <f>16+1</f>
        <v>17</v>
      </c>
      <c r="G243" s="1">
        <v>4</v>
      </c>
      <c r="H243" s="1" t="s">
        <v>30</v>
      </c>
      <c r="I243" s="1" t="s">
        <v>56</v>
      </c>
      <c r="J243" s="1">
        <v>5</v>
      </c>
      <c r="K243" s="1">
        <v>342</v>
      </c>
      <c r="L243" s="1">
        <v>4104</v>
      </c>
    </row>
    <row r="244" spans="1:12">
      <c r="A244" s="1">
        <v>1924</v>
      </c>
      <c r="B244" s="1">
        <v>8</v>
      </c>
      <c r="C244" s="1">
        <v>30</v>
      </c>
      <c r="D244" s="4">
        <f t="shared" si="3"/>
        <v>42</v>
      </c>
      <c r="E244" s="1">
        <v>2</v>
      </c>
      <c r="F244" s="1">
        <f>16+1</f>
        <v>17</v>
      </c>
      <c r="G244" s="1">
        <v>5</v>
      </c>
      <c r="H244" s="1" t="s">
        <v>30</v>
      </c>
      <c r="I244" s="1" t="s">
        <v>56</v>
      </c>
      <c r="J244" s="1">
        <v>5</v>
      </c>
      <c r="K244" s="1">
        <v>342</v>
      </c>
      <c r="L244" s="1">
        <v>4104</v>
      </c>
    </row>
    <row r="245" spans="1:12">
      <c r="A245" s="1">
        <v>1924</v>
      </c>
      <c r="B245" s="1">
        <v>8</v>
      </c>
      <c r="C245" s="1">
        <v>31</v>
      </c>
      <c r="D245" s="4">
        <f t="shared" si="3"/>
        <v>37</v>
      </c>
      <c r="E245" s="1">
        <v>2</v>
      </c>
      <c r="F245" s="1">
        <f>13+1</f>
        <v>14</v>
      </c>
      <c r="G245" s="1">
        <v>3</v>
      </c>
      <c r="H245" s="1" t="s">
        <v>30</v>
      </c>
      <c r="I245" s="1" t="s">
        <v>56</v>
      </c>
      <c r="J245" s="1">
        <v>5</v>
      </c>
      <c r="K245" s="1">
        <v>342</v>
      </c>
      <c r="L245" s="1">
        <v>4104</v>
      </c>
    </row>
    <row r="246" spans="1:12">
      <c r="A246" s="1">
        <v>1924</v>
      </c>
      <c r="B246" s="1">
        <v>9</v>
      </c>
      <c r="C246" s="1">
        <v>1</v>
      </c>
      <c r="D246" s="4">
        <f t="shared" si="3"/>
        <v>36</v>
      </c>
      <c r="E246" s="1">
        <v>2</v>
      </c>
      <c r="F246" s="1">
        <f>12+1</f>
        <v>13</v>
      </c>
      <c r="G246" s="1">
        <v>3</v>
      </c>
      <c r="H246" s="1" t="s">
        <v>30</v>
      </c>
      <c r="I246" s="1" t="s">
        <v>56</v>
      </c>
      <c r="J246" s="1">
        <v>5</v>
      </c>
      <c r="K246" s="1">
        <v>343</v>
      </c>
      <c r="L246" s="1">
        <v>4105</v>
      </c>
    </row>
    <row r="247" spans="1:12">
      <c r="A247" s="1">
        <v>1924</v>
      </c>
      <c r="B247" s="1">
        <v>9</v>
      </c>
      <c r="C247" s="1">
        <v>2</v>
      </c>
      <c r="D247" s="4">
        <f t="shared" si="3"/>
        <v>63</v>
      </c>
      <c r="E247" s="1">
        <v>2</v>
      </c>
      <c r="F247" s="1">
        <f>36+1</f>
        <v>37</v>
      </c>
      <c r="G247" s="1">
        <v>6</v>
      </c>
      <c r="H247" s="1" t="s">
        <v>38</v>
      </c>
      <c r="I247" s="1" t="s">
        <v>56</v>
      </c>
      <c r="J247" s="1">
        <v>5</v>
      </c>
      <c r="K247" s="1">
        <v>343</v>
      </c>
      <c r="L247" s="1">
        <v>4105</v>
      </c>
    </row>
    <row r="248" spans="1:12">
      <c r="A248" s="1">
        <v>1924</v>
      </c>
      <c r="B248" s="1">
        <v>9</v>
      </c>
      <c r="C248" s="1">
        <v>3</v>
      </c>
      <c r="D248" s="4">
        <f t="shared" si="3"/>
        <v>50</v>
      </c>
      <c r="E248" s="1">
        <v>2</v>
      </c>
      <c r="F248" s="1">
        <f>24+1</f>
        <v>25</v>
      </c>
      <c r="G248" s="1">
        <v>5</v>
      </c>
      <c r="H248" s="1" t="s">
        <v>30</v>
      </c>
      <c r="I248" s="1" t="s">
        <v>56</v>
      </c>
      <c r="J248" s="1">
        <v>5</v>
      </c>
      <c r="K248" s="1">
        <v>343</v>
      </c>
      <c r="L248" s="1">
        <v>4105</v>
      </c>
    </row>
    <row r="249" spans="1:12">
      <c r="A249" s="1">
        <v>1924</v>
      </c>
      <c r="B249" s="1">
        <v>9</v>
      </c>
      <c r="C249" s="1">
        <v>4</v>
      </c>
      <c r="D249" s="4">
        <f t="shared" si="3"/>
        <v>41</v>
      </c>
      <c r="E249" s="1">
        <v>2</v>
      </c>
      <c r="F249" s="1">
        <f>12+1</f>
        <v>13</v>
      </c>
      <c r="G249" s="1">
        <v>8</v>
      </c>
      <c r="H249" s="1" t="s">
        <v>30</v>
      </c>
      <c r="I249" s="1" t="s">
        <v>56</v>
      </c>
      <c r="J249" s="1">
        <v>5</v>
      </c>
      <c r="K249" s="1">
        <v>343</v>
      </c>
      <c r="L249" s="1">
        <v>4105</v>
      </c>
    </row>
    <row r="250" spans="1:12">
      <c r="A250" s="1">
        <v>1924</v>
      </c>
      <c r="B250" s="1">
        <v>9</v>
      </c>
      <c r="C250" s="1">
        <v>5</v>
      </c>
      <c r="D250" s="4" t="str">
        <f t="shared" si="3"/>
        <v/>
      </c>
      <c r="I250" s="1" t="s">
        <v>56</v>
      </c>
      <c r="J250" s="1">
        <v>5</v>
      </c>
      <c r="K250" s="1">
        <v>343</v>
      </c>
      <c r="L250" s="1">
        <v>4105</v>
      </c>
    </row>
    <row r="251" spans="1:12">
      <c r="A251" s="1">
        <v>1924</v>
      </c>
      <c r="B251" s="1">
        <v>9</v>
      </c>
      <c r="C251" s="1">
        <v>6</v>
      </c>
      <c r="D251" s="4">
        <f t="shared" si="3"/>
        <v>26</v>
      </c>
      <c r="E251" s="1">
        <v>2</v>
      </c>
      <c r="F251" s="1">
        <f>3+1</f>
        <v>4</v>
      </c>
      <c r="G251" s="1">
        <v>2</v>
      </c>
      <c r="H251" s="1" t="s">
        <v>30</v>
      </c>
      <c r="I251" s="1" t="s">
        <v>56</v>
      </c>
      <c r="J251" s="1">
        <v>5</v>
      </c>
      <c r="K251" s="1">
        <v>343</v>
      </c>
      <c r="L251" s="1">
        <v>4105</v>
      </c>
    </row>
    <row r="252" spans="1:12">
      <c r="A252" s="1">
        <v>1924</v>
      </c>
      <c r="B252" s="1">
        <v>9</v>
      </c>
      <c r="C252" s="1">
        <v>7</v>
      </c>
      <c r="D252" s="4">
        <f t="shared" si="3"/>
        <v>26</v>
      </c>
      <c r="E252" s="1">
        <v>2</v>
      </c>
      <c r="F252" s="1">
        <f>1+4</f>
        <v>5</v>
      </c>
      <c r="G252" s="1">
        <v>1</v>
      </c>
      <c r="H252" s="1" t="s">
        <v>30</v>
      </c>
      <c r="I252" s="1" t="s">
        <v>56</v>
      </c>
      <c r="J252" s="1">
        <v>5</v>
      </c>
      <c r="K252" s="1">
        <v>343</v>
      </c>
      <c r="L252" s="1">
        <v>4105</v>
      </c>
    </row>
    <row r="253" spans="1:12">
      <c r="A253" s="1">
        <v>1924</v>
      </c>
      <c r="B253" s="1">
        <v>9</v>
      </c>
      <c r="C253" s="1">
        <v>8</v>
      </c>
      <c r="D253" s="4">
        <f t="shared" si="3"/>
        <v>25</v>
      </c>
      <c r="E253" s="1">
        <v>2</v>
      </c>
      <c r="F253" s="1">
        <f>1+3</f>
        <v>4</v>
      </c>
      <c r="G253" s="1">
        <v>1</v>
      </c>
      <c r="H253" s="1" t="s">
        <v>30</v>
      </c>
      <c r="I253" s="1" t="s">
        <v>56</v>
      </c>
      <c r="J253" s="1">
        <v>5</v>
      </c>
      <c r="K253" s="1">
        <v>343</v>
      </c>
      <c r="L253" s="1">
        <v>4105</v>
      </c>
    </row>
    <row r="254" spans="1:12">
      <c r="A254" s="1">
        <v>1924</v>
      </c>
      <c r="B254" s="1">
        <v>9</v>
      </c>
      <c r="C254" s="1">
        <v>9</v>
      </c>
      <c r="D254" s="4">
        <f t="shared" si="3"/>
        <v>24</v>
      </c>
      <c r="E254" s="1">
        <v>2</v>
      </c>
      <c r="F254" s="1">
        <f>1+2</f>
        <v>3</v>
      </c>
      <c r="G254" s="1">
        <v>1</v>
      </c>
      <c r="H254" s="1" t="s">
        <v>30</v>
      </c>
      <c r="I254" s="1" t="s">
        <v>56</v>
      </c>
      <c r="J254" s="1">
        <v>5</v>
      </c>
      <c r="K254" s="1">
        <v>343</v>
      </c>
      <c r="L254" s="1">
        <v>4105</v>
      </c>
    </row>
    <row r="255" spans="1:12">
      <c r="A255" s="1">
        <v>1924</v>
      </c>
      <c r="B255" s="1">
        <v>9</v>
      </c>
      <c r="C255" s="1">
        <v>10</v>
      </c>
      <c r="D255" s="4">
        <f t="shared" si="3"/>
        <v>13</v>
      </c>
      <c r="E255" s="1">
        <v>1</v>
      </c>
      <c r="F255" s="1">
        <v>3</v>
      </c>
      <c r="G255" s="1">
        <v>0</v>
      </c>
      <c r="H255" s="1" t="s">
        <v>30</v>
      </c>
      <c r="I255" s="1" t="s">
        <v>56</v>
      </c>
      <c r="J255" s="1">
        <v>5</v>
      </c>
      <c r="K255" s="1">
        <v>343</v>
      </c>
      <c r="L255" s="1">
        <v>4105</v>
      </c>
    </row>
    <row r="256" spans="1:12">
      <c r="A256" s="1">
        <v>1924</v>
      </c>
      <c r="B256" s="1">
        <v>9</v>
      </c>
      <c r="C256" s="1">
        <v>11</v>
      </c>
      <c r="D256" s="4">
        <f t="shared" si="3"/>
        <v>22</v>
      </c>
      <c r="E256" s="1">
        <v>1</v>
      </c>
      <c r="F256" s="1">
        <v>10</v>
      </c>
      <c r="G256" s="1">
        <v>2</v>
      </c>
      <c r="H256" s="1" t="s">
        <v>30</v>
      </c>
      <c r="I256" s="1" t="s">
        <v>56</v>
      </c>
      <c r="J256" s="1">
        <v>5</v>
      </c>
      <c r="K256" s="1">
        <v>343</v>
      </c>
      <c r="L256" s="1">
        <v>4105</v>
      </c>
    </row>
    <row r="257" spans="1:12">
      <c r="A257" s="1">
        <v>1924</v>
      </c>
      <c r="B257" s="1">
        <v>9</v>
      </c>
      <c r="C257" s="1">
        <v>12</v>
      </c>
      <c r="D257" s="4" t="str">
        <f t="shared" si="3"/>
        <v/>
      </c>
      <c r="I257" s="1" t="s">
        <v>56</v>
      </c>
      <c r="J257" s="1">
        <v>5</v>
      </c>
      <c r="K257" s="1">
        <v>343</v>
      </c>
      <c r="L257" s="1">
        <v>4105</v>
      </c>
    </row>
    <row r="258" spans="1:12">
      <c r="A258" s="1">
        <v>1924</v>
      </c>
      <c r="B258" s="1">
        <v>9</v>
      </c>
      <c r="C258" s="1">
        <v>13</v>
      </c>
      <c r="D258" s="4">
        <f t="shared" si="3"/>
        <v>28</v>
      </c>
      <c r="E258" s="1">
        <v>1</v>
      </c>
      <c r="F258" s="1">
        <v>15</v>
      </c>
      <c r="G258" s="1">
        <v>3</v>
      </c>
      <c r="H258" s="1" t="s">
        <v>30</v>
      </c>
      <c r="I258" s="1" t="s">
        <v>56</v>
      </c>
      <c r="J258" s="1">
        <v>5</v>
      </c>
      <c r="K258" s="1">
        <v>343</v>
      </c>
      <c r="L258" s="1">
        <v>4105</v>
      </c>
    </row>
    <row r="259" spans="1:12">
      <c r="A259" s="1">
        <v>1924</v>
      </c>
      <c r="B259" s="1">
        <v>9</v>
      </c>
      <c r="C259" s="1">
        <v>14</v>
      </c>
      <c r="D259" s="4" t="str">
        <f t="shared" ref="D259:D322" si="4">IF(E259="","",E259*10+F259+G259)</f>
        <v/>
      </c>
      <c r="I259" s="1" t="s">
        <v>56</v>
      </c>
      <c r="J259" s="1">
        <v>5</v>
      </c>
      <c r="K259" s="1">
        <v>343</v>
      </c>
      <c r="L259" s="1">
        <v>4105</v>
      </c>
    </row>
    <row r="260" spans="1:12">
      <c r="A260" s="1">
        <v>1924</v>
      </c>
      <c r="B260" s="1">
        <v>9</v>
      </c>
      <c r="C260" s="1">
        <v>15</v>
      </c>
      <c r="D260" s="4" t="str">
        <f t="shared" si="4"/>
        <v/>
      </c>
      <c r="I260" s="1" t="s">
        <v>56</v>
      </c>
      <c r="J260" s="1">
        <v>5</v>
      </c>
      <c r="K260" s="1">
        <v>343</v>
      </c>
      <c r="L260" s="1">
        <v>4105</v>
      </c>
    </row>
    <row r="261" spans="1:12">
      <c r="A261" s="1">
        <v>1924</v>
      </c>
      <c r="B261" s="1">
        <v>9</v>
      </c>
      <c r="C261" s="1">
        <v>16</v>
      </c>
      <c r="D261" s="4">
        <f t="shared" si="4"/>
        <v>18</v>
      </c>
      <c r="E261" s="1">
        <v>1</v>
      </c>
      <c r="F261" s="1">
        <v>7</v>
      </c>
      <c r="G261" s="1">
        <v>1</v>
      </c>
      <c r="H261" s="1" t="s">
        <v>30</v>
      </c>
      <c r="I261" s="1" t="s">
        <v>56</v>
      </c>
      <c r="J261" s="1">
        <v>5</v>
      </c>
      <c r="K261" s="1">
        <v>343</v>
      </c>
      <c r="L261" s="1">
        <v>4105</v>
      </c>
    </row>
    <row r="262" spans="1:12">
      <c r="A262" s="1">
        <v>1924</v>
      </c>
      <c r="B262" s="1">
        <v>9</v>
      </c>
      <c r="C262" s="1">
        <v>17</v>
      </c>
      <c r="D262" s="4">
        <f t="shared" si="4"/>
        <v>19</v>
      </c>
      <c r="E262" s="1">
        <v>1</v>
      </c>
      <c r="F262" s="1">
        <v>8</v>
      </c>
      <c r="G262" s="1">
        <v>1</v>
      </c>
      <c r="H262" s="1" t="s">
        <v>30</v>
      </c>
      <c r="I262" s="1" t="s">
        <v>56</v>
      </c>
      <c r="J262" s="1">
        <v>5</v>
      </c>
      <c r="K262" s="1">
        <v>343</v>
      </c>
      <c r="L262" s="1">
        <v>4105</v>
      </c>
    </row>
    <row r="263" spans="1:12">
      <c r="A263" s="1">
        <v>1924</v>
      </c>
      <c r="B263" s="1">
        <v>9</v>
      </c>
      <c r="C263" s="1">
        <v>18</v>
      </c>
      <c r="D263" s="4">
        <f t="shared" si="4"/>
        <v>14</v>
      </c>
      <c r="E263" s="1">
        <v>1</v>
      </c>
      <c r="F263" s="1">
        <v>3</v>
      </c>
      <c r="G263" s="1">
        <v>1</v>
      </c>
      <c r="H263" s="1" t="s">
        <v>30</v>
      </c>
      <c r="I263" s="1" t="s">
        <v>56</v>
      </c>
      <c r="J263" s="1">
        <v>5</v>
      </c>
      <c r="K263" s="1">
        <v>343</v>
      </c>
      <c r="L263" s="1">
        <v>4105</v>
      </c>
    </row>
    <row r="264" spans="1:12">
      <c r="A264" s="1">
        <v>1924</v>
      </c>
      <c r="B264" s="1">
        <v>9</v>
      </c>
      <c r="C264" s="1">
        <v>19</v>
      </c>
      <c r="D264" s="4">
        <f t="shared" si="4"/>
        <v>26</v>
      </c>
      <c r="E264" s="1">
        <v>2</v>
      </c>
      <c r="F264" s="1">
        <f>1+4</f>
        <v>5</v>
      </c>
      <c r="G264" s="1">
        <v>1</v>
      </c>
      <c r="H264" s="1" t="s">
        <v>30</v>
      </c>
      <c r="I264" s="1" t="s">
        <v>56</v>
      </c>
      <c r="J264" s="1">
        <v>5</v>
      </c>
      <c r="K264" s="1">
        <v>343</v>
      </c>
      <c r="L264" s="1">
        <v>4105</v>
      </c>
    </row>
    <row r="265" spans="1:12">
      <c r="A265" s="1">
        <v>1924</v>
      </c>
      <c r="B265" s="1">
        <v>9</v>
      </c>
      <c r="C265" s="1">
        <v>20</v>
      </c>
      <c r="D265" s="4">
        <f t="shared" si="4"/>
        <v>14</v>
      </c>
      <c r="E265" s="1">
        <v>1</v>
      </c>
      <c r="F265" s="1">
        <v>2</v>
      </c>
      <c r="G265" s="1">
        <v>2</v>
      </c>
      <c r="H265" s="1" t="s">
        <v>30</v>
      </c>
      <c r="I265" s="1" t="s">
        <v>56</v>
      </c>
      <c r="J265" s="1">
        <v>5</v>
      </c>
      <c r="K265" s="1">
        <v>343</v>
      </c>
      <c r="L265" s="1">
        <v>4105</v>
      </c>
    </row>
    <row r="266" spans="1:12">
      <c r="A266" s="1">
        <v>1924</v>
      </c>
      <c r="B266" s="1">
        <v>9</v>
      </c>
      <c r="C266" s="1">
        <v>21</v>
      </c>
      <c r="D266" s="4" t="str">
        <f t="shared" si="4"/>
        <v/>
      </c>
      <c r="I266" s="1" t="s">
        <v>56</v>
      </c>
      <c r="J266" s="1">
        <v>5</v>
      </c>
      <c r="K266" s="1">
        <v>343</v>
      </c>
      <c r="L266" s="1">
        <v>4105</v>
      </c>
    </row>
    <row r="267" spans="1:12">
      <c r="A267" s="1">
        <v>1924</v>
      </c>
      <c r="B267" s="1">
        <v>9</v>
      </c>
      <c r="C267" s="1">
        <v>22</v>
      </c>
      <c r="D267" s="4">
        <f t="shared" si="4"/>
        <v>21</v>
      </c>
      <c r="E267" s="1">
        <v>1</v>
      </c>
      <c r="F267" s="1">
        <v>9</v>
      </c>
      <c r="G267" s="1">
        <v>2</v>
      </c>
      <c r="H267" s="1" t="s">
        <v>30</v>
      </c>
      <c r="I267" s="1" t="s">
        <v>56</v>
      </c>
      <c r="J267" s="1">
        <v>5</v>
      </c>
      <c r="K267" s="1">
        <v>343</v>
      </c>
      <c r="L267" s="1">
        <v>4105</v>
      </c>
    </row>
    <row r="268" spans="1:12">
      <c r="A268" s="1">
        <v>1924</v>
      </c>
      <c r="B268" s="1">
        <v>9</v>
      </c>
      <c r="C268" s="1">
        <v>23</v>
      </c>
      <c r="D268" s="4" t="str">
        <f t="shared" si="4"/>
        <v/>
      </c>
      <c r="I268" s="1" t="s">
        <v>56</v>
      </c>
      <c r="J268" s="1">
        <v>5</v>
      </c>
      <c r="K268" s="1">
        <v>343</v>
      </c>
      <c r="L268" s="1">
        <v>4105</v>
      </c>
    </row>
    <row r="269" spans="1:12">
      <c r="A269" s="1">
        <v>1924</v>
      </c>
      <c r="B269" s="1">
        <v>9</v>
      </c>
      <c r="C269" s="1">
        <v>24</v>
      </c>
      <c r="D269" s="4">
        <f t="shared" si="4"/>
        <v>48</v>
      </c>
      <c r="E269" s="1">
        <v>2</v>
      </c>
      <c r="F269" s="1">
        <f>26+1</f>
        <v>27</v>
      </c>
      <c r="G269" s="1">
        <v>1</v>
      </c>
      <c r="H269" s="1" t="s">
        <v>30</v>
      </c>
      <c r="I269" s="1" t="s">
        <v>56</v>
      </c>
      <c r="J269" s="1">
        <v>5</v>
      </c>
      <c r="K269" s="1">
        <v>343</v>
      </c>
      <c r="L269" s="1">
        <v>4105</v>
      </c>
    </row>
    <row r="270" spans="1:12">
      <c r="A270" s="1">
        <v>1924</v>
      </c>
      <c r="B270" s="1">
        <v>9</v>
      </c>
      <c r="C270" s="1">
        <v>25</v>
      </c>
      <c r="D270" s="4">
        <f t="shared" si="4"/>
        <v>48</v>
      </c>
      <c r="E270" s="1">
        <v>3</v>
      </c>
      <c r="F270" s="1">
        <f>14+1+2</f>
        <v>17</v>
      </c>
      <c r="G270" s="1">
        <v>1</v>
      </c>
      <c r="H270" s="1" t="s">
        <v>30</v>
      </c>
      <c r="I270" s="1" t="s">
        <v>56</v>
      </c>
      <c r="J270" s="1">
        <v>5</v>
      </c>
      <c r="K270" s="1">
        <v>343</v>
      </c>
      <c r="L270" s="1">
        <v>4105</v>
      </c>
    </row>
    <row r="271" spans="1:12">
      <c r="A271" s="1">
        <v>1924</v>
      </c>
      <c r="B271" s="1">
        <v>9</v>
      </c>
      <c r="C271" s="1">
        <v>26</v>
      </c>
      <c r="D271" s="4">
        <f t="shared" si="4"/>
        <v>25</v>
      </c>
      <c r="E271" s="1">
        <v>2</v>
      </c>
      <c r="F271" s="1">
        <f>3+1</f>
        <v>4</v>
      </c>
      <c r="G271" s="1">
        <v>1</v>
      </c>
      <c r="H271" s="1" t="s">
        <v>30</v>
      </c>
      <c r="I271" s="1" t="s">
        <v>56</v>
      </c>
      <c r="J271" s="1">
        <v>5</v>
      </c>
      <c r="K271" s="1">
        <v>343</v>
      </c>
      <c r="L271" s="1">
        <v>4105</v>
      </c>
    </row>
    <row r="272" spans="1:12">
      <c r="A272" s="1">
        <v>1924</v>
      </c>
      <c r="B272" s="1">
        <v>9</v>
      </c>
      <c r="C272" s="1">
        <v>27</v>
      </c>
      <c r="D272" s="4" t="str">
        <f t="shared" si="4"/>
        <v/>
      </c>
      <c r="I272" s="1" t="s">
        <v>56</v>
      </c>
      <c r="J272" s="1">
        <v>5</v>
      </c>
      <c r="K272" s="1">
        <v>343</v>
      </c>
      <c r="L272" s="1">
        <v>4105</v>
      </c>
    </row>
    <row r="273" spans="1:12">
      <c r="A273" s="1">
        <v>1924</v>
      </c>
      <c r="B273" s="1">
        <v>9</v>
      </c>
      <c r="C273" s="1">
        <v>28</v>
      </c>
      <c r="D273" s="4">
        <f t="shared" si="4"/>
        <v>62</v>
      </c>
      <c r="E273" s="1">
        <v>5</v>
      </c>
      <c r="F273" s="1">
        <f>3+2+1+2+2</f>
        <v>10</v>
      </c>
      <c r="G273" s="1">
        <v>2</v>
      </c>
      <c r="H273" s="1" t="s">
        <v>30</v>
      </c>
      <c r="I273" s="1" t="s">
        <v>56</v>
      </c>
      <c r="J273" s="1">
        <v>5</v>
      </c>
      <c r="K273" s="1">
        <v>343</v>
      </c>
      <c r="L273" s="1">
        <v>4105</v>
      </c>
    </row>
    <row r="274" spans="1:12">
      <c r="A274" s="1">
        <v>1924</v>
      </c>
      <c r="B274" s="1">
        <v>9</v>
      </c>
      <c r="C274" s="1">
        <v>29</v>
      </c>
      <c r="D274" s="4">
        <f t="shared" si="4"/>
        <v>40</v>
      </c>
      <c r="E274" s="1">
        <v>3</v>
      </c>
      <c r="F274" s="1">
        <f>5+1+1</f>
        <v>7</v>
      </c>
      <c r="G274" s="1">
        <v>3</v>
      </c>
      <c r="H274" s="1" t="s">
        <v>30</v>
      </c>
      <c r="I274" s="1" t="s">
        <v>56</v>
      </c>
      <c r="J274" s="1">
        <v>5</v>
      </c>
      <c r="K274" s="1">
        <v>343</v>
      </c>
      <c r="L274" s="1">
        <v>4105</v>
      </c>
    </row>
    <row r="275" spans="1:12">
      <c r="A275" s="1">
        <v>1924</v>
      </c>
      <c r="B275" s="1">
        <v>9</v>
      </c>
      <c r="C275" s="1">
        <v>30</v>
      </c>
      <c r="D275" s="4">
        <f t="shared" si="4"/>
        <v>41</v>
      </c>
      <c r="E275" s="1">
        <v>3</v>
      </c>
      <c r="F275" s="1">
        <f>7+1+1</f>
        <v>9</v>
      </c>
      <c r="G275" s="1">
        <v>2</v>
      </c>
      <c r="H275" s="1" t="s">
        <v>30</v>
      </c>
      <c r="I275" s="1" t="s">
        <v>56</v>
      </c>
      <c r="J275" s="1">
        <v>5</v>
      </c>
      <c r="K275" s="1">
        <v>343</v>
      </c>
      <c r="L275" s="1">
        <v>4105</v>
      </c>
    </row>
    <row r="276" spans="1:12">
      <c r="A276" s="1">
        <v>1924</v>
      </c>
      <c r="B276" s="1">
        <v>10</v>
      </c>
      <c r="C276" s="1">
        <v>1</v>
      </c>
      <c r="D276" s="4" t="str">
        <f t="shared" si="4"/>
        <v/>
      </c>
      <c r="I276" s="1" t="s">
        <v>56</v>
      </c>
      <c r="J276" s="1">
        <v>5</v>
      </c>
      <c r="K276" s="1">
        <v>344</v>
      </c>
      <c r="L276" s="1">
        <v>4106</v>
      </c>
    </row>
    <row r="277" spans="1:12">
      <c r="A277" s="1">
        <v>1924</v>
      </c>
      <c r="B277" s="1">
        <v>10</v>
      </c>
      <c r="C277" s="1">
        <v>2</v>
      </c>
      <c r="D277" s="4">
        <f t="shared" si="4"/>
        <v>59</v>
      </c>
      <c r="E277" s="1">
        <v>4</v>
      </c>
      <c r="F277" s="1">
        <f>10+4+1+2</f>
        <v>17</v>
      </c>
      <c r="G277" s="1">
        <v>2</v>
      </c>
      <c r="H277" s="1" t="s">
        <v>30</v>
      </c>
      <c r="I277" s="1" t="s">
        <v>56</v>
      </c>
      <c r="J277" s="1">
        <v>5</v>
      </c>
      <c r="K277" s="1">
        <v>344</v>
      </c>
      <c r="L277" s="1">
        <v>4106</v>
      </c>
    </row>
    <row r="278" spans="1:12">
      <c r="A278" s="1">
        <v>1924</v>
      </c>
      <c r="B278" s="1">
        <v>10</v>
      </c>
      <c r="C278" s="1">
        <v>3</v>
      </c>
      <c r="D278" s="4">
        <f t="shared" si="4"/>
        <v>57</v>
      </c>
      <c r="E278" s="1">
        <v>4</v>
      </c>
      <c r="F278" s="1">
        <f>8+4+1+2</f>
        <v>15</v>
      </c>
      <c r="G278" s="1">
        <v>2</v>
      </c>
      <c r="H278" s="1" t="s">
        <v>30</v>
      </c>
      <c r="I278" s="1" t="s">
        <v>56</v>
      </c>
      <c r="J278" s="1">
        <v>5</v>
      </c>
      <c r="K278" s="1">
        <v>344</v>
      </c>
      <c r="L278" s="1">
        <v>4106</v>
      </c>
    </row>
    <row r="279" spans="1:12">
      <c r="A279" s="1">
        <v>1924</v>
      </c>
      <c r="B279" s="1">
        <v>10</v>
      </c>
      <c r="C279" s="1">
        <v>4</v>
      </c>
      <c r="D279" s="4" t="str">
        <f t="shared" si="4"/>
        <v/>
      </c>
      <c r="I279" s="1" t="s">
        <v>56</v>
      </c>
      <c r="J279" s="1">
        <v>5</v>
      </c>
      <c r="K279" s="1">
        <v>344</v>
      </c>
      <c r="L279" s="1">
        <v>4106</v>
      </c>
    </row>
    <row r="280" spans="1:12">
      <c r="A280" s="1">
        <v>1924</v>
      </c>
      <c r="B280" s="1">
        <v>10</v>
      </c>
      <c r="C280" s="1">
        <v>5</v>
      </c>
      <c r="D280" s="4" t="str">
        <f t="shared" si="4"/>
        <v/>
      </c>
      <c r="I280" s="1" t="s">
        <v>56</v>
      </c>
      <c r="J280" s="1">
        <v>5</v>
      </c>
      <c r="K280" s="1">
        <v>344</v>
      </c>
      <c r="L280" s="1">
        <v>4106</v>
      </c>
    </row>
    <row r="281" spans="1:12">
      <c r="A281" s="1">
        <v>1924</v>
      </c>
      <c r="B281" s="1">
        <v>10</v>
      </c>
      <c r="C281" s="1">
        <v>6</v>
      </c>
      <c r="D281" s="4" t="str">
        <f t="shared" si="4"/>
        <v/>
      </c>
      <c r="I281" s="1" t="s">
        <v>56</v>
      </c>
      <c r="J281" s="1">
        <v>5</v>
      </c>
      <c r="K281" s="1">
        <v>344</v>
      </c>
      <c r="L281" s="1">
        <v>4106</v>
      </c>
    </row>
    <row r="282" spans="1:12">
      <c r="A282" s="1">
        <v>1924</v>
      </c>
      <c r="B282" s="1">
        <v>10</v>
      </c>
      <c r="C282" s="1">
        <v>7</v>
      </c>
      <c r="D282" s="4" t="str">
        <f t="shared" si="4"/>
        <v/>
      </c>
      <c r="I282" s="1" t="s">
        <v>56</v>
      </c>
      <c r="J282" s="1">
        <v>5</v>
      </c>
      <c r="K282" s="1">
        <v>344</v>
      </c>
      <c r="L282" s="1">
        <v>4106</v>
      </c>
    </row>
    <row r="283" spans="1:12">
      <c r="A283" s="1">
        <v>1924</v>
      </c>
      <c r="B283" s="1">
        <v>10</v>
      </c>
      <c r="C283" s="1">
        <v>8</v>
      </c>
      <c r="D283" s="4" t="str">
        <f t="shared" si="4"/>
        <v/>
      </c>
      <c r="I283" s="1" t="s">
        <v>56</v>
      </c>
      <c r="J283" s="1">
        <v>5</v>
      </c>
      <c r="K283" s="1">
        <v>344</v>
      </c>
      <c r="L283" s="1">
        <v>4106</v>
      </c>
    </row>
    <row r="284" spans="1:12">
      <c r="A284" s="1">
        <v>1924</v>
      </c>
      <c r="B284" s="1">
        <v>10</v>
      </c>
      <c r="C284" s="1">
        <v>9</v>
      </c>
      <c r="D284" s="4">
        <f t="shared" si="4"/>
        <v>61</v>
      </c>
      <c r="E284" s="1">
        <v>3</v>
      </c>
      <c r="F284" s="1">
        <f>1+3+24</f>
        <v>28</v>
      </c>
      <c r="G284" s="1">
        <v>3</v>
      </c>
      <c r="H284" s="1" t="s">
        <v>30</v>
      </c>
      <c r="I284" s="1" t="s">
        <v>56</v>
      </c>
      <c r="J284" s="1">
        <v>5</v>
      </c>
      <c r="K284" s="1">
        <v>344</v>
      </c>
      <c r="L284" s="1">
        <v>4106</v>
      </c>
    </row>
    <row r="285" spans="1:12">
      <c r="A285" s="1">
        <v>1924</v>
      </c>
      <c r="B285" s="1">
        <v>10</v>
      </c>
      <c r="C285" s="1">
        <v>10</v>
      </c>
      <c r="D285" s="4">
        <f t="shared" si="4"/>
        <v>34</v>
      </c>
      <c r="E285" s="1">
        <v>2</v>
      </c>
      <c r="F285" s="1">
        <f>1+10</f>
        <v>11</v>
      </c>
      <c r="G285" s="1">
        <v>3</v>
      </c>
      <c r="H285" s="1" t="s">
        <v>30</v>
      </c>
      <c r="I285" s="1" t="s">
        <v>56</v>
      </c>
      <c r="J285" s="1">
        <v>5</v>
      </c>
      <c r="K285" s="1">
        <v>344</v>
      </c>
      <c r="L285" s="1">
        <v>4106</v>
      </c>
    </row>
    <row r="286" spans="1:12">
      <c r="A286" s="1">
        <v>1924</v>
      </c>
      <c r="B286" s="1">
        <v>10</v>
      </c>
      <c r="C286" s="1">
        <v>11</v>
      </c>
      <c r="D286" s="4">
        <f t="shared" si="4"/>
        <v>24</v>
      </c>
      <c r="E286" s="1">
        <v>1</v>
      </c>
      <c r="F286" s="1">
        <v>12</v>
      </c>
      <c r="G286" s="1">
        <v>2</v>
      </c>
      <c r="H286" s="1" t="s">
        <v>30</v>
      </c>
      <c r="I286" s="1" t="s">
        <v>56</v>
      </c>
      <c r="J286" s="1">
        <v>5</v>
      </c>
      <c r="K286" s="1">
        <v>344</v>
      </c>
      <c r="L286" s="1">
        <v>4106</v>
      </c>
    </row>
    <row r="287" spans="1:12">
      <c r="A287" s="1">
        <v>1924</v>
      </c>
      <c r="B287" s="1">
        <v>10</v>
      </c>
      <c r="C287" s="1">
        <v>12</v>
      </c>
      <c r="D287" s="4">
        <f t="shared" si="4"/>
        <v>22</v>
      </c>
      <c r="E287" s="1">
        <v>1</v>
      </c>
      <c r="F287" s="1">
        <v>11</v>
      </c>
      <c r="G287" s="1">
        <v>1</v>
      </c>
      <c r="H287" s="1" t="s">
        <v>38</v>
      </c>
      <c r="I287" s="1" t="s">
        <v>56</v>
      </c>
      <c r="J287" s="1">
        <v>5</v>
      </c>
      <c r="K287" s="1">
        <v>344</v>
      </c>
      <c r="L287" s="1">
        <v>4106</v>
      </c>
    </row>
    <row r="288" spans="1:12">
      <c r="A288" s="1">
        <v>1924</v>
      </c>
      <c r="B288" s="1">
        <v>10</v>
      </c>
      <c r="C288" s="1">
        <v>13</v>
      </c>
      <c r="D288" s="4">
        <f t="shared" si="4"/>
        <v>18</v>
      </c>
      <c r="E288" s="1">
        <v>1</v>
      </c>
      <c r="F288" s="1">
        <v>6</v>
      </c>
      <c r="G288" s="1">
        <v>2</v>
      </c>
      <c r="H288" s="1" t="s">
        <v>38</v>
      </c>
      <c r="I288" s="1" t="s">
        <v>56</v>
      </c>
      <c r="J288" s="1">
        <v>5</v>
      </c>
      <c r="K288" s="1">
        <v>344</v>
      </c>
      <c r="L288" s="1">
        <v>4106</v>
      </c>
    </row>
    <row r="289" spans="1:12">
      <c r="A289" s="1">
        <v>1924</v>
      </c>
      <c r="B289" s="1">
        <v>10</v>
      </c>
      <c r="C289" s="1">
        <v>14</v>
      </c>
      <c r="D289" s="4">
        <f t="shared" si="4"/>
        <v>27</v>
      </c>
      <c r="E289" s="1">
        <v>2</v>
      </c>
      <c r="F289" s="1">
        <f>1+4</f>
        <v>5</v>
      </c>
      <c r="G289" s="1">
        <v>2</v>
      </c>
      <c r="H289" s="1" t="s">
        <v>30</v>
      </c>
      <c r="I289" s="1" t="s">
        <v>56</v>
      </c>
      <c r="J289" s="1">
        <v>5</v>
      </c>
      <c r="K289" s="1">
        <v>344</v>
      </c>
      <c r="L289" s="1">
        <v>4106</v>
      </c>
    </row>
    <row r="290" spans="1:12">
      <c r="A290" s="1">
        <v>1924</v>
      </c>
      <c r="B290" s="1">
        <v>10</v>
      </c>
      <c r="C290" s="1">
        <v>15</v>
      </c>
      <c r="D290" s="4">
        <f t="shared" si="4"/>
        <v>31</v>
      </c>
      <c r="E290" s="1">
        <v>2</v>
      </c>
      <c r="F290" s="1">
        <f>2+5</f>
        <v>7</v>
      </c>
      <c r="G290" s="1">
        <v>4</v>
      </c>
      <c r="H290" s="1" t="s">
        <v>30</v>
      </c>
      <c r="I290" s="1" t="s">
        <v>56</v>
      </c>
      <c r="J290" s="1">
        <v>5</v>
      </c>
      <c r="K290" s="1">
        <v>344</v>
      </c>
      <c r="L290" s="1">
        <v>4106</v>
      </c>
    </row>
    <row r="291" spans="1:12">
      <c r="A291" s="1">
        <v>1924</v>
      </c>
      <c r="B291" s="1">
        <v>10</v>
      </c>
      <c r="C291" s="1">
        <v>16</v>
      </c>
      <c r="D291" s="4" t="str">
        <f t="shared" si="4"/>
        <v/>
      </c>
      <c r="I291" s="1" t="s">
        <v>56</v>
      </c>
      <c r="J291" s="1">
        <v>5</v>
      </c>
      <c r="K291" s="1">
        <v>344</v>
      </c>
      <c r="L291" s="1">
        <v>4106</v>
      </c>
    </row>
    <row r="292" spans="1:12">
      <c r="A292" s="1">
        <v>1924</v>
      </c>
      <c r="B292" s="1">
        <v>10</v>
      </c>
      <c r="C292" s="1">
        <v>17</v>
      </c>
      <c r="D292" s="4">
        <f t="shared" si="4"/>
        <v>31</v>
      </c>
      <c r="E292" s="1">
        <v>1</v>
      </c>
      <c r="F292" s="1">
        <v>19</v>
      </c>
      <c r="G292" s="1">
        <v>2</v>
      </c>
      <c r="H292" s="1" t="s">
        <v>30</v>
      </c>
      <c r="I292" s="1" t="s">
        <v>56</v>
      </c>
      <c r="J292" s="1">
        <v>5</v>
      </c>
      <c r="K292" s="1">
        <v>344</v>
      </c>
      <c r="L292" s="1">
        <v>4106</v>
      </c>
    </row>
    <row r="293" spans="1:12">
      <c r="A293" s="1">
        <v>1924</v>
      </c>
      <c r="B293" s="1">
        <v>10</v>
      </c>
      <c r="C293" s="1">
        <v>18</v>
      </c>
      <c r="D293" s="4">
        <f t="shared" si="4"/>
        <v>19</v>
      </c>
      <c r="E293" s="1">
        <v>1</v>
      </c>
      <c r="F293" s="1">
        <v>8</v>
      </c>
      <c r="G293" s="1">
        <v>1</v>
      </c>
      <c r="H293" s="1" t="s">
        <v>30</v>
      </c>
      <c r="I293" s="1" t="s">
        <v>56</v>
      </c>
      <c r="J293" s="1">
        <v>5</v>
      </c>
      <c r="K293" s="1">
        <v>344</v>
      </c>
      <c r="L293" s="1">
        <v>4106</v>
      </c>
    </row>
    <row r="294" spans="1:12">
      <c r="A294" s="1">
        <v>1924</v>
      </c>
      <c r="B294" s="1">
        <v>10</v>
      </c>
      <c r="C294" s="1">
        <v>19</v>
      </c>
      <c r="D294" s="4" t="str">
        <f t="shared" si="4"/>
        <v/>
      </c>
      <c r="I294" s="1" t="s">
        <v>56</v>
      </c>
      <c r="J294" s="1">
        <v>5</v>
      </c>
      <c r="K294" s="1">
        <v>344</v>
      </c>
      <c r="L294" s="1">
        <v>4106</v>
      </c>
    </row>
    <row r="295" spans="1:12">
      <c r="A295" s="1">
        <v>1924</v>
      </c>
      <c r="B295" s="1">
        <v>10</v>
      </c>
      <c r="C295" s="1">
        <v>20</v>
      </c>
      <c r="D295" s="4" t="str">
        <f t="shared" si="4"/>
        <v/>
      </c>
      <c r="I295" s="1" t="s">
        <v>56</v>
      </c>
      <c r="J295" s="1">
        <v>5</v>
      </c>
      <c r="K295" s="1">
        <v>344</v>
      </c>
      <c r="L295" s="1">
        <v>4106</v>
      </c>
    </row>
    <row r="296" spans="1:12">
      <c r="A296" s="1">
        <v>1924</v>
      </c>
      <c r="B296" s="1">
        <v>10</v>
      </c>
      <c r="C296" s="1">
        <v>21</v>
      </c>
      <c r="D296" s="4" t="str">
        <f t="shared" si="4"/>
        <v/>
      </c>
      <c r="I296" s="1" t="s">
        <v>56</v>
      </c>
      <c r="J296" s="1">
        <v>5</v>
      </c>
      <c r="K296" s="1">
        <v>344</v>
      </c>
      <c r="L296" s="1">
        <v>4106</v>
      </c>
    </row>
    <row r="297" spans="1:12">
      <c r="A297" s="1">
        <v>1924</v>
      </c>
      <c r="B297" s="1">
        <v>10</v>
      </c>
      <c r="C297" s="1">
        <v>22</v>
      </c>
      <c r="D297" s="4" t="str">
        <f t="shared" si="4"/>
        <v/>
      </c>
      <c r="I297" s="1" t="s">
        <v>56</v>
      </c>
      <c r="J297" s="1">
        <v>5</v>
      </c>
      <c r="K297" s="1">
        <v>344</v>
      </c>
      <c r="L297" s="1">
        <v>4106</v>
      </c>
    </row>
    <row r="298" spans="1:12">
      <c r="A298" s="1">
        <v>1924</v>
      </c>
      <c r="B298" s="1">
        <v>10</v>
      </c>
      <c r="C298" s="1">
        <v>23</v>
      </c>
      <c r="D298" s="4">
        <f t="shared" si="4"/>
        <v>12</v>
      </c>
      <c r="E298" s="1">
        <v>1</v>
      </c>
      <c r="F298" s="1">
        <v>1</v>
      </c>
      <c r="G298" s="1">
        <v>1</v>
      </c>
      <c r="H298" s="1" t="s">
        <v>30</v>
      </c>
      <c r="I298" s="1" t="s">
        <v>56</v>
      </c>
      <c r="J298" s="1">
        <v>5</v>
      </c>
      <c r="K298" s="1">
        <v>344</v>
      </c>
      <c r="L298" s="1">
        <v>4106</v>
      </c>
    </row>
    <row r="299" spans="1:12">
      <c r="A299" s="1">
        <v>1924</v>
      </c>
      <c r="B299" s="1">
        <v>10</v>
      </c>
      <c r="C299" s="1">
        <v>24</v>
      </c>
      <c r="D299" s="4">
        <f t="shared" si="4"/>
        <v>38</v>
      </c>
      <c r="E299" s="1">
        <v>3</v>
      </c>
      <c r="F299" s="1">
        <f>5+1+1</f>
        <v>7</v>
      </c>
      <c r="G299" s="1">
        <v>1</v>
      </c>
      <c r="H299" s="1" t="s">
        <v>30</v>
      </c>
      <c r="I299" s="1" t="s">
        <v>56</v>
      </c>
      <c r="J299" s="1">
        <v>5</v>
      </c>
      <c r="K299" s="1">
        <v>344</v>
      </c>
      <c r="L299" s="1">
        <v>4106</v>
      </c>
    </row>
    <row r="300" spans="1:12">
      <c r="A300" s="1">
        <v>1924</v>
      </c>
      <c r="B300" s="1">
        <v>10</v>
      </c>
      <c r="C300" s="1">
        <v>25</v>
      </c>
      <c r="D300" s="4">
        <f t="shared" si="4"/>
        <v>25</v>
      </c>
      <c r="E300" s="1">
        <v>2</v>
      </c>
      <c r="F300" s="1">
        <f>2+2</f>
        <v>4</v>
      </c>
      <c r="G300" s="1">
        <v>1</v>
      </c>
      <c r="H300" s="1" t="s">
        <v>30</v>
      </c>
      <c r="I300" s="1" t="s">
        <v>56</v>
      </c>
      <c r="J300" s="1">
        <v>5</v>
      </c>
      <c r="K300" s="1">
        <v>344</v>
      </c>
      <c r="L300" s="1">
        <v>4106</v>
      </c>
    </row>
    <row r="301" spans="1:12">
      <c r="A301" s="1">
        <v>1924</v>
      </c>
      <c r="B301" s="1">
        <v>10</v>
      </c>
      <c r="C301" s="1">
        <v>26</v>
      </c>
      <c r="D301" s="4">
        <f t="shared" si="4"/>
        <v>44</v>
      </c>
      <c r="E301" s="1">
        <v>3</v>
      </c>
      <c r="F301" s="1">
        <f>1+8+1</f>
        <v>10</v>
      </c>
      <c r="G301" s="1">
        <v>4</v>
      </c>
      <c r="H301" s="1" t="s">
        <v>30</v>
      </c>
      <c r="I301" s="1" t="s">
        <v>56</v>
      </c>
      <c r="J301" s="1">
        <v>5</v>
      </c>
      <c r="K301" s="1">
        <v>344</v>
      </c>
      <c r="L301" s="1">
        <v>4106</v>
      </c>
    </row>
    <row r="302" spans="1:12">
      <c r="A302" s="1">
        <v>1924</v>
      </c>
      <c r="B302" s="1">
        <v>10</v>
      </c>
      <c r="C302" s="1">
        <v>27</v>
      </c>
      <c r="D302" s="4">
        <f t="shared" si="4"/>
        <v>39</v>
      </c>
      <c r="E302" s="1">
        <v>2</v>
      </c>
      <c r="F302" s="1">
        <f>15+1</f>
        <v>16</v>
      </c>
      <c r="G302" s="1">
        <v>3</v>
      </c>
      <c r="H302" s="1" t="s">
        <v>30</v>
      </c>
      <c r="I302" s="1" t="s">
        <v>56</v>
      </c>
      <c r="J302" s="1">
        <v>5</v>
      </c>
      <c r="K302" s="1">
        <v>344</v>
      </c>
      <c r="L302" s="1">
        <v>4106</v>
      </c>
    </row>
    <row r="303" spans="1:12">
      <c r="A303" s="1">
        <v>1924</v>
      </c>
      <c r="B303" s="1">
        <v>10</v>
      </c>
      <c r="C303" s="1">
        <v>28</v>
      </c>
      <c r="D303" s="4" t="str">
        <f t="shared" si="4"/>
        <v/>
      </c>
      <c r="I303" s="1" t="s">
        <v>56</v>
      </c>
      <c r="J303" s="1">
        <v>5</v>
      </c>
      <c r="K303" s="1">
        <v>344</v>
      </c>
      <c r="L303" s="1">
        <v>4106</v>
      </c>
    </row>
    <row r="304" spans="1:12">
      <c r="A304" s="1">
        <v>1924</v>
      </c>
      <c r="B304" s="1">
        <v>10</v>
      </c>
      <c r="C304" s="1">
        <v>29</v>
      </c>
      <c r="D304" s="4">
        <f t="shared" si="4"/>
        <v>30</v>
      </c>
      <c r="E304" s="1">
        <v>2</v>
      </c>
      <c r="F304" s="1">
        <f>6+1</f>
        <v>7</v>
      </c>
      <c r="G304" s="1">
        <v>3</v>
      </c>
      <c r="H304" s="1" t="s">
        <v>30</v>
      </c>
      <c r="I304" s="1" t="s">
        <v>56</v>
      </c>
      <c r="J304" s="1">
        <v>5</v>
      </c>
      <c r="K304" s="1">
        <v>344</v>
      </c>
      <c r="L304" s="1">
        <v>4106</v>
      </c>
    </row>
    <row r="305" spans="1:12">
      <c r="A305" s="1">
        <v>1924</v>
      </c>
      <c r="B305" s="1">
        <v>10</v>
      </c>
      <c r="C305" s="1">
        <v>30</v>
      </c>
      <c r="D305" s="4">
        <f t="shared" si="4"/>
        <v>29</v>
      </c>
      <c r="E305" s="1">
        <v>2</v>
      </c>
      <c r="F305" s="1">
        <f>6+1</f>
        <v>7</v>
      </c>
      <c r="G305" s="1">
        <v>2</v>
      </c>
      <c r="H305" s="1" t="s">
        <v>30</v>
      </c>
      <c r="I305" s="1" t="s">
        <v>56</v>
      </c>
      <c r="J305" s="1">
        <v>5</v>
      </c>
      <c r="K305" s="1">
        <v>344</v>
      </c>
      <c r="L305" s="1">
        <v>4106</v>
      </c>
    </row>
    <row r="306" spans="1:12">
      <c r="A306" s="1">
        <v>1924</v>
      </c>
      <c r="B306" s="1">
        <v>10</v>
      </c>
      <c r="C306" s="1">
        <v>31</v>
      </c>
      <c r="D306" s="4" t="str">
        <f t="shared" si="4"/>
        <v/>
      </c>
      <c r="I306" s="1" t="s">
        <v>56</v>
      </c>
      <c r="J306" s="1">
        <v>5</v>
      </c>
      <c r="K306" s="1">
        <v>344</v>
      </c>
      <c r="L306" s="1">
        <v>4106</v>
      </c>
    </row>
    <row r="307" spans="1:12">
      <c r="A307" s="1">
        <v>1924</v>
      </c>
      <c r="B307" s="1">
        <v>11</v>
      </c>
      <c r="C307" s="1">
        <v>1</v>
      </c>
      <c r="D307" s="4" t="str">
        <f t="shared" si="4"/>
        <v/>
      </c>
      <c r="I307" s="1" t="s">
        <v>56</v>
      </c>
      <c r="J307" s="1">
        <v>5</v>
      </c>
      <c r="K307" s="1">
        <v>345</v>
      </c>
      <c r="L307" s="1">
        <v>4107</v>
      </c>
    </row>
    <row r="308" spans="1:12">
      <c r="A308" s="1">
        <v>1924</v>
      </c>
      <c r="B308" s="1">
        <v>11</v>
      </c>
      <c r="C308" s="1">
        <v>2</v>
      </c>
      <c r="D308" s="4">
        <f t="shared" si="4"/>
        <v>11</v>
      </c>
      <c r="E308" s="1">
        <v>1</v>
      </c>
      <c r="F308" s="1">
        <v>1</v>
      </c>
      <c r="G308" s="1">
        <v>0</v>
      </c>
      <c r="H308" s="1" t="s">
        <v>30</v>
      </c>
      <c r="I308" s="1" t="s">
        <v>56</v>
      </c>
      <c r="J308" s="1">
        <v>5</v>
      </c>
      <c r="K308" s="1">
        <v>345</v>
      </c>
      <c r="L308" s="1">
        <v>4107</v>
      </c>
    </row>
    <row r="309" spans="1:12">
      <c r="A309" s="1">
        <v>1924</v>
      </c>
      <c r="B309" s="1">
        <v>11</v>
      </c>
      <c r="C309" s="1">
        <v>3</v>
      </c>
      <c r="D309" s="4">
        <f t="shared" si="4"/>
        <v>0</v>
      </c>
      <c r="E309" s="1">
        <v>0</v>
      </c>
      <c r="F309" s="1">
        <v>0</v>
      </c>
      <c r="G309" s="1">
        <v>0</v>
      </c>
      <c r="H309" s="1" t="s">
        <v>30</v>
      </c>
      <c r="I309" s="1" t="s">
        <v>56</v>
      </c>
      <c r="J309" s="1">
        <v>5</v>
      </c>
      <c r="K309" s="1">
        <v>345</v>
      </c>
      <c r="L309" s="1">
        <v>4107</v>
      </c>
    </row>
    <row r="310" spans="1:12">
      <c r="A310" s="1">
        <v>1924</v>
      </c>
      <c r="B310" s="1">
        <v>11</v>
      </c>
      <c r="C310" s="1">
        <v>4</v>
      </c>
      <c r="D310" s="4">
        <f t="shared" si="4"/>
        <v>0</v>
      </c>
      <c r="E310" s="1">
        <v>0</v>
      </c>
      <c r="F310" s="1">
        <v>0</v>
      </c>
      <c r="G310" s="1">
        <v>0</v>
      </c>
      <c r="H310" s="1" t="s">
        <v>30</v>
      </c>
      <c r="I310" s="1" t="s">
        <v>56</v>
      </c>
      <c r="J310" s="1">
        <v>5</v>
      </c>
      <c r="K310" s="1">
        <v>345</v>
      </c>
      <c r="L310" s="1">
        <v>4107</v>
      </c>
    </row>
    <row r="311" spans="1:12">
      <c r="A311" s="1">
        <v>1924</v>
      </c>
      <c r="B311" s="1">
        <v>11</v>
      </c>
      <c r="C311" s="1">
        <v>5</v>
      </c>
      <c r="D311" s="4">
        <f t="shared" si="4"/>
        <v>0</v>
      </c>
      <c r="E311" s="1">
        <v>0</v>
      </c>
      <c r="F311" s="1">
        <v>0</v>
      </c>
      <c r="G311" s="1">
        <v>0</v>
      </c>
      <c r="H311" s="1" t="s">
        <v>30</v>
      </c>
      <c r="I311" s="1" t="s">
        <v>56</v>
      </c>
      <c r="J311" s="1">
        <v>5</v>
      </c>
      <c r="K311" s="1">
        <v>345</v>
      </c>
      <c r="L311" s="1">
        <v>4107</v>
      </c>
    </row>
    <row r="312" spans="1:12">
      <c r="A312" s="1">
        <v>1924</v>
      </c>
      <c r="B312" s="1">
        <v>11</v>
      </c>
      <c r="C312" s="1">
        <v>6</v>
      </c>
      <c r="D312" s="4">
        <f t="shared" si="4"/>
        <v>0</v>
      </c>
      <c r="E312" s="1">
        <v>0</v>
      </c>
      <c r="F312" s="1">
        <v>0</v>
      </c>
      <c r="G312" s="1">
        <v>0</v>
      </c>
      <c r="H312" s="1" t="s">
        <v>30</v>
      </c>
      <c r="I312" s="1" t="s">
        <v>56</v>
      </c>
      <c r="J312" s="1">
        <v>5</v>
      </c>
      <c r="K312" s="1">
        <v>345</v>
      </c>
      <c r="L312" s="1">
        <v>4107</v>
      </c>
    </row>
    <row r="313" spans="1:12">
      <c r="A313" s="1">
        <v>1924</v>
      </c>
      <c r="B313" s="1">
        <v>11</v>
      </c>
      <c r="C313" s="1">
        <v>7</v>
      </c>
      <c r="D313" s="4">
        <f t="shared" si="4"/>
        <v>0</v>
      </c>
      <c r="E313" s="1">
        <v>0</v>
      </c>
      <c r="F313" s="1">
        <v>0</v>
      </c>
      <c r="G313" s="1">
        <v>0</v>
      </c>
      <c r="H313" s="1" t="s">
        <v>30</v>
      </c>
      <c r="I313" s="1" t="s">
        <v>56</v>
      </c>
      <c r="J313" s="1">
        <v>5</v>
      </c>
      <c r="K313" s="1">
        <v>345</v>
      </c>
      <c r="L313" s="1">
        <v>4107</v>
      </c>
    </row>
    <row r="314" spans="1:12">
      <c r="A314" s="1">
        <v>1924</v>
      </c>
      <c r="B314" s="1">
        <v>11</v>
      </c>
      <c r="C314" s="1">
        <v>8</v>
      </c>
      <c r="D314" s="4">
        <f t="shared" si="4"/>
        <v>0</v>
      </c>
      <c r="E314" s="1">
        <v>0</v>
      </c>
      <c r="F314" s="1">
        <v>0</v>
      </c>
      <c r="G314" s="1">
        <v>0</v>
      </c>
      <c r="H314" s="1" t="s">
        <v>30</v>
      </c>
      <c r="I314" s="1" t="s">
        <v>56</v>
      </c>
      <c r="J314" s="1">
        <v>5</v>
      </c>
      <c r="K314" s="1">
        <v>345</v>
      </c>
      <c r="L314" s="1">
        <v>4107</v>
      </c>
    </row>
    <row r="315" spans="1:12">
      <c r="A315" s="1">
        <v>1924</v>
      </c>
      <c r="B315" s="1">
        <v>11</v>
      </c>
      <c r="C315" s="1">
        <v>9</v>
      </c>
      <c r="D315" s="4">
        <f t="shared" si="4"/>
        <v>0</v>
      </c>
      <c r="E315" s="1">
        <v>0</v>
      </c>
      <c r="F315" s="1">
        <v>0</v>
      </c>
      <c r="G315" s="1">
        <v>0</v>
      </c>
      <c r="H315" s="1" t="s">
        <v>30</v>
      </c>
      <c r="I315" s="1" t="s">
        <v>56</v>
      </c>
      <c r="J315" s="1">
        <v>5</v>
      </c>
      <c r="K315" s="1">
        <v>345</v>
      </c>
      <c r="L315" s="1">
        <v>4107</v>
      </c>
    </row>
    <row r="316" spans="1:12">
      <c r="A316" s="1">
        <v>1924</v>
      </c>
      <c r="B316" s="1">
        <v>11</v>
      </c>
      <c r="C316" s="1">
        <v>10</v>
      </c>
      <c r="D316" s="4" t="str">
        <f t="shared" si="4"/>
        <v/>
      </c>
      <c r="I316" s="1" t="s">
        <v>56</v>
      </c>
      <c r="J316" s="1">
        <v>5</v>
      </c>
      <c r="K316" s="1">
        <v>345</v>
      </c>
      <c r="L316" s="1">
        <v>4107</v>
      </c>
    </row>
    <row r="317" spans="1:12">
      <c r="A317" s="1">
        <v>1924</v>
      </c>
      <c r="B317" s="1">
        <v>11</v>
      </c>
      <c r="C317" s="1">
        <v>11</v>
      </c>
      <c r="D317" s="4">
        <f t="shared" si="4"/>
        <v>0</v>
      </c>
      <c r="E317" s="1">
        <v>0</v>
      </c>
      <c r="F317" s="1">
        <v>0</v>
      </c>
      <c r="G317" s="1">
        <v>0</v>
      </c>
      <c r="H317" s="1" t="s">
        <v>30</v>
      </c>
      <c r="I317" s="1" t="s">
        <v>56</v>
      </c>
      <c r="J317" s="1">
        <v>5</v>
      </c>
      <c r="K317" s="1">
        <v>345</v>
      </c>
      <c r="L317" s="1">
        <v>4107</v>
      </c>
    </row>
    <row r="318" spans="1:12">
      <c r="A318" s="1">
        <v>1924</v>
      </c>
      <c r="B318" s="1">
        <v>11</v>
      </c>
      <c r="C318" s="1">
        <v>12</v>
      </c>
      <c r="D318" s="4">
        <f t="shared" si="4"/>
        <v>0</v>
      </c>
      <c r="E318" s="1">
        <v>0</v>
      </c>
      <c r="F318" s="1">
        <v>0</v>
      </c>
      <c r="G318" s="1">
        <v>0</v>
      </c>
      <c r="H318" s="1" t="s">
        <v>30</v>
      </c>
      <c r="I318" s="1" t="s">
        <v>56</v>
      </c>
      <c r="J318" s="1">
        <v>5</v>
      </c>
      <c r="K318" s="1">
        <v>345</v>
      </c>
      <c r="L318" s="1">
        <v>4107</v>
      </c>
    </row>
    <row r="319" spans="1:12">
      <c r="A319" s="1">
        <v>1924</v>
      </c>
      <c r="B319" s="1">
        <v>11</v>
      </c>
      <c r="C319" s="1">
        <v>13</v>
      </c>
      <c r="D319" s="4">
        <f t="shared" si="4"/>
        <v>0</v>
      </c>
      <c r="E319" s="1">
        <v>0</v>
      </c>
      <c r="F319" s="1">
        <v>0</v>
      </c>
      <c r="G319" s="1">
        <v>0</v>
      </c>
      <c r="H319" s="1" t="s">
        <v>30</v>
      </c>
      <c r="I319" s="1" t="s">
        <v>56</v>
      </c>
      <c r="J319" s="1">
        <v>5</v>
      </c>
      <c r="K319" s="1">
        <v>345</v>
      </c>
      <c r="L319" s="1">
        <v>4107</v>
      </c>
    </row>
    <row r="320" spans="1:12">
      <c r="A320" s="1">
        <v>1924</v>
      </c>
      <c r="B320" s="1">
        <v>11</v>
      </c>
      <c r="C320" s="1">
        <v>14</v>
      </c>
      <c r="D320" s="4">
        <f t="shared" si="4"/>
        <v>16</v>
      </c>
      <c r="E320" s="1">
        <v>1</v>
      </c>
      <c r="F320" s="1">
        <v>5</v>
      </c>
      <c r="G320" s="1">
        <v>1</v>
      </c>
      <c r="H320" s="1" t="s">
        <v>30</v>
      </c>
      <c r="I320" s="1" t="s">
        <v>56</v>
      </c>
      <c r="J320" s="1">
        <v>5</v>
      </c>
      <c r="K320" s="1">
        <v>345</v>
      </c>
      <c r="L320" s="1">
        <v>4107</v>
      </c>
    </row>
    <row r="321" spans="1:12">
      <c r="A321" s="1">
        <v>1924</v>
      </c>
      <c r="B321" s="1">
        <v>11</v>
      </c>
      <c r="C321" s="1">
        <v>15</v>
      </c>
      <c r="D321" s="4">
        <f t="shared" si="4"/>
        <v>28</v>
      </c>
      <c r="E321" s="1">
        <v>2</v>
      </c>
      <c r="F321" s="1">
        <f>6+1</f>
        <v>7</v>
      </c>
      <c r="G321" s="1">
        <v>1</v>
      </c>
      <c r="H321" s="1" t="s">
        <v>30</v>
      </c>
      <c r="I321" s="1" t="s">
        <v>56</v>
      </c>
      <c r="J321" s="1">
        <v>5</v>
      </c>
      <c r="K321" s="1">
        <v>345</v>
      </c>
      <c r="L321" s="1">
        <v>4107</v>
      </c>
    </row>
    <row r="322" spans="1:12">
      <c r="A322" s="1">
        <v>1924</v>
      </c>
      <c r="B322" s="1">
        <v>11</v>
      </c>
      <c r="C322" s="1">
        <v>16</v>
      </c>
      <c r="D322" s="4">
        <f t="shared" si="4"/>
        <v>42</v>
      </c>
      <c r="E322" s="1">
        <v>2</v>
      </c>
      <c r="F322" s="1">
        <f>18+2</f>
        <v>20</v>
      </c>
      <c r="G322" s="1">
        <v>2</v>
      </c>
      <c r="H322" s="1" t="s">
        <v>38</v>
      </c>
      <c r="I322" s="1" t="s">
        <v>56</v>
      </c>
      <c r="J322" s="1">
        <v>5</v>
      </c>
      <c r="K322" s="1">
        <v>345</v>
      </c>
      <c r="L322" s="1">
        <v>4107</v>
      </c>
    </row>
    <row r="323" spans="1:12">
      <c r="A323" s="1">
        <v>1924</v>
      </c>
      <c r="B323" s="1">
        <v>11</v>
      </c>
      <c r="C323" s="1">
        <v>17</v>
      </c>
      <c r="D323" s="4">
        <f t="shared" ref="D323:D366" si="5">IF(E323="","",E323*10+F323+G323)</f>
        <v>52</v>
      </c>
      <c r="E323" s="1">
        <v>2</v>
      </c>
      <c r="F323" s="1">
        <f>16+13</f>
        <v>29</v>
      </c>
      <c r="G323" s="1">
        <v>3</v>
      </c>
      <c r="H323" s="1" t="s">
        <v>30</v>
      </c>
      <c r="I323" s="1" t="s">
        <v>56</v>
      </c>
      <c r="J323" s="1">
        <v>5</v>
      </c>
      <c r="K323" s="1">
        <v>345</v>
      </c>
      <c r="L323" s="1">
        <v>4107</v>
      </c>
    </row>
    <row r="324" spans="1:12">
      <c r="A324" s="1">
        <v>1924</v>
      </c>
      <c r="B324" s="1">
        <v>11</v>
      </c>
      <c r="C324" s="1">
        <v>18</v>
      </c>
      <c r="D324" s="4">
        <f t="shared" si="5"/>
        <v>65</v>
      </c>
      <c r="E324" s="1">
        <v>4</v>
      </c>
      <c r="F324" s="1">
        <f>14+6+1+1</f>
        <v>22</v>
      </c>
      <c r="G324" s="1">
        <v>3</v>
      </c>
      <c r="H324" s="1" t="s">
        <v>30</v>
      </c>
      <c r="I324" s="1" t="s">
        <v>56</v>
      </c>
      <c r="J324" s="1">
        <v>5</v>
      </c>
      <c r="K324" s="1">
        <v>345</v>
      </c>
      <c r="L324" s="1">
        <v>4107</v>
      </c>
    </row>
    <row r="325" spans="1:12">
      <c r="A325" s="1">
        <v>1924</v>
      </c>
      <c r="B325" s="1">
        <v>11</v>
      </c>
      <c r="C325" s="1">
        <v>19</v>
      </c>
      <c r="D325" s="4">
        <f t="shared" si="5"/>
        <v>59</v>
      </c>
      <c r="E325" s="1">
        <v>3</v>
      </c>
      <c r="F325" s="1">
        <f>9+12+5</f>
        <v>26</v>
      </c>
      <c r="G325" s="1">
        <v>3</v>
      </c>
      <c r="H325" s="1" t="s">
        <v>30</v>
      </c>
      <c r="I325" s="1" t="s">
        <v>56</v>
      </c>
      <c r="J325" s="1">
        <v>5</v>
      </c>
      <c r="K325" s="1">
        <v>345</v>
      </c>
      <c r="L325" s="1">
        <v>4107</v>
      </c>
    </row>
    <row r="326" spans="1:12">
      <c r="A326" s="1">
        <v>1924</v>
      </c>
      <c r="B326" s="1">
        <v>11</v>
      </c>
      <c r="C326" s="1">
        <v>20</v>
      </c>
      <c r="D326" s="4" t="str">
        <f t="shared" si="5"/>
        <v/>
      </c>
      <c r="I326" s="1" t="s">
        <v>56</v>
      </c>
      <c r="J326" s="1">
        <v>5</v>
      </c>
      <c r="K326" s="1">
        <v>345</v>
      </c>
      <c r="L326" s="1">
        <v>4107</v>
      </c>
    </row>
    <row r="327" spans="1:12">
      <c r="A327" s="1">
        <v>1924</v>
      </c>
      <c r="B327" s="1">
        <v>11</v>
      </c>
      <c r="C327" s="1">
        <v>21</v>
      </c>
      <c r="D327" s="4">
        <f t="shared" si="5"/>
        <v>33</v>
      </c>
      <c r="E327" s="1">
        <v>2</v>
      </c>
      <c r="F327" s="1">
        <f>6+4</f>
        <v>10</v>
      </c>
      <c r="G327" s="1">
        <v>3</v>
      </c>
      <c r="H327" s="1" t="s">
        <v>30</v>
      </c>
      <c r="I327" s="1" t="s">
        <v>56</v>
      </c>
      <c r="J327" s="1">
        <v>5</v>
      </c>
      <c r="K327" s="1">
        <v>345</v>
      </c>
      <c r="L327" s="1">
        <v>4107</v>
      </c>
    </row>
    <row r="328" spans="1:12">
      <c r="A328" s="1">
        <v>1924</v>
      </c>
      <c r="B328" s="1">
        <v>11</v>
      </c>
      <c r="C328" s="1">
        <v>22</v>
      </c>
      <c r="D328" s="4">
        <f t="shared" si="5"/>
        <v>53</v>
      </c>
      <c r="E328" s="1">
        <v>3</v>
      </c>
      <c r="F328" s="1">
        <f>13+6+1</f>
        <v>20</v>
      </c>
      <c r="G328" s="1">
        <v>3</v>
      </c>
      <c r="H328" s="1" t="s">
        <v>30</v>
      </c>
      <c r="I328" s="1" t="s">
        <v>56</v>
      </c>
      <c r="J328" s="1">
        <v>5</v>
      </c>
      <c r="K328" s="1">
        <v>345</v>
      </c>
      <c r="L328" s="1">
        <v>4107</v>
      </c>
    </row>
    <row r="329" spans="1:12">
      <c r="A329" s="1">
        <v>1924</v>
      </c>
      <c r="B329" s="1">
        <v>11</v>
      </c>
      <c r="C329" s="1">
        <v>23</v>
      </c>
      <c r="D329" s="4">
        <f t="shared" si="5"/>
        <v>56</v>
      </c>
      <c r="E329" s="1">
        <v>2</v>
      </c>
      <c r="F329" s="1">
        <f>26+7</f>
        <v>33</v>
      </c>
      <c r="G329" s="1">
        <v>3</v>
      </c>
      <c r="H329" s="1" t="s">
        <v>38</v>
      </c>
      <c r="I329" s="1" t="s">
        <v>56</v>
      </c>
      <c r="J329" s="1">
        <v>5</v>
      </c>
      <c r="K329" s="1">
        <v>345</v>
      </c>
      <c r="L329" s="1">
        <v>4107</v>
      </c>
    </row>
    <row r="330" spans="1:12">
      <c r="A330" s="1">
        <v>1924</v>
      </c>
      <c r="B330" s="1">
        <v>11</v>
      </c>
      <c r="C330" s="1">
        <v>24</v>
      </c>
      <c r="D330" s="4">
        <f t="shared" si="5"/>
        <v>68</v>
      </c>
      <c r="E330" s="1">
        <v>2</v>
      </c>
      <c r="F330" s="1">
        <f>33+11</f>
        <v>44</v>
      </c>
      <c r="G330" s="1">
        <v>4</v>
      </c>
      <c r="H330" s="1" t="s">
        <v>30</v>
      </c>
      <c r="I330" s="1" t="s">
        <v>56</v>
      </c>
      <c r="J330" s="1">
        <v>5</v>
      </c>
      <c r="K330" s="1">
        <v>345</v>
      </c>
      <c r="L330" s="1">
        <v>4107</v>
      </c>
    </row>
    <row r="331" spans="1:12">
      <c r="A331" s="1">
        <v>1924</v>
      </c>
      <c r="B331" s="1">
        <v>11</v>
      </c>
      <c r="C331" s="1">
        <v>25</v>
      </c>
      <c r="D331" s="4">
        <f t="shared" si="5"/>
        <v>57</v>
      </c>
      <c r="E331" s="1">
        <v>2</v>
      </c>
      <c r="F331" s="1">
        <f>24+8</f>
        <v>32</v>
      </c>
      <c r="G331" s="1">
        <v>5</v>
      </c>
      <c r="H331" s="1" t="s">
        <v>30</v>
      </c>
      <c r="I331" s="1" t="s">
        <v>56</v>
      </c>
      <c r="J331" s="1">
        <v>5</v>
      </c>
      <c r="K331" s="1">
        <v>345</v>
      </c>
      <c r="L331" s="1">
        <v>4107</v>
      </c>
    </row>
    <row r="332" spans="1:12">
      <c r="A332" s="1">
        <v>1924</v>
      </c>
      <c r="B332" s="1">
        <v>11</v>
      </c>
      <c r="C332" s="1">
        <v>26</v>
      </c>
      <c r="D332" s="4">
        <f t="shared" si="5"/>
        <v>44</v>
      </c>
      <c r="E332" s="1">
        <v>2</v>
      </c>
      <c r="F332" s="1">
        <f>11+9</f>
        <v>20</v>
      </c>
      <c r="G332" s="1">
        <v>4</v>
      </c>
      <c r="H332" s="1" t="s">
        <v>30</v>
      </c>
      <c r="I332" s="1" t="s">
        <v>56</v>
      </c>
      <c r="J332" s="1">
        <v>5</v>
      </c>
      <c r="K332" s="1">
        <v>345</v>
      </c>
      <c r="L332" s="1">
        <v>4107</v>
      </c>
    </row>
    <row r="333" spans="1:12">
      <c r="A333" s="1">
        <v>1924</v>
      </c>
      <c r="B333" s="1">
        <v>11</v>
      </c>
      <c r="C333" s="1">
        <v>27</v>
      </c>
      <c r="D333" s="4">
        <f t="shared" si="5"/>
        <v>52</v>
      </c>
      <c r="E333" s="1">
        <v>2</v>
      </c>
      <c r="F333" s="1">
        <f>19+8</f>
        <v>27</v>
      </c>
      <c r="G333" s="1">
        <v>5</v>
      </c>
      <c r="H333" s="1" t="s">
        <v>30</v>
      </c>
      <c r="I333" s="1" t="s">
        <v>56</v>
      </c>
      <c r="J333" s="1">
        <v>5</v>
      </c>
      <c r="K333" s="1">
        <v>345</v>
      </c>
      <c r="L333" s="1">
        <v>4107</v>
      </c>
    </row>
    <row r="334" spans="1:12">
      <c r="A334" s="1">
        <v>1924</v>
      </c>
      <c r="B334" s="1">
        <v>11</v>
      </c>
      <c r="C334" s="1">
        <v>28</v>
      </c>
      <c r="D334" s="4">
        <f t="shared" si="5"/>
        <v>32</v>
      </c>
      <c r="E334" s="1">
        <v>2</v>
      </c>
      <c r="F334" s="1">
        <f>4+3</f>
        <v>7</v>
      </c>
      <c r="G334" s="1">
        <v>5</v>
      </c>
      <c r="H334" s="1" t="s">
        <v>30</v>
      </c>
      <c r="I334" s="1" t="s">
        <v>56</v>
      </c>
      <c r="J334" s="1">
        <v>5</v>
      </c>
      <c r="K334" s="1">
        <v>345</v>
      </c>
      <c r="L334" s="1">
        <v>4107</v>
      </c>
    </row>
    <row r="335" spans="1:12">
      <c r="A335" s="1">
        <v>1924</v>
      </c>
      <c r="B335" s="1">
        <v>11</v>
      </c>
      <c r="C335" s="1">
        <v>29</v>
      </c>
      <c r="D335" s="4">
        <f t="shared" si="5"/>
        <v>18</v>
      </c>
      <c r="E335" s="1">
        <v>1</v>
      </c>
      <c r="F335" s="1">
        <v>7</v>
      </c>
      <c r="G335" s="1">
        <v>1</v>
      </c>
      <c r="H335" s="1" t="s">
        <v>30</v>
      </c>
      <c r="I335" s="1" t="s">
        <v>56</v>
      </c>
      <c r="J335" s="1">
        <v>5</v>
      </c>
      <c r="K335" s="1">
        <v>345</v>
      </c>
      <c r="L335" s="1">
        <v>4107</v>
      </c>
    </row>
    <row r="336" spans="1:12">
      <c r="A336" s="1">
        <v>1924</v>
      </c>
      <c r="B336" s="1">
        <v>11</v>
      </c>
      <c r="C336" s="1">
        <v>30</v>
      </c>
      <c r="D336" s="4" t="str">
        <f t="shared" si="5"/>
        <v/>
      </c>
      <c r="I336" s="1" t="s">
        <v>56</v>
      </c>
      <c r="J336" s="1">
        <v>5</v>
      </c>
      <c r="K336" s="1">
        <v>345</v>
      </c>
      <c r="L336" s="1">
        <v>4107</v>
      </c>
    </row>
    <row r="337" spans="1:12">
      <c r="A337" s="1">
        <v>1924</v>
      </c>
      <c r="B337" s="1">
        <v>12</v>
      </c>
      <c r="C337" s="1">
        <v>1</v>
      </c>
      <c r="D337" s="4">
        <f t="shared" si="5"/>
        <v>12</v>
      </c>
      <c r="E337" s="1">
        <v>1</v>
      </c>
      <c r="F337" s="1">
        <v>1</v>
      </c>
      <c r="G337" s="1">
        <v>1</v>
      </c>
      <c r="H337" s="1" t="s">
        <v>30</v>
      </c>
      <c r="I337" s="1" t="s">
        <v>56</v>
      </c>
      <c r="J337" s="1">
        <v>5</v>
      </c>
      <c r="K337" s="1">
        <v>389</v>
      </c>
      <c r="L337" s="1">
        <v>4108</v>
      </c>
    </row>
    <row r="338" spans="1:12">
      <c r="A338" s="1">
        <v>1924</v>
      </c>
      <c r="B338" s="1">
        <v>12</v>
      </c>
      <c r="C338" s="1">
        <v>2</v>
      </c>
      <c r="D338" s="4">
        <f t="shared" si="5"/>
        <v>0</v>
      </c>
      <c r="E338" s="1">
        <v>0</v>
      </c>
      <c r="F338" s="1">
        <v>0</v>
      </c>
      <c r="G338" s="1">
        <v>0</v>
      </c>
      <c r="H338" s="1" t="s">
        <v>30</v>
      </c>
      <c r="I338" s="1" t="s">
        <v>56</v>
      </c>
      <c r="J338" s="1">
        <v>5</v>
      </c>
      <c r="K338" s="1">
        <v>389</v>
      </c>
      <c r="L338" s="1">
        <v>4108</v>
      </c>
    </row>
    <row r="339" spans="1:12">
      <c r="A339" s="1">
        <v>1924</v>
      </c>
      <c r="B339" s="1">
        <v>12</v>
      </c>
      <c r="C339" s="1">
        <v>3</v>
      </c>
      <c r="D339" s="4">
        <f t="shared" si="5"/>
        <v>15</v>
      </c>
      <c r="E339" s="1">
        <v>1</v>
      </c>
      <c r="F339" s="1">
        <v>5</v>
      </c>
      <c r="G339" s="1">
        <v>0</v>
      </c>
      <c r="H339" s="1" t="s">
        <v>30</v>
      </c>
      <c r="I339" s="1" t="s">
        <v>56</v>
      </c>
      <c r="J339" s="1">
        <v>5</v>
      </c>
      <c r="K339" s="1">
        <v>389</v>
      </c>
      <c r="L339" s="1">
        <v>4108</v>
      </c>
    </row>
    <row r="340" spans="1:12">
      <c r="A340" s="1">
        <v>1924</v>
      </c>
      <c r="B340" s="1">
        <v>12</v>
      </c>
      <c r="C340" s="1">
        <v>4</v>
      </c>
      <c r="D340" s="4">
        <f t="shared" si="5"/>
        <v>12</v>
      </c>
      <c r="E340" s="1">
        <v>1</v>
      </c>
      <c r="F340" s="1">
        <v>2</v>
      </c>
      <c r="G340" s="1">
        <v>0</v>
      </c>
      <c r="H340" s="1" t="s">
        <v>30</v>
      </c>
      <c r="I340" s="1" t="s">
        <v>56</v>
      </c>
      <c r="J340" s="1">
        <v>5</v>
      </c>
      <c r="K340" s="1">
        <v>389</v>
      </c>
      <c r="L340" s="1">
        <v>4108</v>
      </c>
    </row>
    <row r="341" spans="1:12">
      <c r="A341" s="1">
        <v>1924</v>
      </c>
      <c r="B341" s="1">
        <v>12</v>
      </c>
      <c r="C341" s="1">
        <v>5</v>
      </c>
      <c r="D341" s="4">
        <f t="shared" si="5"/>
        <v>11</v>
      </c>
      <c r="E341" s="1">
        <v>1</v>
      </c>
      <c r="F341" s="1">
        <v>1</v>
      </c>
      <c r="G341" s="1">
        <v>0</v>
      </c>
      <c r="H341" s="1" t="s">
        <v>30</v>
      </c>
      <c r="I341" s="1" t="s">
        <v>56</v>
      </c>
      <c r="J341" s="1">
        <v>5</v>
      </c>
      <c r="K341" s="1">
        <v>389</v>
      </c>
      <c r="L341" s="1">
        <v>4108</v>
      </c>
    </row>
    <row r="342" spans="1:12">
      <c r="A342" s="1">
        <v>1924</v>
      </c>
      <c r="B342" s="1">
        <v>12</v>
      </c>
      <c r="C342" s="1">
        <v>6</v>
      </c>
      <c r="D342" s="4" t="str">
        <f t="shared" si="5"/>
        <v/>
      </c>
      <c r="I342" s="1" t="s">
        <v>56</v>
      </c>
      <c r="J342" s="1">
        <v>5</v>
      </c>
      <c r="K342" s="1">
        <v>389</v>
      </c>
      <c r="L342" s="1">
        <v>4108</v>
      </c>
    </row>
    <row r="343" spans="1:12">
      <c r="A343" s="1">
        <v>1924</v>
      </c>
      <c r="B343" s="1">
        <v>12</v>
      </c>
      <c r="C343" s="1">
        <v>7</v>
      </c>
      <c r="D343" s="4">
        <f t="shared" si="5"/>
        <v>12</v>
      </c>
      <c r="E343" s="1">
        <v>1</v>
      </c>
      <c r="F343" s="1">
        <v>1</v>
      </c>
      <c r="G343" s="1">
        <v>1</v>
      </c>
      <c r="H343" s="1" t="s">
        <v>38</v>
      </c>
      <c r="I343" s="1" t="s">
        <v>56</v>
      </c>
      <c r="J343" s="1">
        <v>5</v>
      </c>
      <c r="K343" s="1">
        <v>389</v>
      </c>
      <c r="L343" s="1">
        <v>4108</v>
      </c>
    </row>
    <row r="344" spans="1:12">
      <c r="A344" s="1">
        <v>1924</v>
      </c>
      <c r="B344" s="1">
        <v>12</v>
      </c>
      <c r="C344" s="1">
        <v>8</v>
      </c>
      <c r="D344" s="4">
        <f t="shared" si="5"/>
        <v>12</v>
      </c>
      <c r="E344" s="1">
        <v>1</v>
      </c>
      <c r="F344" s="1">
        <v>1</v>
      </c>
      <c r="G344" s="1">
        <v>1</v>
      </c>
      <c r="H344" s="1" t="s">
        <v>30</v>
      </c>
      <c r="I344" s="1" t="s">
        <v>56</v>
      </c>
      <c r="J344" s="1">
        <v>5</v>
      </c>
      <c r="K344" s="1">
        <v>389</v>
      </c>
      <c r="L344" s="1">
        <v>4108</v>
      </c>
    </row>
    <row r="345" spans="1:12">
      <c r="A345" s="1">
        <v>1924</v>
      </c>
      <c r="B345" s="1">
        <v>12</v>
      </c>
      <c r="C345" s="1">
        <v>9</v>
      </c>
      <c r="D345" s="4">
        <f t="shared" si="5"/>
        <v>13</v>
      </c>
      <c r="E345" s="1">
        <v>1</v>
      </c>
      <c r="F345" s="1">
        <v>2</v>
      </c>
      <c r="G345" s="1">
        <v>1</v>
      </c>
      <c r="H345" s="1" t="s">
        <v>30</v>
      </c>
      <c r="I345" s="1" t="s">
        <v>56</v>
      </c>
      <c r="J345" s="1">
        <v>5</v>
      </c>
      <c r="K345" s="1">
        <v>389</v>
      </c>
      <c r="L345" s="1">
        <v>4108</v>
      </c>
    </row>
    <row r="346" spans="1:12">
      <c r="A346" s="1">
        <v>1924</v>
      </c>
      <c r="B346" s="1">
        <v>12</v>
      </c>
      <c r="C346" s="1">
        <v>10</v>
      </c>
      <c r="D346" s="4">
        <f t="shared" si="5"/>
        <v>21</v>
      </c>
      <c r="E346" s="1">
        <v>1</v>
      </c>
      <c r="F346" s="1">
        <v>8</v>
      </c>
      <c r="G346" s="1">
        <v>3</v>
      </c>
      <c r="H346" s="1" t="s">
        <v>30</v>
      </c>
      <c r="I346" s="1" t="s">
        <v>56</v>
      </c>
      <c r="J346" s="1">
        <v>5</v>
      </c>
      <c r="K346" s="1">
        <v>389</v>
      </c>
      <c r="L346" s="1">
        <v>4108</v>
      </c>
    </row>
    <row r="347" spans="1:12">
      <c r="A347" s="1">
        <v>1924</v>
      </c>
      <c r="B347" s="1">
        <v>12</v>
      </c>
      <c r="C347" s="1">
        <v>11</v>
      </c>
      <c r="D347" s="4">
        <f t="shared" si="5"/>
        <v>21</v>
      </c>
      <c r="E347" s="1">
        <v>1</v>
      </c>
      <c r="F347" s="1">
        <v>8</v>
      </c>
      <c r="G347" s="1">
        <v>3</v>
      </c>
      <c r="H347" s="1" t="s">
        <v>30</v>
      </c>
      <c r="I347" s="1" t="s">
        <v>56</v>
      </c>
      <c r="J347" s="1">
        <v>5</v>
      </c>
      <c r="K347" s="1">
        <v>389</v>
      </c>
      <c r="L347" s="1">
        <v>4108</v>
      </c>
    </row>
    <row r="348" spans="1:12">
      <c r="A348" s="1">
        <v>1924</v>
      </c>
      <c r="B348" s="1">
        <v>12</v>
      </c>
      <c r="C348" s="1">
        <v>12</v>
      </c>
      <c r="D348" s="4">
        <f t="shared" si="5"/>
        <v>35</v>
      </c>
      <c r="E348" s="1">
        <v>2</v>
      </c>
      <c r="F348" s="1">
        <v>10</v>
      </c>
      <c r="G348" s="1">
        <v>5</v>
      </c>
      <c r="H348" s="1" t="s">
        <v>30</v>
      </c>
      <c r="I348" s="1" t="s">
        <v>56</v>
      </c>
      <c r="J348" s="1">
        <v>5</v>
      </c>
      <c r="K348" s="1">
        <v>389</v>
      </c>
      <c r="L348" s="1">
        <v>4108</v>
      </c>
    </row>
    <row r="349" spans="1:12">
      <c r="A349" s="1">
        <v>1924</v>
      </c>
      <c r="B349" s="1">
        <v>12</v>
      </c>
      <c r="C349" s="1">
        <v>13</v>
      </c>
      <c r="D349" s="4">
        <f t="shared" si="5"/>
        <v>33</v>
      </c>
      <c r="E349" s="1">
        <v>2</v>
      </c>
      <c r="F349" s="1">
        <v>8</v>
      </c>
      <c r="G349" s="1">
        <v>5</v>
      </c>
      <c r="H349" s="1" t="s">
        <v>30</v>
      </c>
      <c r="I349" s="1" t="s">
        <v>56</v>
      </c>
      <c r="J349" s="1">
        <v>5</v>
      </c>
      <c r="K349" s="1">
        <v>389</v>
      </c>
      <c r="L349" s="1">
        <v>4108</v>
      </c>
    </row>
    <row r="350" spans="1:12">
      <c r="A350" s="1">
        <v>1924</v>
      </c>
      <c r="B350" s="1">
        <v>12</v>
      </c>
      <c r="C350" s="1">
        <v>14</v>
      </c>
      <c r="D350" s="4">
        <f t="shared" si="5"/>
        <v>33</v>
      </c>
      <c r="E350" s="1">
        <v>2</v>
      </c>
      <c r="F350" s="1">
        <v>10</v>
      </c>
      <c r="G350" s="1">
        <v>3</v>
      </c>
      <c r="H350" s="1" t="s">
        <v>38</v>
      </c>
      <c r="I350" s="1" t="s">
        <v>56</v>
      </c>
      <c r="J350" s="1">
        <v>5</v>
      </c>
      <c r="K350" s="1">
        <v>389</v>
      </c>
      <c r="L350" s="1">
        <v>4108</v>
      </c>
    </row>
    <row r="351" spans="1:12">
      <c r="A351" s="1">
        <v>1924</v>
      </c>
      <c r="B351" s="1">
        <v>12</v>
      </c>
      <c r="C351" s="1">
        <v>15</v>
      </c>
      <c r="D351" s="4">
        <f t="shared" si="5"/>
        <v>26</v>
      </c>
      <c r="E351" s="1">
        <v>2</v>
      </c>
      <c r="F351" s="1">
        <v>3</v>
      </c>
      <c r="G351" s="1">
        <v>3</v>
      </c>
      <c r="H351" s="1" t="s">
        <v>38</v>
      </c>
      <c r="I351" s="1" t="s">
        <v>56</v>
      </c>
      <c r="J351" s="1">
        <v>5</v>
      </c>
      <c r="K351" s="1">
        <v>389</v>
      </c>
      <c r="L351" s="1">
        <v>4108</v>
      </c>
    </row>
    <row r="352" spans="1:12">
      <c r="A352" s="1">
        <v>1924</v>
      </c>
      <c r="B352" s="1">
        <v>12</v>
      </c>
      <c r="C352" s="1">
        <v>16</v>
      </c>
      <c r="D352" s="4" t="str">
        <f t="shared" si="5"/>
        <v/>
      </c>
      <c r="I352" s="1" t="s">
        <v>56</v>
      </c>
      <c r="J352" s="1">
        <v>5</v>
      </c>
      <c r="K352" s="1">
        <v>389</v>
      </c>
      <c r="L352" s="1">
        <v>4108</v>
      </c>
    </row>
    <row r="353" spans="1:12">
      <c r="A353" s="1">
        <v>1924</v>
      </c>
      <c r="B353" s="1">
        <v>12</v>
      </c>
      <c r="C353" s="1">
        <v>17</v>
      </c>
      <c r="D353" s="4">
        <f t="shared" si="5"/>
        <v>15</v>
      </c>
      <c r="E353" s="1">
        <v>1</v>
      </c>
      <c r="F353" s="1">
        <v>3</v>
      </c>
      <c r="G353" s="1">
        <v>2</v>
      </c>
      <c r="H353" s="1" t="s">
        <v>38</v>
      </c>
      <c r="I353" s="1" t="s">
        <v>56</v>
      </c>
      <c r="J353" s="1">
        <v>5</v>
      </c>
      <c r="K353" s="1">
        <v>389</v>
      </c>
      <c r="L353" s="1">
        <v>4108</v>
      </c>
    </row>
    <row r="354" spans="1:12">
      <c r="A354" s="1">
        <v>1924</v>
      </c>
      <c r="B354" s="1">
        <v>12</v>
      </c>
      <c r="C354" s="1">
        <v>18</v>
      </c>
      <c r="D354" s="4">
        <f t="shared" si="5"/>
        <v>21</v>
      </c>
      <c r="E354" s="1">
        <v>1</v>
      </c>
      <c r="F354" s="1">
        <v>9</v>
      </c>
      <c r="G354" s="1">
        <v>2</v>
      </c>
      <c r="H354" s="1" t="s">
        <v>38</v>
      </c>
      <c r="I354" s="1" t="s">
        <v>56</v>
      </c>
      <c r="J354" s="1">
        <v>5</v>
      </c>
      <c r="K354" s="1">
        <v>389</v>
      </c>
      <c r="L354" s="1">
        <v>4108</v>
      </c>
    </row>
    <row r="355" spans="1:12">
      <c r="A355" s="1">
        <v>1924</v>
      </c>
      <c r="B355" s="1">
        <v>12</v>
      </c>
      <c r="C355" s="1">
        <v>19</v>
      </c>
      <c r="D355" s="4">
        <f t="shared" si="5"/>
        <v>30</v>
      </c>
      <c r="E355" s="1">
        <v>1</v>
      </c>
      <c r="F355" s="1">
        <v>16</v>
      </c>
      <c r="G355" s="1">
        <v>4</v>
      </c>
      <c r="H355" s="1" t="s">
        <v>38</v>
      </c>
      <c r="I355" s="1" t="s">
        <v>56</v>
      </c>
      <c r="J355" s="1">
        <v>5</v>
      </c>
      <c r="K355" s="1">
        <v>389</v>
      </c>
      <c r="L355" s="1">
        <v>4108</v>
      </c>
    </row>
    <row r="356" spans="1:12">
      <c r="A356" s="1">
        <v>1924</v>
      </c>
      <c r="B356" s="1">
        <v>12</v>
      </c>
      <c r="C356" s="1">
        <v>20</v>
      </c>
      <c r="D356" s="4">
        <f t="shared" si="5"/>
        <v>21</v>
      </c>
      <c r="E356" s="1">
        <v>1</v>
      </c>
      <c r="F356" s="1">
        <v>9</v>
      </c>
      <c r="G356" s="1">
        <v>2</v>
      </c>
      <c r="H356" s="1" t="s">
        <v>30</v>
      </c>
      <c r="I356" s="1" t="s">
        <v>56</v>
      </c>
      <c r="J356" s="1">
        <v>5</v>
      </c>
      <c r="K356" s="1">
        <v>389</v>
      </c>
      <c r="L356" s="1">
        <v>4108</v>
      </c>
    </row>
    <row r="357" spans="1:12">
      <c r="A357" s="1">
        <v>1924</v>
      </c>
      <c r="B357" s="1">
        <v>12</v>
      </c>
      <c r="C357" s="1">
        <v>21</v>
      </c>
      <c r="D357" s="4">
        <f t="shared" si="5"/>
        <v>52</v>
      </c>
      <c r="E357" s="1">
        <v>2</v>
      </c>
      <c r="F357" s="1">
        <v>29</v>
      </c>
      <c r="G357" s="1">
        <v>3</v>
      </c>
      <c r="H357" s="1" t="s">
        <v>38</v>
      </c>
      <c r="I357" s="1" t="s">
        <v>56</v>
      </c>
      <c r="J357" s="1">
        <v>5</v>
      </c>
      <c r="K357" s="1">
        <v>389</v>
      </c>
      <c r="L357" s="1">
        <v>4108</v>
      </c>
    </row>
    <row r="358" spans="1:12">
      <c r="A358" s="1">
        <v>1924</v>
      </c>
      <c r="B358" s="1">
        <v>12</v>
      </c>
      <c r="C358" s="1">
        <v>22</v>
      </c>
      <c r="D358" s="4">
        <f t="shared" si="5"/>
        <v>54</v>
      </c>
      <c r="E358" s="1">
        <v>2</v>
      </c>
      <c r="F358" s="1">
        <v>29</v>
      </c>
      <c r="G358" s="1">
        <v>5</v>
      </c>
      <c r="H358" s="1" t="s">
        <v>38</v>
      </c>
      <c r="I358" s="1" t="s">
        <v>56</v>
      </c>
      <c r="J358" s="1">
        <v>5</v>
      </c>
      <c r="K358" s="1">
        <v>389</v>
      </c>
      <c r="L358" s="1">
        <v>4108</v>
      </c>
    </row>
    <row r="359" spans="1:12">
      <c r="A359" s="1">
        <v>1924</v>
      </c>
      <c r="B359" s="1">
        <v>12</v>
      </c>
      <c r="C359" s="1">
        <v>23</v>
      </c>
      <c r="D359" s="4">
        <f t="shared" si="5"/>
        <v>42</v>
      </c>
      <c r="E359" s="1">
        <v>2</v>
      </c>
      <c r="F359" s="1">
        <v>17</v>
      </c>
      <c r="G359" s="1">
        <v>5</v>
      </c>
      <c r="H359" s="1" t="s">
        <v>30</v>
      </c>
      <c r="I359" s="1" t="s">
        <v>56</v>
      </c>
      <c r="J359" s="1">
        <v>5</v>
      </c>
      <c r="K359" s="1">
        <v>389</v>
      </c>
      <c r="L359" s="1">
        <v>4108</v>
      </c>
    </row>
    <row r="360" spans="1:12">
      <c r="A360" s="1">
        <v>1924</v>
      </c>
      <c r="B360" s="1">
        <v>12</v>
      </c>
      <c r="C360" s="1">
        <v>24</v>
      </c>
      <c r="D360" s="4">
        <f t="shared" si="5"/>
        <v>28</v>
      </c>
      <c r="E360" s="1">
        <v>2</v>
      </c>
      <c r="F360" s="1">
        <v>6</v>
      </c>
      <c r="G360" s="1">
        <v>2</v>
      </c>
      <c r="H360" s="1" t="s">
        <v>30</v>
      </c>
      <c r="I360" s="1" t="s">
        <v>56</v>
      </c>
      <c r="J360" s="1">
        <v>5</v>
      </c>
      <c r="K360" s="1">
        <v>389</v>
      </c>
      <c r="L360" s="1">
        <v>4108</v>
      </c>
    </row>
    <row r="361" spans="1:12">
      <c r="A361" s="1">
        <v>1924</v>
      </c>
      <c r="B361" s="1">
        <v>12</v>
      </c>
      <c r="C361" s="1">
        <v>25</v>
      </c>
      <c r="D361" s="4">
        <f t="shared" si="5"/>
        <v>26</v>
      </c>
      <c r="E361" s="1">
        <v>2</v>
      </c>
      <c r="F361" s="1">
        <v>4</v>
      </c>
      <c r="G361" s="1">
        <v>2</v>
      </c>
      <c r="H361" s="1" t="s">
        <v>30</v>
      </c>
      <c r="I361" s="1" t="s">
        <v>56</v>
      </c>
      <c r="J361" s="1">
        <v>5</v>
      </c>
      <c r="K361" s="1">
        <v>389</v>
      </c>
      <c r="L361" s="1">
        <v>4108</v>
      </c>
    </row>
    <row r="362" spans="1:12">
      <c r="A362" s="1">
        <v>1924</v>
      </c>
      <c r="B362" s="1">
        <v>12</v>
      </c>
      <c r="C362" s="1">
        <v>26</v>
      </c>
      <c r="D362" s="4" t="str">
        <f t="shared" si="5"/>
        <v/>
      </c>
      <c r="I362" s="1" t="s">
        <v>56</v>
      </c>
      <c r="J362" s="1">
        <v>5</v>
      </c>
      <c r="K362" s="1">
        <v>389</v>
      </c>
      <c r="L362" s="1">
        <v>4108</v>
      </c>
    </row>
    <row r="363" spans="1:12">
      <c r="A363" s="1">
        <v>1924</v>
      </c>
      <c r="B363" s="1">
        <v>12</v>
      </c>
      <c r="C363" s="1">
        <v>27</v>
      </c>
      <c r="D363" s="4">
        <f t="shared" si="5"/>
        <v>0</v>
      </c>
      <c r="E363" s="1">
        <v>0</v>
      </c>
      <c r="F363" s="1">
        <v>0</v>
      </c>
      <c r="G363" s="1">
        <v>0</v>
      </c>
      <c r="H363" s="1" t="s">
        <v>30</v>
      </c>
      <c r="I363" s="1" t="s">
        <v>56</v>
      </c>
      <c r="J363" s="1">
        <v>5</v>
      </c>
      <c r="K363" s="1">
        <v>389</v>
      </c>
      <c r="L363" s="1">
        <v>4108</v>
      </c>
    </row>
    <row r="364" spans="1:12">
      <c r="A364" s="1">
        <v>1924</v>
      </c>
      <c r="B364" s="1">
        <v>12</v>
      </c>
      <c r="C364" s="1">
        <v>28</v>
      </c>
      <c r="D364" s="4">
        <f t="shared" si="5"/>
        <v>11</v>
      </c>
      <c r="E364" s="1">
        <v>1</v>
      </c>
      <c r="F364" s="1">
        <v>1</v>
      </c>
      <c r="G364" s="1">
        <v>0</v>
      </c>
      <c r="H364" s="1" t="s">
        <v>30</v>
      </c>
      <c r="I364" s="1" t="s">
        <v>56</v>
      </c>
      <c r="J364" s="1">
        <v>5</v>
      </c>
      <c r="K364" s="1">
        <v>389</v>
      </c>
      <c r="L364" s="1">
        <v>4108</v>
      </c>
    </row>
    <row r="365" spans="1:12">
      <c r="A365" s="1">
        <v>1924</v>
      </c>
      <c r="B365" s="1">
        <v>12</v>
      </c>
      <c r="C365" s="1">
        <v>29</v>
      </c>
      <c r="D365" s="4" t="str">
        <f t="shared" si="5"/>
        <v/>
      </c>
      <c r="I365" s="1" t="s">
        <v>56</v>
      </c>
      <c r="J365" s="1">
        <v>5</v>
      </c>
      <c r="K365" s="1">
        <v>389</v>
      </c>
      <c r="L365" s="1">
        <v>4108</v>
      </c>
    </row>
    <row r="366" spans="1:12">
      <c r="A366" s="1">
        <v>1924</v>
      </c>
      <c r="B366" s="1">
        <v>12</v>
      </c>
      <c r="C366" s="1">
        <v>30</v>
      </c>
      <c r="D366" s="4" t="str">
        <f t="shared" si="5"/>
        <v/>
      </c>
      <c r="I366" s="1" t="s">
        <v>56</v>
      </c>
      <c r="J366" s="1">
        <v>5</v>
      </c>
      <c r="K366" s="1">
        <v>389</v>
      </c>
      <c r="L366" s="1">
        <v>4108</v>
      </c>
    </row>
    <row r="367" spans="1:12">
      <c r="A367" s="1">
        <v>1924</v>
      </c>
      <c r="B367" s="1">
        <v>12</v>
      </c>
      <c r="C367" s="1">
        <v>31</v>
      </c>
      <c r="E367" s="1">
        <v>1</v>
      </c>
      <c r="F367" s="1">
        <v>2</v>
      </c>
      <c r="G367" s="1">
        <v>0</v>
      </c>
      <c r="H367" s="1" t="s">
        <v>30</v>
      </c>
      <c r="I367" s="1" t="s">
        <v>56</v>
      </c>
      <c r="J367" s="1">
        <v>5</v>
      </c>
      <c r="K367" s="1">
        <v>389</v>
      </c>
      <c r="L367" s="1">
        <v>4108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66"/>
  <sheetViews>
    <sheetView workbookViewId="0">
      <selection activeCell="H180" sqref="H1:H180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7" width="5.83203125" style="1" customWidth="1"/>
    <col min="8" max="8" width="8.83203125" style="1" customWidth="1"/>
    <col min="9" max="9" width="15.83203125" style="1" customWidth="1"/>
    <col min="10" max="10" width="5.83203125" style="1" customWidth="1"/>
    <col min="11" max="11" width="10.83203125" style="1" customWidth="1"/>
    <col min="12" max="12" width="5.83203125" style="1" customWidth="1"/>
    <col min="13" max="16384" width="12.83203125" style="1"/>
  </cols>
  <sheetData>
    <row r="1" spans="1:12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</row>
    <row r="2" spans="1:12">
      <c r="A2" s="3">
        <v>1925</v>
      </c>
      <c r="B2" s="3">
        <v>1</v>
      </c>
      <c r="C2" s="3">
        <v>1</v>
      </c>
      <c r="D2" s="4">
        <f>IF(E2="","",E2*10+F2+G2)</f>
        <v>0</v>
      </c>
      <c r="E2" s="3">
        <v>0</v>
      </c>
      <c r="F2" s="3">
        <v>0</v>
      </c>
      <c r="G2" s="3">
        <v>0</v>
      </c>
      <c r="H2" s="1" t="s">
        <v>30</v>
      </c>
      <c r="I2" s="1" t="s">
        <v>56</v>
      </c>
      <c r="J2" s="1">
        <v>5</v>
      </c>
      <c r="K2" s="5">
        <v>390</v>
      </c>
      <c r="L2" s="3">
        <v>4109</v>
      </c>
    </row>
    <row r="3" spans="1:12">
      <c r="A3" s="3">
        <v>1925</v>
      </c>
      <c r="B3" s="3">
        <v>1</v>
      </c>
      <c r="C3" s="3">
        <v>2</v>
      </c>
      <c r="D3" s="4">
        <f t="shared" ref="D3:D66" si="0">IF(E3="","",E3*10+F3+G3)</f>
        <v>13</v>
      </c>
      <c r="E3" s="3">
        <v>1</v>
      </c>
      <c r="F3" s="3">
        <v>3</v>
      </c>
      <c r="G3" s="3">
        <v>0</v>
      </c>
      <c r="H3" s="1" t="s">
        <v>30</v>
      </c>
      <c r="I3" s="1" t="s">
        <v>56</v>
      </c>
      <c r="J3" s="1">
        <v>5</v>
      </c>
      <c r="K3" s="5">
        <v>390</v>
      </c>
      <c r="L3" s="3">
        <v>4109</v>
      </c>
    </row>
    <row r="4" spans="1:12">
      <c r="A4" s="3">
        <v>1925</v>
      </c>
      <c r="B4" s="3">
        <v>1</v>
      </c>
      <c r="C4" s="3">
        <v>3</v>
      </c>
      <c r="D4" s="4">
        <f t="shared" si="0"/>
        <v>11</v>
      </c>
      <c r="E4" s="3">
        <v>1</v>
      </c>
      <c r="F4" s="3">
        <v>1</v>
      </c>
      <c r="G4" s="3">
        <v>0</v>
      </c>
      <c r="H4" s="1" t="s">
        <v>30</v>
      </c>
      <c r="I4" s="1" t="s">
        <v>56</v>
      </c>
      <c r="J4" s="1">
        <v>5</v>
      </c>
      <c r="K4" s="5">
        <v>390</v>
      </c>
      <c r="L4" s="3">
        <v>4109</v>
      </c>
    </row>
    <row r="5" spans="1:12">
      <c r="A5" s="3">
        <v>1925</v>
      </c>
      <c r="B5" s="3">
        <v>1</v>
      </c>
      <c r="C5" s="3">
        <v>4</v>
      </c>
      <c r="D5" s="4">
        <f t="shared" si="0"/>
        <v>0</v>
      </c>
      <c r="E5" s="3">
        <v>0</v>
      </c>
      <c r="F5" s="3">
        <v>0</v>
      </c>
      <c r="G5" s="3">
        <v>0</v>
      </c>
      <c r="H5" s="1" t="s">
        <v>30</v>
      </c>
      <c r="I5" s="1" t="s">
        <v>56</v>
      </c>
      <c r="J5" s="1">
        <v>5</v>
      </c>
      <c r="K5" s="5">
        <v>390</v>
      </c>
      <c r="L5" s="3">
        <v>4109</v>
      </c>
    </row>
    <row r="6" spans="1:12">
      <c r="A6" s="3">
        <v>1925</v>
      </c>
      <c r="B6" s="3">
        <v>1</v>
      </c>
      <c r="C6" s="3">
        <v>5</v>
      </c>
      <c r="D6" s="4" t="str">
        <f t="shared" si="0"/>
        <v/>
      </c>
      <c r="E6" s="3"/>
      <c r="F6" s="3"/>
      <c r="G6" s="3"/>
      <c r="I6" s="1" t="s">
        <v>56</v>
      </c>
      <c r="J6" s="1">
        <v>5</v>
      </c>
      <c r="K6" s="5">
        <v>390</v>
      </c>
      <c r="L6" s="3">
        <v>4109</v>
      </c>
    </row>
    <row r="7" spans="1:12">
      <c r="A7" s="3">
        <v>1925</v>
      </c>
      <c r="B7" s="3">
        <v>1</v>
      </c>
      <c r="C7" s="3">
        <v>6</v>
      </c>
      <c r="D7" s="4">
        <f t="shared" si="0"/>
        <v>0</v>
      </c>
      <c r="E7" s="3">
        <v>0</v>
      </c>
      <c r="F7" s="3">
        <v>0</v>
      </c>
      <c r="G7" s="3">
        <v>0</v>
      </c>
      <c r="H7" s="1" t="s">
        <v>30</v>
      </c>
      <c r="I7" s="1" t="s">
        <v>56</v>
      </c>
      <c r="J7" s="1">
        <v>5</v>
      </c>
      <c r="K7" s="5">
        <v>390</v>
      </c>
      <c r="L7" s="3">
        <v>4109</v>
      </c>
    </row>
    <row r="8" spans="1:12">
      <c r="A8" s="3">
        <v>1925</v>
      </c>
      <c r="B8" s="3">
        <v>1</v>
      </c>
      <c r="C8" s="3">
        <v>7</v>
      </c>
      <c r="D8" s="4">
        <f t="shared" si="0"/>
        <v>0</v>
      </c>
      <c r="E8" s="3">
        <v>0</v>
      </c>
      <c r="F8" s="3">
        <v>0</v>
      </c>
      <c r="G8" s="3">
        <v>0</v>
      </c>
      <c r="H8" s="1" t="s">
        <v>30</v>
      </c>
      <c r="I8" s="1" t="s">
        <v>56</v>
      </c>
      <c r="J8" s="1">
        <v>5</v>
      </c>
      <c r="K8" s="5">
        <v>390</v>
      </c>
      <c r="L8" s="3">
        <v>4109</v>
      </c>
    </row>
    <row r="9" spans="1:12">
      <c r="A9" s="3">
        <v>1925</v>
      </c>
      <c r="B9" s="3">
        <v>1</v>
      </c>
      <c r="C9" s="3">
        <v>8</v>
      </c>
      <c r="D9" s="4">
        <f t="shared" si="0"/>
        <v>0</v>
      </c>
      <c r="E9" s="3">
        <v>0</v>
      </c>
      <c r="F9" s="3">
        <v>0</v>
      </c>
      <c r="G9" s="3">
        <v>0</v>
      </c>
      <c r="H9" s="1" t="s">
        <v>30</v>
      </c>
      <c r="I9" s="1" t="s">
        <v>56</v>
      </c>
      <c r="J9" s="1">
        <v>5</v>
      </c>
      <c r="K9" s="5">
        <v>390</v>
      </c>
      <c r="L9" s="3">
        <v>4109</v>
      </c>
    </row>
    <row r="10" spans="1:12">
      <c r="A10" s="3">
        <v>1925</v>
      </c>
      <c r="B10" s="3">
        <v>1</v>
      </c>
      <c r="C10" s="3">
        <v>9</v>
      </c>
      <c r="D10" s="4" t="str">
        <f t="shared" si="0"/>
        <v/>
      </c>
      <c r="E10" s="3"/>
      <c r="F10" s="3"/>
      <c r="G10" s="3"/>
      <c r="I10" s="1" t="s">
        <v>56</v>
      </c>
      <c r="J10" s="1">
        <v>5</v>
      </c>
      <c r="K10" s="5">
        <v>390</v>
      </c>
      <c r="L10" s="3">
        <v>4109</v>
      </c>
    </row>
    <row r="11" spans="1:12">
      <c r="A11" s="3">
        <v>1925</v>
      </c>
      <c r="B11" s="3">
        <v>1</v>
      </c>
      <c r="C11" s="3">
        <v>10</v>
      </c>
      <c r="D11" s="4">
        <f t="shared" si="0"/>
        <v>0</v>
      </c>
      <c r="E11" s="3">
        <v>0</v>
      </c>
      <c r="F11" s="3">
        <v>0</v>
      </c>
      <c r="G11" s="3">
        <v>0</v>
      </c>
      <c r="H11" s="1" t="s">
        <v>30</v>
      </c>
      <c r="I11" s="1" t="s">
        <v>56</v>
      </c>
      <c r="J11" s="1">
        <v>5</v>
      </c>
      <c r="K11" s="5">
        <v>390</v>
      </c>
      <c r="L11" s="3">
        <v>4109</v>
      </c>
    </row>
    <row r="12" spans="1:12">
      <c r="A12" s="3">
        <v>1925</v>
      </c>
      <c r="B12" s="3">
        <v>1</v>
      </c>
      <c r="C12" s="3">
        <v>11</v>
      </c>
      <c r="D12" s="4">
        <f t="shared" si="0"/>
        <v>0</v>
      </c>
      <c r="E12" s="3">
        <v>0</v>
      </c>
      <c r="F12" s="3">
        <v>0</v>
      </c>
      <c r="G12" s="3">
        <v>0</v>
      </c>
      <c r="H12" s="1" t="s">
        <v>30</v>
      </c>
      <c r="I12" s="1" t="s">
        <v>56</v>
      </c>
      <c r="J12" s="1">
        <v>5</v>
      </c>
      <c r="K12" s="5">
        <v>390</v>
      </c>
      <c r="L12" s="3">
        <v>4109</v>
      </c>
    </row>
    <row r="13" spans="1:12">
      <c r="A13" s="3">
        <v>1925</v>
      </c>
      <c r="B13" s="3">
        <v>1</v>
      </c>
      <c r="C13" s="3">
        <v>12</v>
      </c>
      <c r="D13" s="4">
        <f t="shared" si="0"/>
        <v>0</v>
      </c>
      <c r="E13" s="3">
        <v>0</v>
      </c>
      <c r="F13" s="3">
        <v>0</v>
      </c>
      <c r="G13" s="3">
        <v>0</v>
      </c>
      <c r="H13" s="1" t="s">
        <v>30</v>
      </c>
      <c r="I13" s="1" t="s">
        <v>56</v>
      </c>
      <c r="J13" s="1">
        <v>5</v>
      </c>
      <c r="K13" s="5">
        <v>390</v>
      </c>
      <c r="L13" s="3">
        <v>4109</v>
      </c>
    </row>
    <row r="14" spans="1:12">
      <c r="A14" s="3">
        <v>1925</v>
      </c>
      <c r="B14" s="3">
        <v>1</v>
      </c>
      <c r="C14" s="3">
        <v>13</v>
      </c>
      <c r="D14" s="4">
        <f t="shared" si="0"/>
        <v>0</v>
      </c>
      <c r="E14" s="3">
        <v>0</v>
      </c>
      <c r="F14" s="3">
        <v>0</v>
      </c>
      <c r="G14" s="3">
        <v>0</v>
      </c>
      <c r="H14" s="1" t="s">
        <v>30</v>
      </c>
      <c r="I14" s="1" t="s">
        <v>56</v>
      </c>
      <c r="J14" s="1">
        <v>5</v>
      </c>
      <c r="K14" s="5">
        <v>390</v>
      </c>
      <c r="L14" s="3">
        <v>4109</v>
      </c>
    </row>
    <row r="15" spans="1:12">
      <c r="A15" s="3">
        <v>1925</v>
      </c>
      <c r="B15" s="3">
        <v>1</v>
      </c>
      <c r="C15" s="3">
        <v>14</v>
      </c>
      <c r="D15" s="4">
        <f t="shared" si="0"/>
        <v>11</v>
      </c>
      <c r="E15" s="3">
        <v>1</v>
      </c>
      <c r="F15" s="3">
        <v>1</v>
      </c>
      <c r="G15" s="3">
        <v>0</v>
      </c>
      <c r="H15" s="1" t="s">
        <v>30</v>
      </c>
      <c r="I15" s="1" t="s">
        <v>56</v>
      </c>
      <c r="J15" s="1">
        <v>5</v>
      </c>
      <c r="K15" s="5">
        <v>390</v>
      </c>
      <c r="L15" s="3">
        <v>4109</v>
      </c>
    </row>
    <row r="16" spans="1:12">
      <c r="A16" s="3">
        <v>1925</v>
      </c>
      <c r="B16" s="3">
        <v>1</v>
      </c>
      <c r="C16" s="3">
        <v>15</v>
      </c>
      <c r="D16" s="4">
        <f t="shared" si="0"/>
        <v>0</v>
      </c>
      <c r="E16" s="3">
        <v>0</v>
      </c>
      <c r="F16" s="3">
        <v>0</v>
      </c>
      <c r="G16" s="3">
        <v>0</v>
      </c>
      <c r="H16" s="1" t="s">
        <v>30</v>
      </c>
      <c r="I16" s="1" t="s">
        <v>56</v>
      </c>
      <c r="J16" s="1">
        <v>5</v>
      </c>
      <c r="K16" s="5">
        <v>390</v>
      </c>
      <c r="L16" s="3">
        <v>4109</v>
      </c>
    </row>
    <row r="17" spans="1:12">
      <c r="A17" s="3">
        <v>1925</v>
      </c>
      <c r="B17" s="3">
        <v>1</v>
      </c>
      <c r="C17" s="3">
        <v>16</v>
      </c>
      <c r="D17" s="4">
        <f t="shared" si="0"/>
        <v>12</v>
      </c>
      <c r="E17" s="3">
        <v>1</v>
      </c>
      <c r="F17" s="3">
        <v>2</v>
      </c>
      <c r="G17" s="3">
        <v>0</v>
      </c>
      <c r="H17" s="1" t="s">
        <v>30</v>
      </c>
      <c r="I17" s="1" t="s">
        <v>56</v>
      </c>
      <c r="J17" s="1">
        <v>5</v>
      </c>
      <c r="K17" s="5">
        <v>390</v>
      </c>
      <c r="L17" s="3">
        <v>4109</v>
      </c>
    </row>
    <row r="18" spans="1:12">
      <c r="A18" s="3">
        <v>1925</v>
      </c>
      <c r="B18" s="3">
        <v>1</v>
      </c>
      <c r="C18" s="3">
        <v>17</v>
      </c>
      <c r="D18" s="4">
        <f t="shared" si="0"/>
        <v>11</v>
      </c>
      <c r="E18" s="3">
        <v>1</v>
      </c>
      <c r="F18" s="3">
        <v>1</v>
      </c>
      <c r="G18" s="3">
        <v>0</v>
      </c>
      <c r="H18" s="1" t="s">
        <v>30</v>
      </c>
      <c r="I18" s="1" t="s">
        <v>56</v>
      </c>
      <c r="J18" s="1">
        <v>5</v>
      </c>
      <c r="K18" s="5">
        <v>390</v>
      </c>
      <c r="L18" s="3">
        <v>4109</v>
      </c>
    </row>
    <row r="19" spans="1:12">
      <c r="A19" s="3">
        <v>1925</v>
      </c>
      <c r="B19" s="3">
        <v>1</v>
      </c>
      <c r="C19" s="3">
        <v>18</v>
      </c>
      <c r="D19" s="4">
        <f t="shared" si="0"/>
        <v>11</v>
      </c>
      <c r="E19" s="3">
        <v>1</v>
      </c>
      <c r="F19" s="3">
        <v>1</v>
      </c>
      <c r="G19" s="3">
        <v>0</v>
      </c>
      <c r="H19" s="1" t="s">
        <v>30</v>
      </c>
      <c r="I19" s="1" t="s">
        <v>56</v>
      </c>
      <c r="J19" s="1">
        <v>5</v>
      </c>
      <c r="K19" s="5">
        <v>390</v>
      </c>
      <c r="L19" s="3">
        <v>4109</v>
      </c>
    </row>
    <row r="20" spans="1:12">
      <c r="A20" s="3">
        <v>1925</v>
      </c>
      <c r="B20" s="3">
        <v>1</v>
      </c>
      <c r="C20" s="3">
        <v>19</v>
      </c>
      <c r="D20" s="4">
        <f t="shared" si="0"/>
        <v>31</v>
      </c>
      <c r="E20" s="3">
        <v>2</v>
      </c>
      <c r="F20" s="3">
        <f>2+9</f>
        <v>11</v>
      </c>
      <c r="G20" s="3">
        <v>0</v>
      </c>
      <c r="H20" s="1" t="s">
        <v>30</v>
      </c>
      <c r="I20" s="1" t="s">
        <v>56</v>
      </c>
      <c r="J20" s="1">
        <v>5</v>
      </c>
      <c r="K20" s="5">
        <v>390</v>
      </c>
      <c r="L20" s="3">
        <v>4109</v>
      </c>
    </row>
    <row r="21" spans="1:12">
      <c r="A21" s="3">
        <v>1925</v>
      </c>
      <c r="B21" s="3">
        <v>1</v>
      </c>
      <c r="C21" s="3">
        <v>20</v>
      </c>
      <c r="D21" s="4" t="str">
        <f t="shared" si="0"/>
        <v/>
      </c>
      <c r="E21" s="3"/>
      <c r="F21" s="3"/>
      <c r="G21" s="3"/>
      <c r="I21" s="1" t="s">
        <v>56</v>
      </c>
      <c r="J21" s="1">
        <v>5</v>
      </c>
      <c r="K21" s="5">
        <v>390</v>
      </c>
      <c r="L21" s="3">
        <v>4109</v>
      </c>
    </row>
    <row r="22" spans="1:12">
      <c r="A22" s="3">
        <v>1925</v>
      </c>
      <c r="B22" s="3">
        <v>1</v>
      </c>
      <c r="C22" s="3">
        <v>21</v>
      </c>
      <c r="D22" s="4">
        <f t="shared" si="0"/>
        <v>22</v>
      </c>
      <c r="E22" s="3">
        <v>1</v>
      </c>
      <c r="F22" s="3">
        <v>9</v>
      </c>
      <c r="G22" s="3">
        <v>3</v>
      </c>
      <c r="H22" s="1" t="s">
        <v>30</v>
      </c>
      <c r="I22" s="1" t="s">
        <v>56</v>
      </c>
      <c r="J22" s="1">
        <v>5</v>
      </c>
      <c r="K22" s="5">
        <v>390</v>
      </c>
      <c r="L22" s="3">
        <v>4109</v>
      </c>
    </row>
    <row r="23" spans="1:12">
      <c r="A23" s="3">
        <v>1925</v>
      </c>
      <c r="B23" s="3">
        <v>1</v>
      </c>
      <c r="C23" s="3">
        <v>22</v>
      </c>
      <c r="D23" s="4">
        <f t="shared" si="0"/>
        <v>29</v>
      </c>
      <c r="E23" s="3">
        <v>2</v>
      </c>
      <c r="F23" s="3">
        <f>5+1</f>
        <v>6</v>
      </c>
      <c r="G23" s="3">
        <v>3</v>
      </c>
      <c r="H23" s="1" t="s">
        <v>30</v>
      </c>
      <c r="I23" s="1" t="s">
        <v>56</v>
      </c>
      <c r="J23" s="1">
        <v>5</v>
      </c>
      <c r="K23" s="5">
        <v>390</v>
      </c>
      <c r="L23" s="3">
        <v>4109</v>
      </c>
    </row>
    <row r="24" spans="1:12">
      <c r="A24" s="3">
        <v>1925</v>
      </c>
      <c r="B24" s="3">
        <v>1</v>
      </c>
      <c r="C24" s="3">
        <v>23</v>
      </c>
      <c r="D24" s="4">
        <f t="shared" si="0"/>
        <v>17</v>
      </c>
      <c r="E24" s="3">
        <v>1</v>
      </c>
      <c r="F24" s="3">
        <v>7</v>
      </c>
      <c r="G24" s="3">
        <v>0</v>
      </c>
      <c r="H24" s="1" t="s">
        <v>30</v>
      </c>
      <c r="I24" s="1" t="s">
        <v>56</v>
      </c>
      <c r="J24" s="1">
        <v>5</v>
      </c>
      <c r="K24" s="5">
        <v>390</v>
      </c>
      <c r="L24" s="3">
        <v>4109</v>
      </c>
    </row>
    <row r="25" spans="1:12">
      <c r="A25" s="3">
        <v>1925</v>
      </c>
      <c r="B25" s="3">
        <v>1</v>
      </c>
      <c r="C25" s="3">
        <v>24</v>
      </c>
      <c r="D25" s="4">
        <f t="shared" si="0"/>
        <v>13</v>
      </c>
      <c r="E25" s="3">
        <v>1</v>
      </c>
      <c r="F25" s="3">
        <v>2</v>
      </c>
      <c r="G25" s="3">
        <v>1</v>
      </c>
      <c r="H25" s="1" t="s">
        <v>30</v>
      </c>
      <c r="I25" s="1" t="s">
        <v>56</v>
      </c>
      <c r="J25" s="1">
        <v>5</v>
      </c>
      <c r="K25" s="5">
        <v>390</v>
      </c>
      <c r="L25" s="3">
        <v>4109</v>
      </c>
    </row>
    <row r="26" spans="1:12">
      <c r="A26" s="3">
        <v>1925</v>
      </c>
      <c r="B26" s="3">
        <v>1</v>
      </c>
      <c r="C26" s="3">
        <v>25</v>
      </c>
      <c r="D26" s="4">
        <f t="shared" si="0"/>
        <v>0</v>
      </c>
      <c r="E26" s="3">
        <v>0</v>
      </c>
      <c r="F26" s="3">
        <v>0</v>
      </c>
      <c r="G26" s="3">
        <v>0</v>
      </c>
      <c r="H26" s="1" t="s">
        <v>30</v>
      </c>
      <c r="I26" s="1" t="s">
        <v>56</v>
      </c>
      <c r="J26" s="1">
        <v>5</v>
      </c>
      <c r="K26" s="5">
        <v>390</v>
      </c>
      <c r="L26" s="3">
        <v>4109</v>
      </c>
    </row>
    <row r="27" spans="1:12">
      <c r="A27" s="3">
        <v>1925</v>
      </c>
      <c r="B27" s="3">
        <v>1</v>
      </c>
      <c r="C27" s="3">
        <v>26</v>
      </c>
      <c r="D27" s="4" t="str">
        <f t="shared" si="0"/>
        <v/>
      </c>
      <c r="E27" s="3"/>
      <c r="F27" s="3"/>
      <c r="G27" s="3"/>
      <c r="I27" s="1" t="s">
        <v>56</v>
      </c>
      <c r="J27" s="1">
        <v>5</v>
      </c>
      <c r="K27" s="5">
        <v>390</v>
      </c>
      <c r="L27" s="3">
        <v>4109</v>
      </c>
    </row>
    <row r="28" spans="1:12">
      <c r="A28" s="3">
        <v>1925</v>
      </c>
      <c r="B28" s="3">
        <v>1</v>
      </c>
      <c r="C28" s="3">
        <v>27</v>
      </c>
      <c r="D28" s="4">
        <f t="shared" si="0"/>
        <v>0</v>
      </c>
      <c r="E28" s="3">
        <v>0</v>
      </c>
      <c r="F28" s="3">
        <v>0</v>
      </c>
      <c r="G28" s="3">
        <v>0</v>
      </c>
      <c r="H28" s="1" t="s">
        <v>30</v>
      </c>
      <c r="I28" s="1" t="s">
        <v>56</v>
      </c>
      <c r="J28" s="1">
        <v>5</v>
      </c>
      <c r="K28" s="5">
        <v>390</v>
      </c>
      <c r="L28" s="3">
        <v>4109</v>
      </c>
    </row>
    <row r="29" spans="1:12">
      <c r="A29" s="3">
        <v>1925</v>
      </c>
      <c r="B29" s="3">
        <v>1</v>
      </c>
      <c r="C29" s="3">
        <v>28</v>
      </c>
      <c r="D29" s="4">
        <f t="shared" si="0"/>
        <v>11</v>
      </c>
      <c r="E29" s="3">
        <v>1</v>
      </c>
      <c r="F29" s="3">
        <v>1</v>
      </c>
      <c r="G29" s="3">
        <v>0</v>
      </c>
      <c r="H29" s="1" t="s">
        <v>30</v>
      </c>
      <c r="I29" s="1" t="s">
        <v>56</v>
      </c>
      <c r="J29" s="1">
        <v>5</v>
      </c>
      <c r="K29" s="5">
        <v>390</v>
      </c>
      <c r="L29" s="3">
        <v>4109</v>
      </c>
    </row>
    <row r="30" spans="1:12">
      <c r="A30" s="3">
        <v>1925</v>
      </c>
      <c r="B30" s="3">
        <v>1</v>
      </c>
      <c r="C30" s="3">
        <v>29</v>
      </c>
      <c r="D30" s="4" t="str">
        <f t="shared" si="0"/>
        <v/>
      </c>
      <c r="E30" s="3"/>
      <c r="F30" s="3"/>
      <c r="G30" s="3"/>
      <c r="I30" s="1" t="s">
        <v>56</v>
      </c>
      <c r="J30" s="1">
        <v>5</v>
      </c>
      <c r="K30" s="5">
        <v>390</v>
      </c>
      <c r="L30" s="3">
        <v>4109</v>
      </c>
    </row>
    <row r="31" spans="1:12">
      <c r="A31" s="3">
        <v>1925</v>
      </c>
      <c r="B31" s="3">
        <v>1</v>
      </c>
      <c r="C31" s="3">
        <v>30</v>
      </c>
      <c r="D31" s="4" t="str">
        <f t="shared" si="0"/>
        <v/>
      </c>
      <c r="E31" s="3"/>
      <c r="F31" s="3"/>
      <c r="G31" s="3"/>
      <c r="I31" s="1" t="s">
        <v>56</v>
      </c>
      <c r="J31" s="1">
        <v>5</v>
      </c>
      <c r="K31" s="5">
        <v>390</v>
      </c>
      <c r="L31" s="3">
        <v>4109</v>
      </c>
    </row>
    <row r="32" spans="1:12">
      <c r="A32" s="3">
        <v>1925</v>
      </c>
      <c r="B32" s="3">
        <v>1</v>
      </c>
      <c r="C32" s="3">
        <v>31</v>
      </c>
      <c r="D32" s="4">
        <f t="shared" si="0"/>
        <v>0</v>
      </c>
      <c r="E32" s="3">
        <v>0</v>
      </c>
      <c r="F32" s="3">
        <v>0</v>
      </c>
      <c r="G32" s="3">
        <v>0</v>
      </c>
      <c r="H32" s="1" t="s">
        <v>30</v>
      </c>
      <c r="I32" s="1" t="s">
        <v>56</v>
      </c>
      <c r="J32" s="1">
        <v>5</v>
      </c>
      <c r="K32" s="5">
        <v>390</v>
      </c>
      <c r="L32" s="3">
        <v>4109</v>
      </c>
    </row>
    <row r="33" spans="1:12">
      <c r="A33" s="1">
        <v>1925</v>
      </c>
      <c r="B33" s="1">
        <v>2</v>
      </c>
      <c r="C33" s="1">
        <v>1</v>
      </c>
      <c r="D33" s="4">
        <f t="shared" si="0"/>
        <v>23</v>
      </c>
      <c r="E33" s="1">
        <v>2</v>
      </c>
      <c r="F33" s="1">
        <f>2+1</f>
        <v>3</v>
      </c>
      <c r="G33" s="1">
        <v>0</v>
      </c>
      <c r="H33" s="1" t="s">
        <v>30</v>
      </c>
      <c r="I33" s="1" t="s">
        <v>56</v>
      </c>
      <c r="J33" s="1">
        <v>5</v>
      </c>
      <c r="K33" s="1">
        <v>391</v>
      </c>
      <c r="L33" s="1">
        <v>4110</v>
      </c>
    </row>
    <row r="34" spans="1:12">
      <c r="A34" s="1">
        <v>1925</v>
      </c>
      <c r="B34" s="1">
        <v>2</v>
      </c>
      <c r="C34" s="1">
        <v>2</v>
      </c>
      <c r="D34" s="4">
        <f t="shared" si="0"/>
        <v>37</v>
      </c>
      <c r="E34" s="1">
        <v>3</v>
      </c>
      <c r="F34" s="1">
        <f>2+1+4</f>
        <v>7</v>
      </c>
      <c r="G34" s="1">
        <v>0</v>
      </c>
      <c r="H34" s="1" t="s">
        <v>30</v>
      </c>
      <c r="I34" s="1" t="s">
        <v>56</v>
      </c>
      <c r="J34" s="1">
        <v>5</v>
      </c>
      <c r="K34" s="1">
        <v>391</v>
      </c>
      <c r="L34" s="1">
        <v>4110</v>
      </c>
    </row>
    <row r="35" spans="1:12">
      <c r="A35" s="1">
        <v>1925</v>
      </c>
      <c r="B35" s="1">
        <v>2</v>
      </c>
      <c r="C35" s="1">
        <v>3</v>
      </c>
      <c r="D35" s="4">
        <f t="shared" si="0"/>
        <v>28</v>
      </c>
      <c r="E35" s="1">
        <v>2</v>
      </c>
      <c r="F35" s="1">
        <f>2+6</f>
        <v>8</v>
      </c>
      <c r="G35" s="1">
        <v>0</v>
      </c>
      <c r="H35" s="1" t="s">
        <v>30</v>
      </c>
      <c r="I35" s="1" t="s">
        <v>56</v>
      </c>
      <c r="J35" s="1">
        <v>5</v>
      </c>
      <c r="K35" s="1">
        <v>391</v>
      </c>
      <c r="L35" s="1">
        <v>4110</v>
      </c>
    </row>
    <row r="36" spans="1:12">
      <c r="A36" s="1">
        <v>1925</v>
      </c>
      <c r="B36" s="1">
        <v>2</v>
      </c>
      <c r="C36" s="1">
        <v>4</v>
      </c>
      <c r="D36" s="4">
        <f t="shared" si="0"/>
        <v>11</v>
      </c>
      <c r="E36" s="1">
        <v>1</v>
      </c>
      <c r="F36" s="1">
        <v>1</v>
      </c>
      <c r="G36" s="1">
        <v>0</v>
      </c>
      <c r="H36" s="1" t="s">
        <v>30</v>
      </c>
      <c r="I36" s="1" t="s">
        <v>56</v>
      </c>
      <c r="J36" s="1">
        <v>5</v>
      </c>
      <c r="K36" s="1">
        <v>391</v>
      </c>
      <c r="L36" s="1">
        <v>4110</v>
      </c>
    </row>
    <row r="37" spans="1:12">
      <c r="A37" s="1">
        <v>1925</v>
      </c>
      <c r="B37" s="1">
        <v>2</v>
      </c>
      <c r="C37" s="1">
        <v>5</v>
      </c>
      <c r="D37" s="4">
        <f t="shared" si="0"/>
        <v>17</v>
      </c>
      <c r="E37" s="1">
        <v>1</v>
      </c>
      <c r="F37" s="1">
        <v>7</v>
      </c>
      <c r="G37" s="1">
        <v>0</v>
      </c>
      <c r="H37" s="1" t="s">
        <v>30</v>
      </c>
      <c r="I37" s="1" t="s">
        <v>56</v>
      </c>
      <c r="J37" s="1">
        <v>5</v>
      </c>
      <c r="K37" s="1">
        <v>391</v>
      </c>
      <c r="L37" s="1">
        <v>4110</v>
      </c>
    </row>
    <row r="38" spans="1:12">
      <c r="A38" s="1">
        <v>1925</v>
      </c>
      <c r="B38" s="1">
        <v>2</v>
      </c>
      <c r="C38" s="1">
        <v>6</v>
      </c>
      <c r="D38" s="4" t="str">
        <f t="shared" si="0"/>
        <v/>
      </c>
      <c r="I38" s="1" t="s">
        <v>56</v>
      </c>
      <c r="J38" s="1">
        <v>5</v>
      </c>
      <c r="K38" s="1">
        <v>391</v>
      </c>
      <c r="L38" s="1">
        <v>4110</v>
      </c>
    </row>
    <row r="39" spans="1:12">
      <c r="A39" s="1">
        <v>1925</v>
      </c>
      <c r="B39" s="1">
        <v>2</v>
      </c>
      <c r="C39" s="1">
        <v>7</v>
      </c>
      <c r="D39" s="4" t="str">
        <f t="shared" si="0"/>
        <v/>
      </c>
      <c r="I39" s="1" t="s">
        <v>56</v>
      </c>
      <c r="J39" s="1">
        <v>5</v>
      </c>
      <c r="K39" s="1">
        <v>391</v>
      </c>
      <c r="L39" s="1">
        <v>4110</v>
      </c>
    </row>
    <row r="40" spans="1:12">
      <c r="A40" s="1">
        <v>1925</v>
      </c>
      <c r="B40" s="1">
        <v>2</v>
      </c>
      <c r="C40" s="1">
        <v>8</v>
      </c>
      <c r="D40" s="4">
        <f t="shared" si="0"/>
        <v>48</v>
      </c>
      <c r="E40" s="1">
        <v>3</v>
      </c>
      <c r="F40" s="1">
        <f>1+12+4</f>
        <v>17</v>
      </c>
      <c r="G40" s="1">
        <v>1</v>
      </c>
      <c r="H40" s="1" t="s">
        <v>30</v>
      </c>
      <c r="I40" s="1" t="s">
        <v>56</v>
      </c>
      <c r="J40" s="1">
        <v>5</v>
      </c>
      <c r="K40" s="1">
        <v>391</v>
      </c>
      <c r="L40" s="1">
        <v>4110</v>
      </c>
    </row>
    <row r="41" spans="1:12">
      <c r="A41" s="1">
        <v>1925</v>
      </c>
      <c r="B41" s="1">
        <v>2</v>
      </c>
      <c r="C41" s="1">
        <v>9</v>
      </c>
      <c r="D41" s="4">
        <f t="shared" si="0"/>
        <v>44</v>
      </c>
      <c r="E41" s="1">
        <v>2</v>
      </c>
      <c r="F41" s="1">
        <f>15+8</f>
        <v>23</v>
      </c>
      <c r="G41" s="1">
        <v>1</v>
      </c>
      <c r="H41" s="1" t="s">
        <v>30</v>
      </c>
      <c r="I41" s="1" t="s">
        <v>56</v>
      </c>
      <c r="J41" s="1">
        <v>5</v>
      </c>
      <c r="K41" s="1">
        <v>391</v>
      </c>
      <c r="L41" s="1">
        <v>4110</v>
      </c>
    </row>
    <row r="42" spans="1:12">
      <c r="A42" s="1">
        <v>1925</v>
      </c>
      <c r="B42" s="1">
        <v>2</v>
      </c>
      <c r="C42" s="1">
        <v>10</v>
      </c>
      <c r="D42" s="4">
        <f t="shared" si="0"/>
        <v>46</v>
      </c>
      <c r="E42" s="1">
        <v>3</v>
      </c>
      <c r="F42" s="1">
        <f>7+4+2</f>
        <v>13</v>
      </c>
      <c r="G42" s="1">
        <v>3</v>
      </c>
      <c r="H42" s="1" t="s">
        <v>30</v>
      </c>
      <c r="I42" s="1" t="s">
        <v>56</v>
      </c>
      <c r="J42" s="1">
        <v>5</v>
      </c>
      <c r="K42" s="1">
        <v>391</v>
      </c>
      <c r="L42" s="1">
        <v>4110</v>
      </c>
    </row>
    <row r="43" spans="1:12">
      <c r="A43" s="1">
        <v>1925</v>
      </c>
      <c r="B43" s="1">
        <v>2</v>
      </c>
      <c r="C43" s="1">
        <v>11</v>
      </c>
      <c r="D43" s="4">
        <f t="shared" si="0"/>
        <v>42</v>
      </c>
      <c r="E43" s="1">
        <v>3</v>
      </c>
      <c r="F43" s="1">
        <f>5+4+1</f>
        <v>10</v>
      </c>
      <c r="G43" s="1">
        <v>2</v>
      </c>
      <c r="H43" s="1" t="s">
        <v>30</v>
      </c>
      <c r="I43" s="1" t="s">
        <v>56</v>
      </c>
      <c r="J43" s="1">
        <v>5</v>
      </c>
      <c r="K43" s="1">
        <v>391</v>
      </c>
      <c r="L43" s="1">
        <v>4110</v>
      </c>
    </row>
    <row r="44" spans="1:12">
      <c r="A44" s="1">
        <v>1925</v>
      </c>
      <c r="B44" s="1">
        <v>2</v>
      </c>
      <c r="C44" s="1">
        <v>12</v>
      </c>
      <c r="D44" s="4">
        <f t="shared" si="0"/>
        <v>28</v>
      </c>
      <c r="E44" s="1">
        <v>2</v>
      </c>
      <c r="F44" s="1">
        <f>2+4</f>
        <v>6</v>
      </c>
      <c r="G44" s="1">
        <v>2</v>
      </c>
      <c r="H44" s="1" t="s">
        <v>30</v>
      </c>
      <c r="I44" s="1" t="s">
        <v>56</v>
      </c>
      <c r="J44" s="1">
        <v>5</v>
      </c>
      <c r="K44" s="1">
        <v>391</v>
      </c>
      <c r="L44" s="1">
        <v>4110</v>
      </c>
    </row>
    <row r="45" spans="1:12">
      <c r="A45" s="1">
        <v>1925</v>
      </c>
      <c r="B45" s="1">
        <v>2</v>
      </c>
      <c r="C45" s="1">
        <v>13</v>
      </c>
      <c r="D45" s="4">
        <f t="shared" si="0"/>
        <v>46</v>
      </c>
      <c r="E45" s="1">
        <v>3</v>
      </c>
      <c r="F45" s="1">
        <f>2+10+2</f>
        <v>14</v>
      </c>
      <c r="G45" s="1">
        <v>2</v>
      </c>
      <c r="H45" s="1" t="s">
        <v>30</v>
      </c>
      <c r="I45" s="1" t="s">
        <v>56</v>
      </c>
      <c r="J45" s="1">
        <v>5</v>
      </c>
      <c r="K45" s="1">
        <v>391</v>
      </c>
      <c r="L45" s="1">
        <v>4110</v>
      </c>
    </row>
    <row r="46" spans="1:12">
      <c r="A46" s="1">
        <v>1925</v>
      </c>
      <c r="B46" s="1">
        <v>2</v>
      </c>
      <c r="C46" s="1">
        <v>14</v>
      </c>
      <c r="D46" s="4">
        <f t="shared" si="0"/>
        <v>35</v>
      </c>
      <c r="E46" s="1">
        <v>2</v>
      </c>
      <c r="F46" s="1">
        <f>1+11</f>
        <v>12</v>
      </c>
      <c r="G46" s="1">
        <v>3</v>
      </c>
      <c r="H46" s="1" t="s">
        <v>30</v>
      </c>
      <c r="I46" s="1" t="s">
        <v>56</v>
      </c>
      <c r="J46" s="1">
        <v>5</v>
      </c>
      <c r="K46" s="1">
        <v>391</v>
      </c>
      <c r="L46" s="1">
        <v>4110</v>
      </c>
    </row>
    <row r="47" spans="1:12">
      <c r="A47" s="1">
        <v>1925</v>
      </c>
      <c r="B47" s="1">
        <v>2</v>
      </c>
      <c r="C47" s="1">
        <v>15</v>
      </c>
      <c r="D47" s="4">
        <f t="shared" si="0"/>
        <v>46</v>
      </c>
      <c r="E47" s="1">
        <v>2</v>
      </c>
      <c r="F47" s="1">
        <f>21+4</f>
        <v>25</v>
      </c>
      <c r="G47" s="1">
        <v>1</v>
      </c>
      <c r="H47" s="1" t="s">
        <v>30</v>
      </c>
      <c r="I47" s="1" t="s">
        <v>56</v>
      </c>
      <c r="J47" s="1">
        <v>5</v>
      </c>
      <c r="K47" s="1">
        <v>391</v>
      </c>
      <c r="L47" s="1">
        <v>4110</v>
      </c>
    </row>
    <row r="48" spans="1:12">
      <c r="A48" s="1">
        <v>1925</v>
      </c>
      <c r="B48" s="1">
        <v>2</v>
      </c>
      <c r="C48" s="1">
        <v>16</v>
      </c>
      <c r="D48" s="4">
        <f t="shared" si="0"/>
        <v>31</v>
      </c>
      <c r="E48" s="1">
        <v>2</v>
      </c>
      <c r="F48" s="1">
        <f>8+2</f>
        <v>10</v>
      </c>
      <c r="G48" s="1">
        <v>1</v>
      </c>
      <c r="H48" s="1" t="s">
        <v>30</v>
      </c>
      <c r="I48" s="1" t="s">
        <v>56</v>
      </c>
      <c r="J48" s="1">
        <v>5</v>
      </c>
      <c r="K48" s="1">
        <v>391</v>
      </c>
      <c r="L48" s="1">
        <v>4110</v>
      </c>
    </row>
    <row r="49" spans="1:12">
      <c r="A49" s="1">
        <v>1925</v>
      </c>
      <c r="B49" s="1">
        <v>2</v>
      </c>
      <c r="C49" s="1">
        <v>17</v>
      </c>
      <c r="D49" s="4">
        <f t="shared" si="0"/>
        <v>30</v>
      </c>
      <c r="E49" s="1">
        <v>2</v>
      </c>
      <c r="F49" s="1">
        <f>7+1</f>
        <v>8</v>
      </c>
      <c r="G49" s="1">
        <v>2</v>
      </c>
      <c r="H49" s="1" t="s">
        <v>30</v>
      </c>
      <c r="I49" s="1" t="s">
        <v>56</v>
      </c>
      <c r="J49" s="1">
        <v>5</v>
      </c>
      <c r="K49" s="1">
        <v>391</v>
      </c>
      <c r="L49" s="1">
        <v>4110</v>
      </c>
    </row>
    <row r="50" spans="1:12">
      <c r="A50" s="1">
        <v>1925</v>
      </c>
      <c r="B50" s="1">
        <v>2</v>
      </c>
      <c r="C50" s="1">
        <v>18</v>
      </c>
      <c r="D50" s="4">
        <f t="shared" si="0"/>
        <v>18</v>
      </c>
      <c r="E50" s="1">
        <v>1</v>
      </c>
      <c r="F50" s="1">
        <v>5</v>
      </c>
      <c r="G50" s="1">
        <v>3</v>
      </c>
      <c r="H50" s="1" t="s">
        <v>30</v>
      </c>
      <c r="I50" s="1" t="s">
        <v>56</v>
      </c>
      <c r="J50" s="1">
        <v>5</v>
      </c>
      <c r="K50" s="1">
        <v>391</v>
      </c>
      <c r="L50" s="1">
        <v>4110</v>
      </c>
    </row>
    <row r="51" spans="1:12">
      <c r="A51" s="1">
        <v>1925</v>
      </c>
      <c r="B51" s="1">
        <v>2</v>
      </c>
      <c r="C51" s="1">
        <v>19</v>
      </c>
      <c r="D51" s="4" t="str">
        <f t="shared" si="0"/>
        <v/>
      </c>
      <c r="I51" s="1" t="s">
        <v>56</v>
      </c>
      <c r="J51" s="1">
        <v>5</v>
      </c>
      <c r="K51" s="1">
        <v>391</v>
      </c>
      <c r="L51" s="1">
        <v>4110</v>
      </c>
    </row>
    <row r="52" spans="1:12">
      <c r="A52" s="1">
        <v>1925</v>
      </c>
      <c r="B52" s="1">
        <v>2</v>
      </c>
      <c r="C52" s="1">
        <v>20</v>
      </c>
      <c r="D52" s="4">
        <f t="shared" si="0"/>
        <v>16</v>
      </c>
      <c r="E52" s="1">
        <v>1</v>
      </c>
      <c r="F52" s="1">
        <v>4</v>
      </c>
      <c r="G52" s="1">
        <v>2</v>
      </c>
      <c r="H52" s="1" t="s">
        <v>30</v>
      </c>
      <c r="I52" s="1" t="s">
        <v>56</v>
      </c>
      <c r="J52" s="1">
        <v>5</v>
      </c>
      <c r="K52" s="1">
        <v>391</v>
      </c>
      <c r="L52" s="1">
        <v>4110</v>
      </c>
    </row>
    <row r="53" spans="1:12">
      <c r="A53" s="1">
        <v>1925</v>
      </c>
      <c r="B53" s="1">
        <v>2</v>
      </c>
      <c r="C53" s="1">
        <v>21</v>
      </c>
      <c r="D53" s="4">
        <f t="shared" si="0"/>
        <v>16</v>
      </c>
      <c r="E53" s="1">
        <v>1</v>
      </c>
      <c r="F53" s="1">
        <v>5</v>
      </c>
      <c r="G53" s="1">
        <v>1</v>
      </c>
      <c r="H53" s="1" t="s">
        <v>30</v>
      </c>
      <c r="I53" s="1" t="s">
        <v>56</v>
      </c>
      <c r="J53" s="1">
        <v>5</v>
      </c>
      <c r="K53" s="1">
        <v>391</v>
      </c>
      <c r="L53" s="1">
        <v>4110</v>
      </c>
    </row>
    <row r="54" spans="1:12">
      <c r="A54" s="1">
        <v>1925</v>
      </c>
      <c r="B54" s="1">
        <v>2</v>
      </c>
      <c r="C54" s="1">
        <v>22</v>
      </c>
      <c r="D54" s="4">
        <f t="shared" si="0"/>
        <v>12</v>
      </c>
      <c r="E54" s="1">
        <v>1</v>
      </c>
      <c r="F54" s="1">
        <v>2</v>
      </c>
      <c r="G54" s="1">
        <v>0</v>
      </c>
      <c r="H54" s="1" t="s">
        <v>30</v>
      </c>
      <c r="I54" s="1" t="s">
        <v>56</v>
      </c>
      <c r="J54" s="1">
        <v>5</v>
      </c>
      <c r="K54" s="1">
        <v>391</v>
      </c>
      <c r="L54" s="1">
        <v>4110</v>
      </c>
    </row>
    <row r="55" spans="1:12">
      <c r="A55" s="1">
        <v>1925</v>
      </c>
      <c r="B55" s="1">
        <v>2</v>
      </c>
      <c r="C55" s="1">
        <v>23</v>
      </c>
      <c r="D55" s="4">
        <f t="shared" si="0"/>
        <v>23</v>
      </c>
      <c r="E55" s="1">
        <v>2</v>
      </c>
      <c r="F55" s="1">
        <f>1+2</f>
        <v>3</v>
      </c>
      <c r="G55" s="1">
        <v>0</v>
      </c>
      <c r="H55" s="1" t="s">
        <v>30</v>
      </c>
      <c r="I55" s="1" t="s">
        <v>56</v>
      </c>
      <c r="J55" s="1">
        <v>5</v>
      </c>
      <c r="K55" s="1">
        <v>391</v>
      </c>
      <c r="L55" s="1">
        <v>4110</v>
      </c>
    </row>
    <row r="56" spans="1:12">
      <c r="A56" s="1">
        <v>1925</v>
      </c>
      <c r="B56" s="1">
        <v>2</v>
      </c>
      <c r="C56" s="1">
        <v>24</v>
      </c>
      <c r="D56" s="4">
        <f t="shared" si="0"/>
        <v>0</v>
      </c>
      <c r="E56" s="1">
        <v>0</v>
      </c>
      <c r="F56" s="1">
        <v>0</v>
      </c>
      <c r="G56" s="1">
        <v>0</v>
      </c>
      <c r="H56" s="1" t="s">
        <v>30</v>
      </c>
      <c r="I56" s="1" t="s">
        <v>56</v>
      </c>
      <c r="J56" s="1">
        <v>5</v>
      </c>
      <c r="K56" s="1">
        <v>391</v>
      </c>
      <c r="L56" s="1">
        <v>4110</v>
      </c>
    </row>
    <row r="57" spans="1:12">
      <c r="A57" s="1">
        <v>1925</v>
      </c>
      <c r="B57" s="1">
        <v>2</v>
      </c>
      <c r="C57" s="1">
        <v>25</v>
      </c>
      <c r="D57" s="4" t="str">
        <f t="shared" si="0"/>
        <v/>
      </c>
      <c r="I57" s="1" t="s">
        <v>56</v>
      </c>
      <c r="J57" s="1">
        <v>5</v>
      </c>
      <c r="K57" s="1">
        <v>391</v>
      </c>
      <c r="L57" s="1">
        <v>4110</v>
      </c>
    </row>
    <row r="58" spans="1:12">
      <c r="A58" s="1">
        <v>1925</v>
      </c>
      <c r="B58" s="1">
        <v>2</v>
      </c>
      <c r="C58" s="1">
        <v>26</v>
      </c>
      <c r="D58" s="4" t="str">
        <f t="shared" si="0"/>
        <v/>
      </c>
      <c r="I58" s="1" t="s">
        <v>56</v>
      </c>
      <c r="J58" s="1">
        <v>5</v>
      </c>
      <c r="K58" s="1">
        <v>391</v>
      </c>
      <c r="L58" s="1">
        <v>4110</v>
      </c>
    </row>
    <row r="59" spans="1:12">
      <c r="A59" s="1">
        <v>1925</v>
      </c>
      <c r="B59" s="1">
        <v>2</v>
      </c>
      <c r="C59" s="1">
        <v>27</v>
      </c>
      <c r="D59" s="4">
        <f t="shared" si="0"/>
        <v>0</v>
      </c>
      <c r="E59" s="1">
        <v>0</v>
      </c>
      <c r="F59" s="1">
        <v>0</v>
      </c>
      <c r="G59" s="1">
        <v>0</v>
      </c>
      <c r="H59" s="1" t="s">
        <v>30</v>
      </c>
      <c r="I59" s="1" t="s">
        <v>56</v>
      </c>
      <c r="J59" s="1">
        <v>5</v>
      </c>
      <c r="K59" s="1">
        <v>391</v>
      </c>
      <c r="L59" s="1">
        <v>4110</v>
      </c>
    </row>
    <row r="60" spans="1:12">
      <c r="A60" s="1">
        <v>1925</v>
      </c>
      <c r="B60" s="1">
        <v>2</v>
      </c>
      <c r="C60" s="1">
        <v>28</v>
      </c>
      <c r="D60" s="4">
        <f t="shared" si="0"/>
        <v>0</v>
      </c>
      <c r="E60" s="1">
        <v>0</v>
      </c>
      <c r="F60" s="1">
        <v>0</v>
      </c>
      <c r="G60" s="1">
        <v>0</v>
      </c>
      <c r="H60" s="1" t="s">
        <v>30</v>
      </c>
      <c r="I60" s="1" t="s">
        <v>56</v>
      </c>
      <c r="J60" s="1">
        <v>5</v>
      </c>
      <c r="K60" s="1">
        <v>391</v>
      </c>
      <c r="L60" s="1">
        <v>4110</v>
      </c>
    </row>
    <row r="61" spans="1:12">
      <c r="A61" s="1">
        <v>1925</v>
      </c>
      <c r="B61" s="1">
        <v>3</v>
      </c>
      <c r="C61" s="1">
        <v>1</v>
      </c>
      <c r="D61" s="4">
        <f t="shared" si="0"/>
        <v>12</v>
      </c>
      <c r="E61" s="1">
        <v>1</v>
      </c>
      <c r="F61" s="1">
        <v>2</v>
      </c>
      <c r="G61" s="1">
        <v>0</v>
      </c>
      <c r="H61" s="1" t="s">
        <v>30</v>
      </c>
      <c r="I61" s="1" t="s">
        <v>56</v>
      </c>
      <c r="J61" s="1">
        <v>5</v>
      </c>
      <c r="K61" s="1">
        <v>392</v>
      </c>
      <c r="L61" s="1">
        <v>4111</v>
      </c>
    </row>
    <row r="62" spans="1:12">
      <c r="A62" s="1">
        <v>1925</v>
      </c>
      <c r="B62" s="1">
        <v>3</v>
      </c>
      <c r="C62" s="1">
        <v>2</v>
      </c>
      <c r="D62" s="4">
        <f t="shared" si="0"/>
        <v>14</v>
      </c>
      <c r="E62" s="1">
        <v>1</v>
      </c>
      <c r="F62" s="1">
        <v>4</v>
      </c>
      <c r="G62" s="1">
        <v>0</v>
      </c>
      <c r="H62" s="1" t="s">
        <v>30</v>
      </c>
      <c r="I62" s="1" t="s">
        <v>56</v>
      </c>
      <c r="J62" s="1">
        <v>5</v>
      </c>
      <c r="K62" s="1">
        <v>392</v>
      </c>
      <c r="L62" s="1">
        <v>4111</v>
      </c>
    </row>
    <row r="63" spans="1:12">
      <c r="A63" s="1">
        <v>1925</v>
      </c>
      <c r="B63" s="1">
        <v>3</v>
      </c>
      <c r="C63" s="1">
        <v>3</v>
      </c>
      <c r="D63" s="4">
        <f t="shared" si="0"/>
        <v>13</v>
      </c>
      <c r="E63" s="1">
        <v>1</v>
      </c>
      <c r="F63" s="1">
        <v>3</v>
      </c>
      <c r="G63" s="1">
        <v>0</v>
      </c>
      <c r="H63" s="1" t="s">
        <v>30</v>
      </c>
      <c r="I63" s="1" t="s">
        <v>56</v>
      </c>
      <c r="J63" s="1">
        <v>5</v>
      </c>
      <c r="K63" s="1">
        <v>392</v>
      </c>
      <c r="L63" s="1">
        <v>4111</v>
      </c>
    </row>
    <row r="64" spans="1:12">
      <c r="A64" s="1">
        <v>1925</v>
      </c>
      <c r="B64" s="1">
        <v>3</v>
      </c>
      <c r="C64" s="1">
        <v>4</v>
      </c>
      <c r="D64" s="4">
        <f t="shared" si="0"/>
        <v>11</v>
      </c>
      <c r="E64" s="1">
        <v>1</v>
      </c>
      <c r="F64" s="1">
        <v>1</v>
      </c>
      <c r="G64" s="1">
        <v>0</v>
      </c>
      <c r="H64" s="1" t="s">
        <v>30</v>
      </c>
      <c r="I64" s="1" t="s">
        <v>56</v>
      </c>
      <c r="J64" s="1">
        <v>5</v>
      </c>
      <c r="K64" s="1">
        <v>392</v>
      </c>
      <c r="L64" s="1">
        <v>4111</v>
      </c>
    </row>
    <row r="65" spans="1:12">
      <c r="A65" s="1">
        <v>1925</v>
      </c>
      <c r="B65" s="1">
        <v>3</v>
      </c>
      <c r="C65" s="1">
        <v>5</v>
      </c>
      <c r="D65" s="4">
        <f t="shared" si="0"/>
        <v>23</v>
      </c>
      <c r="E65" s="1">
        <v>2</v>
      </c>
      <c r="F65" s="1">
        <f>1+2</f>
        <v>3</v>
      </c>
      <c r="G65" s="1">
        <v>0</v>
      </c>
      <c r="H65" s="1" t="s">
        <v>30</v>
      </c>
      <c r="I65" s="1" t="s">
        <v>56</v>
      </c>
      <c r="J65" s="1">
        <v>5</v>
      </c>
      <c r="K65" s="1">
        <v>392</v>
      </c>
      <c r="L65" s="1">
        <v>4111</v>
      </c>
    </row>
    <row r="66" spans="1:12">
      <c r="A66" s="1">
        <v>1925</v>
      </c>
      <c r="B66" s="1">
        <v>3</v>
      </c>
      <c r="C66" s="1">
        <v>6</v>
      </c>
      <c r="D66" s="4">
        <f t="shared" si="0"/>
        <v>0</v>
      </c>
      <c r="E66" s="1">
        <v>0</v>
      </c>
      <c r="F66" s="1">
        <v>0</v>
      </c>
      <c r="G66" s="1">
        <v>0</v>
      </c>
      <c r="H66" s="1" t="s">
        <v>30</v>
      </c>
      <c r="I66" s="1" t="s">
        <v>56</v>
      </c>
      <c r="J66" s="1">
        <v>5</v>
      </c>
      <c r="K66" s="1">
        <v>392</v>
      </c>
      <c r="L66" s="1">
        <v>4111</v>
      </c>
    </row>
    <row r="67" spans="1:12">
      <c r="A67" s="1">
        <v>1925</v>
      </c>
      <c r="B67" s="1">
        <v>3</v>
      </c>
      <c r="C67" s="1">
        <v>7</v>
      </c>
      <c r="D67" s="4" t="str">
        <f t="shared" ref="D67:D130" si="1">IF(E67="","",E67*10+F67+G67)</f>
        <v/>
      </c>
      <c r="I67" s="1" t="s">
        <v>56</v>
      </c>
      <c r="J67" s="1">
        <v>5</v>
      </c>
      <c r="K67" s="1">
        <v>392</v>
      </c>
      <c r="L67" s="1">
        <v>4111</v>
      </c>
    </row>
    <row r="68" spans="1:12">
      <c r="A68" s="1">
        <v>1925</v>
      </c>
      <c r="B68" s="1">
        <v>3</v>
      </c>
      <c r="C68" s="1">
        <v>8</v>
      </c>
      <c r="D68" s="4">
        <f t="shared" si="1"/>
        <v>0</v>
      </c>
      <c r="E68" s="1">
        <v>0</v>
      </c>
      <c r="F68" s="1">
        <v>0</v>
      </c>
      <c r="G68" s="1">
        <v>0</v>
      </c>
      <c r="H68" s="1" t="s">
        <v>38</v>
      </c>
      <c r="I68" s="1" t="s">
        <v>56</v>
      </c>
      <c r="J68" s="1">
        <v>5</v>
      </c>
      <c r="K68" s="1">
        <v>392</v>
      </c>
      <c r="L68" s="1">
        <v>4111</v>
      </c>
    </row>
    <row r="69" spans="1:12">
      <c r="A69" s="1">
        <v>1925</v>
      </c>
      <c r="B69" s="1">
        <v>3</v>
      </c>
      <c r="C69" s="1">
        <v>9</v>
      </c>
      <c r="D69" s="4">
        <f t="shared" si="1"/>
        <v>0</v>
      </c>
      <c r="E69" s="1">
        <v>0</v>
      </c>
      <c r="F69" s="1">
        <v>0</v>
      </c>
      <c r="G69" s="1">
        <v>0</v>
      </c>
      <c r="H69" s="1" t="s">
        <v>38</v>
      </c>
      <c r="I69" s="1" t="s">
        <v>56</v>
      </c>
      <c r="J69" s="1">
        <v>5</v>
      </c>
      <c r="K69" s="1">
        <v>392</v>
      </c>
      <c r="L69" s="1">
        <v>4111</v>
      </c>
    </row>
    <row r="70" spans="1:12">
      <c r="A70" s="1">
        <v>1925</v>
      </c>
      <c r="B70" s="1">
        <v>3</v>
      </c>
      <c r="C70" s="1">
        <v>10</v>
      </c>
      <c r="D70" s="4">
        <f t="shared" si="1"/>
        <v>0</v>
      </c>
      <c r="E70" s="1">
        <v>0</v>
      </c>
      <c r="F70" s="1">
        <v>0</v>
      </c>
      <c r="G70" s="1">
        <v>0</v>
      </c>
      <c r="H70" s="1" t="s">
        <v>30</v>
      </c>
      <c r="I70" s="1" t="s">
        <v>56</v>
      </c>
      <c r="J70" s="1">
        <v>5</v>
      </c>
      <c r="K70" s="1">
        <v>392</v>
      </c>
      <c r="L70" s="1">
        <v>4111</v>
      </c>
    </row>
    <row r="71" spans="1:12">
      <c r="A71" s="1">
        <v>1925</v>
      </c>
      <c r="B71" s="1">
        <v>3</v>
      </c>
      <c r="C71" s="1">
        <v>11</v>
      </c>
      <c r="D71" s="4">
        <f t="shared" si="1"/>
        <v>0</v>
      </c>
      <c r="E71" s="1">
        <v>0</v>
      </c>
      <c r="F71" s="1">
        <v>0</v>
      </c>
      <c r="G71" s="1">
        <v>0</v>
      </c>
      <c r="H71" s="1" t="s">
        <v>30</v>
      </c>
      <c r="I71" s="1" t="s">
        <v>56</v>
      </c>
      <c r="J71" s="1">
        <v>5</v>
      </c>
      <c r="K71" s="1">
        <v>392</v>
      </c>
      <c r="L71" s="1">
        <v>4111</v>
      </c>
    </row>
    <row r="72" spans="1:12">
      <c r="A72" s="1">
        <v>1925</v>
      </c>
      <c r="B72" s="1">
        <v>3</v>
      </c>
      <c r="C72" s="1">
        <v>12</v>
      </c>
      <c r="D72" s="4">
        <f t="shared" si="1"/>
        <v>19</v>
      </c>
      <c r="E72" s="1">
        <v>1</v>
      </c>
      <c r="F72" s="1">
        <v>9</v>
      </c>
      <c r="G72" s="1">
        <v>0</v>
      </c>
      <c r="H72" s="1" t="s">
        <v>30</v>
      </c>
      <c r="I72" s="1" t="s">
        <v>56</v>
      </c>
      <c r="J72" s="1">
        <v>5</v>
      </c>
      <c r="K72" s="1">
        <v>392</v>
      </c>
      <c r="L72" s="1">
        <v>4111</v>
      </c>
    </row>
    <row r="73" spans="1:12">
      <c r="A73" s="1">
        <v>1925</v>
      </c>
      <c r="B73" s="1">
        <v>3</v>
      </c>
      <c r="C73" s="1">
        <v>13</v>
      </c>
      <c r="D73" s="4">
        <f t="shared" si="1"/>
        <v>21</v>
      </c>
      <c r="E73" s="1">
        <v>1</v>
      </c>
      <c r="F73" s="1">
        <v>10</v>
      </c>
      <c r="G73" s="1">
        <v>1</v>
      </c>
      <c r="H73" s="1" t="s">
        <v>30</v>
      </c>
      <c r="I73" s="1" t="s">
        <v>56</v>
      </c>
      <c r="J73" s="1">
        <v>5</v>
      </c>
      <c r="K73" s="1">
        <v>392</v>
      </c>
      <c r="L73" s="1">
        <v>4111</v>
      </c>
    </row>
    <row r="74" spans="1:12">
      <c r="A74" s="1">
        <v>1925</v>
      </c>
      <c r="B74" s="1">
        <v>3</v>
      </c>
      <c r="C74" s="1">
        <v>14</v>
      </c>
      <c r="D74" s="4">
        <f t="shared" si="1"/>
        <v>21</v>
      </c>
      <c r="E74" s="1">
        <v>1</v>
      </c>
      <c r="F74" s="1">
        <v>7</v>
      </c>
      <c r="G74" s="1">
        <v>4</v>
      </c>
      <c r="H74" s="1" t="s">
        <v>30</v>
      </c>
      <c r="I74" s="1" t="s">
        <v>56</v>
      </c>
      <c r="J74" s="1">
        <v>5</v>
      </c>
      <c r="K74" s="1">
        <v>392</v>
      </c>
      <c r="L74" s="1">
        <v>4111</v>
      </c>
    </row>
    <row r="75" spans="1:12">
      <c r="A75" s="1">
        <v>1925</v>
      </c>
      <c r="B75" s="1">
        <v>3</v>
      </c>
      <c r="C75" s="1">
        <v>15</v>
      </c>
      <c r="D75" s="4" t="str">
        <f t="shared" si="1"/>
        <v/>
      </c>
      <c r="I75" s="1" t="s">
        <v>56</v>
      </c>
      <c r="J75" s="1">
        <v>5</v>
      </c>
      <c r="K75" s="1">
        <v>392</v>
      </c>
      <c r="L75" s="1">
        <v>4111</v>
      </c>
    </row>
    <row r="76" spans="1:12">
      <c r="A76" s="1">
        <v>1925</v>
      </c>
      <c r="B76" s="1">
        <v>3</v>
      </c>
      <c r="C76" s="1">
        <v>16</v>
      </c>
      <c r="D76" s="4">
        <f t="shared" si="1"/>
        <v>23</v>
      </c>
      <c r="E76" s="1">
        <v>1</v>
      </c>
      <c r="F76" s="1">
        <v>11</v>
      </c>
      <c r="G76" s="1">
        <v>2</v>
      </c>
      <c r="H76" s="1" t="s">
        <v>30</v>
      </c>
      <c r="I76" s="1" t="s">
        <v>56</v>
      </c>
      <c r="J76" s="1">
        <v>5</v>
      </c>
      <c r="K76" s="1">
        <v>392</v>
      </c>
      <c r="L76" s="1">
        <v>4111</v>
      </c>
    </row>
    <row r="77" spans="1:12">
      <c r="A77" s="1">
        <v>1925</v>
      </c>
      <c r="B77" s="1">
        <v>3</v>
      </c>
      <c r="C77" s="1">
        <v>17</v>
      </c>
      <c r="D77" s="4">
        <f t="shared" si="1"/>
        <v>25</v>
      </c>
      <c r="E77" s="1">
        <v>2</v>
      </c>
      <c r="F77" s="1">
        <f>3+1</f>
        <v>4</v>
      </c>
      <c r="G77" s="1">
        <v>1</v>
      </c>
      <c r="H77" s="1" t="s">
        <v>30</v>
      </c>
      <c r="I77" s="1" t="s">
        <v>56</v>
      </c>
      <c r="J77" s="1">
        <v>5</v>
      </c>
      <c r="K77" s="1">
        <v>392</v>
      </c>
      <c r="L77" s="1">
        <v>4111</v>
      </c>
    </row>
    <row r="78" spans="1:12">
      <c r="A78" s="1">
        <v>1925</v>
      </c>
      <c r="B78" s="1">
        <v>3</v>
      </c>
      <c r="C78" s="1">
        <v>18</v>
      </c>
      <c r="D78" s="4">
        <f t="shared" si="1"/>
        <v>41</v>
      </c>
      <c r="E78" s="1">
        <v>2</v>
      </c>
      <c r="F78" s="1">
        <f>17+3</f>
        <v>20</v>
      </c>
      <c r="G78" s="1">
        <v>1</v>
      </c>
      <c r="H78" s="1" t="s">
        <v>30</v>
      </c>
      <c r="I78" s="1" t="s">
        <v>56</v>
      </c>
      <c r="J78" s="1">
        <v>5</v>
      </c>
      <c r="K78" s="1">
        <v>392</v>
      </c>
      <c r="L78" s="1">
        <v>4111</v>
      </c>
    </row>
    <row r="79" spans="1:12">
      <c r="A79" s="1">
        <v>1925</v>
      </c>
      <c r="B79" s="1">
        <v>3</v>
      </c>
      <c r="C79" s="1">
        <v>19</v>
      </c>
      <c r="D79" s="4">
        <f t="shared" si="1"/>
        <v>43</v>
      </c>
      <c r="E79" s="1">
        <v>3</v>
      </c>
      <c r="F79" s="1">
        <f>9+2+1</f>
        <v>12</v>
      </c>
      <c r="G79" s="1">
        <v>1</v>
      </c>
      <c r="H79" s="1" t="s">
        <v>30</v>
      </c>
      <c r="I79" s="1" t="s">
        <v>56</v>
      </c>
      <c r="J79" s="1">
        <v>5</v>
      </c>
      <c r="K79" s="1">
        <v>392</v>
      </c>
      <c r="L79" s="1">
        <v>4111</v>
      </c>
    </row>
    <row r="80" spans="1:12">
      <c r="A80" s="1">
        <v>1925</v>
      </c>
      <c r="B80" s="1">
        <v>3</v>
      </c>
      <c r="C80" s="1">
        <v>20</v>
      </c>
      <c r="D80" s="4">
        <f t="shared" si="1"/>
        <v>41</v>
      </c>
      <c r="E80" s="1">
        <v>3</v>
      </c>
      <c r="F80" s="1">
        <f>7+1+2</f>
        <v>10</v>
      </c>
      <c r="G80" s="1">
        <v>1</v>
      </c>
      <c r="H80" s="1" t="s">
        <v>30</v>
      </c>
      <c r="I80" s="1" t="s">
        <v>56</v>
      </c>
      <c r="J80" s="1">
        <v>5</v>
      </c>
      <c r="K80" s="1">
        <v>392</v>
      </c>
      <c r="L80" s="1">
        <v>4111</v>
      </c>
    </row>
    <row r="81" spans="1:12">
      <c r="A81" s="1">
        <v>1925</v>
      </c>
      <c r="B81" s="1">
        <v>3</v>
      </c>
      <c r="C81" s="1">
        <v>21</v>
      </c>
      <c r="D81" s="4">
        <f t="shared" si="1"/>
        <v>25</v>
      </c>
      <c r="E81" s="1">
        <v>2</v>
      </c>
      <c r="F81" s="1">
        <f>2+2</f>
        <v>4</v>
      </c>
      <c r="G81" s="1">
        <v>1</v>
      </c>
      <c r="H81" s="1" t="s">
        <v>30</v>
      </c>
      <c r="I81" s="1" t="s">
        <v>56</v>
      </c>
      <c r="J81" s="1">
        <v>5</v>
      </c>
      <c r="K81" s="1">
        <v>392</v>
      </c>
      <c r="L81" s="1">
        <v>4111</v>
      </c>
    </row>
    <row r="82" spans="1:12">
      <c r="A82" s="1">
        <v>1925</v>
      </c>
      <c r="B82" s="1">
        <v>3</v>
      </c>
      <c r="C82" s="1">
        <v>22</v>
      </c>
      <c r="D82" s="4">
        <f t="shared" si="1"/>
        <v>24</v>
      </c>
      <c r="E82" s="1">
        <v>2</v>
      </c>
      <c r="F82" s="1">
        <f>1+2</f>
        <v>3</v>
      </c>
      <c r="G82" s="1">
        <v>1</v>
      </c>
      <c r="H82" s="1" t="s">
        <v>30</v>
      </c>
      <c r="I82" s="1" t="s">
        <v>56</v>
      </c>
      <c r="J82" s="1">
        <v>5</v>
      </c>
      <c r="K82" s="1">
        <v>392</v>
      </c>
      <c r="L82" s="1">
        <v>4111</v>
      </c>
    </row>
    <row r="83" spans="1:12">
      <c r="A83" s="1">
        <v>1925</v>
      </c>
      <c r="B83" s="1">
        <v>3</v>
      </c>
      <c r="C83" s="1">
        <v>23</v>
      </c>
      <c r="D83" s="4">
        <f t="shared" si="1"/>
        <v>0</v>
      </c>
      <c r="E83" s="1">
        <v>0</v>
      </c>
      <c r="F83" s="1">
        <v>0</v>
      </c>
      <c r="G83" s="1">
        <v>0</v>
      </c>
      <c r="H83" s="1" t="s">
        <v>30</v>
      </c>
      <c r="I83" s="1" t="s">
        <v>56</v>
      </c>
      <c r="J83" s="1">
        <v>5</v>
      </c>
      <c r="K83" s="1">
        <v>392</v>
      </c>
      <c r="L83" s="1">
        <v>4111</v>
      </c>
    </row>
    <row r="84" spans="1:12">
      <c r="A84" s="1">
        <v>1925</v>
      </c>
      <c r="B84" s="1">
        <v>3</v>
      </c>
      <c r="C84" s="1">
        <v>24</v>
      </c>
      <c r="D84" s="4">
        <f t="shared" si="1"/>
        <v>0</v>
      </c>
      <c r="E84" s="1">
        <v>0</v>
      </c>
      <c r="F84" s="1">
        <v>0</v>
      </c>
      <c r="G84" s="1">
        <v>0</v>
      </c>
      <c r="H84" s="1" t="s">
        <v>38</v>
      </c>
      <c r="I84" s="1" t="s">
        <v>56</v>
      </c>
      <c r="J84" s="1">
        <v>5</v>
      </c>
      <c r="K84" s="1">
        <v>392</v>
      </c>
      <c r="L84" s="1">
        <v>4111</v>
      </c>
    </row>
    <row r="85" spans="1:12">
      <c r="A85" s="1">
        <v>1925</v>
      </c>
      <c r="B85" s="1">
        <v>3</v>
      </c>
      <c r="C85" s="1">
        <v>25</v>
      </c>
      <c r="D85" s="4">
        <f t="shared" si="1"/>
        <v>18</v>
      </c>
      <c r="E85" s="1">
        <v>1</v>
      </c>
      <c r="F85" s="1">
        <v>8</v>
      </c>
      <c r="G85" s="1">
        <v>0</v>
      </c>
      <c r="H85" s="1" t="s">
        <v>30</v>
      </c>
      <c r="I85" s="1" t="s">
        <v>56</v>
      </c>
      <c r="J85" s="1">
        <v>5</v>
      </c>
      <c r="K85" s="1">
        <v>392</v>
      </c>
      <c r="L85" s="1">
        <v>4111</v>
      </c>
    </row>
    <row r="86" spans="1:12">
      <c r="A86" s="1">
        <v>1925</v>
      </c>
      <c r="B86" s="1">
        <v>3</v>
      </c>
      <c r="C86" s="1">
        <v>26</v>
      </c>
      <c r="D86" s="4">
        <f t="shared" si="1"/>
        <v>30</v>
      </c>
      <c r="E86" s="1">
        <v>2</v>
      </c>
      <c r="F86" s="1">
        <f>8+2</f>
        <v>10</v>
      </c>
      <c r="G86" s="1">
        <v>0</v>
      </c>
      <c r="H86" s="1" t="s">
        <v>30</v>
      </c>
      <c r="I86" s="1" t="s">
        <v>56</v>
      </c>
      <c r="J86" s="1">
        <v>5</v>
      </c>
      <c r="K86" s="1">
        <v>392</v>
      </c>
      <c r="L86" s="1">
        <v>4111</v>
      </c>
    </row>
    <row r="87" spans="1:12">
      <c r="A87" s="1">
        <v>1925</v>
      </c>
      <c r="B87" s="1">
        <v>3</v>
      </c>
      <c r="C87" s="1">
        <v>27</v>
      </c>
      <c r="D87" s="4">
        <f t="shared" si="1"/>
        <v>20</v>
      </c>
      <c r="E87" s="1">
        <v>1</v>
      </c>
      <c r="F87" s="1">
        <v>9</v>
      </c>
      <c r="G87" s="1">
        <v>1</v>
      </c>
      <c r="H87" s="1" t="s">
        <v>30</v>
      </c>
      <c r="I87" s="1" t="s">
        <v>56</v>
      </c>
      <c r="J87" s="1">
        <v>5</v>
      </c>
      <c r="K87" s="1">
        <v>392</v>
      </c>
      <c r="L87" s="1">
        <v>4111</v>
      </c>
    </row>
    <row r="88" spans="1:12">
      <c r="A88" s="1">
        <v>1925</v>
      </c>
      <c r="B88" s="1">
        <v>3</v>
      </c>
      <c r="C88" s="1">
        <v>28</v>
      </c>
      <c r="D88" s="4">
        <f t="shared" si="1"/>
        <v>37</v>
      </c>
      <c r="E88" s="1">
        <v>1</v>
      </c>
      <c r="F88" s="1">
        <v>25</v>
      </c>
      <c r="G88" s="1">
        <v>2</v>
      </c>
      <c r="H88" s="1" t="s">
        <v>30</v>
      </c>
      <c r="I88" s="1" t="s">
        <v>56</v>
      </c>
      <c r="J88" s="1">
        <v>5</v>
      </c>
      <c r="K88" s="1">
        <v>392</v>
      </c>
      <c r="L88" s="1">
        <v>4111</v>
      </c>
    </row>
    <row r="89" spans="1:12">
      <c r="A89" s="1">
        <v>1925</v>
      </c>
      <c r="B89" s="1">
        <v>3</v>
      </c>
      <c r="C89" s="1">
        <v>29</v>
      </c>
      <c r="D89" s="4">
        <f t="shared" si="1"/>
        <v>28</v>
      </c>
      <c r="E89" s="1">
        <v>1</v>
      </c>
      <c r="F89" s="1">
        <v>14</v>
      </c>
      <c r="G89" s="1">
        <v>4</v>
      </c>
      <c r="H89" s="1" t="s">
        <v>30</v>
      </c>
      <c r="I89" s="1" t="s">
        <v>56</v>
      </c>
      <c r="J89" s="1">
        <v>5</v>
      </c>
      <c r="K89" s="1">
        <v>392</v>
      </c>
      <c r="L89" s="1">
        <v>4111</v>
      </c>
    </row>
    <row r="90" spans="1:12">
      <c r="A90" s="1">
        <v>1925</v>
      </c>
      <c r="B90" s="1">
        <v>3</v>
      </c>
      <c r="C90" s="1">
        <v>30</v>
      </c>
      <c r="D90" s="4" t="str">
        <f t="shared" si="1"/>
        <v/>
      </c>
      <c r="I90" s="1" t="s">
        <v>56</v>
      </c>
      <c r="J90" s="1">
        <v>5</v>
      </c>
      <c r="K90" s="1">
        <v>392</v>
      </c>
      <c r="L90" s="1">
        <v>4111</v>
      </c>
    </row>
    <row r="91" spans="1:12">
      <c r="A91" s="1">
        <v>1925</v>
      </c>
      <c r="B91" s="1">
        <v>3</v>
      </c>
      <c r="C91" s="1">
        <v>31</v>
      </c>
      <c r="D91" s="4">
        <f t="shared" si="1"/>
        <v>23</v>
      </c>
      <c r="E91" s="1">
        <v>1</v>
      </c>
      <c r="F91" s="1">
        <v>9</v>
      </c>
      <c r="G91" s="1">
        <v>4</v>
      </c>
      <c r="H91" s="1" t="s">
        <v>38</v>
      </c>
      <c r="I91" s="1" t="s">
        <v>56</v>
      </c>
      <c r="J91" s="1">
        <v>5</v>
      </c>
      <c r="K91" s="1">
        <v>392</v>
      </c>
      <c r="L91" s="1">
        <v>4111</v>
      </c>
    </row>
    <row r="92" spans="1:12">
      <c r="A92" s="1">
        <v>1925</v>
      </c>
      <c r="B92" s="1">
        <v>4</v>
      </c>
      <c r="C92" s="1">
        <v>1</v>
      </c>
      <c r="D92" s="4">
        <f t="shared" si="1"/>
        <v>18</v>
      </c>
      <c r="E92" s="1">
        <v>1</v>
      </c>
      <c r="F92" s="1">
        <v>5</v>
      </c>
      <c r="G92" s="1">
        <v>3</v>
      </c>
      <c r="H92" s="1" t="s">
        <v>38</v>
      </c>
      <c r="I92" s="1" t="s">
        <v>56</v>
      </c>
      <c r="J92" s="1">
        <v>5</v>
      </c>
      <c r="K92" s="1">
        <v>393</v>
      </c>
      <c r="L92" s="1">
        <v>4112</v>
      </c>
    </row>
    <row r="93" spans="1:12">
      <c r="A93" s="1">
        <v>1925</v>
      </c>
      <c r="B93" s="1">
        <v>4</v>
      </c>
      <c r="C93" s="1">
        <v>2</v>
      </c>
      <c r="D93" s="4">
        <f t="shared" si="1"/>
        <v>0</v>
      </c>
      <c r="E93" s="1">
        <v>0</v>
      </c>
      <c r="F93" s="1">
        <v>0</v>
      </c>
      <c r="G93" s="1">
        <v>0</v>
      </c>
      <c r="H93" s="1" t="s">
        <v>38</v>
      </c>
      <c r="I93" s="1" t="s">
        <v>56</v>
      </c>
      <c r="J93" s="1">
        <v>5</v>
      </c>
      <c r="K93" s="1">
        <v>393</v>
      </c>
      <c r="L93" s="1">
        <v>4112</v>
      </c>
    </row>
    <row r="94" spans="1:12">
      <c r="A94" s="1">
        <v>1925</v>
      </c>
      <c r="B94" s="1">
        <v>4</v>
      </c>
      <c r="C94" s="1">
        <v>3</v>
      </c>
      <c r="D94" s="4">
        <f t="shared" si="1"/>
        <v>12</v>
      </c>
      <c r="E94" s="1">
        <v>1</v>
      </c>
      <c r="F94" s="1">
        <v>1</v>
      </c>
      <c r="G94" s="1">
        <v>1</v>
      </c>
      <c r="H94" s="1" t="s">
        <v>38</v>
      </c>
      <c r="I94" s="1" t="s">
        <v>56</v>
      </c>
      <c r="J94" s="1">
        <v>5</v>
      </c>
      <c r="K94" s="1">
        <v>393</v>
      </c>
      <c r="L94" s="1">
        <v>4112</v>
      </c>
    </row>
    <row r="95" spans="1:12">
      <c r="A95" s="1">
        <v>1925</v>
      </c>
      <c r="B95" s="1">
        <v>4</v>
      </c>
      <c r="C95" s="1">
        <v>4</v>
      </c>
      <c r="D95" s="4" t="str">
        <f t="shared" si="1"/>
        <v/>
      </c>
      <c r="I95" s="1" t="s">
        <v>56</v>
      </c>
      <c r="J95" s="1">
        <v>5</v>
      </c>
      <c r="K95" s="1">
        <v>393</v>
      </c>
      <c r="L95" s="1">
        <v>4112</v>
      </c>
    </row>
    <row r="96" spans="1:12">
      <c r="A96" s="1">
        <v>1925</v>
      </c>
      <c r="B96" s="1">
        <v>4</v>
      </c>
      <c r="C96" s="1">
        <v>5</v>
      </c>
      <c r="D96" s="4" t="str">
        <f t="shared" si="1"/>
        <v/>
      </c>
      <c r="I96" s="1" t="s">
        <v>56</v>
      </c>
      <c r="J96" s="1">
        <v>5</v>
      </c>
      <c r="K96" s="1">
        <v>393</v>
      </c>
      <c r="L96" s="1">
        <v>4112</v>
      </c>
    </row>
    <row r="97" spans="1:12">
      <c r="A97" s="1">
        <v>1925</v>
      </c>
      <c r="B97" s="1">
        <v>4</v>
      </c>
      <c r="C97" s="1">
        <v>6</v>
      </c>
      <c r="D97" s="4">
        <f t="shared" si="1"/>
        <v>25</v>
      </c>
      <c r="E97" s="1">
        <v>2</v>
      </c>
      <c r="F97" s="1">
        <f>1+4</f>
        <v>5</v>
      </c>
      <c r="G97" s="1">
        <v>0</v>
      </c>
      <c r="H97" s="1" t="s">
        <v>30</v>
      </c>
      <c r="I97" s="1" t="s">
        <v>56</v>
      </c>
      <c r="J97" s="1">
        <v>5</v>
      </c>
      <c r="K97" s="1">
        <v>393</v>
      </c>
      <c r="L97" s="1">
        <v>4112</v>
      </c>
    </row>
    <row r="98" spans="1:12">
      <c r="A98" s="1">
        <v>1925</v>
      </c>
      <c r="B98" s="1">
        <v>4</v>
      </c>
      <c r="C98" s="1">
        <v>7</v>
      </c>
      <c r="D98" s="4">
        <f t="shared" si="1"/>
        <v>26</v>
      </c>
      <c r="E98" s="1">
        <v>2</v>
      </c>
      <c r="F98" s="1">
        <f>1+5</f>
        <v>6</v>
      </c>
      <c r="G98" s="1">
        <v>0</v>
      </c>
      <c r="H98" s="1" t="s">
        <v>30</v>
      </c>
      <c r="I98" s="1" t="s">
        <v>56</v>
      </c>
      <c r="J98" s="1">
        <v>5</v>
      </c>
      <c r="K98" s="1">
        <v>393</v>
      </c>
      <c r="L98" s="1">
        <v>4112</v>
      </c>
    </row>
    <row r="99" spans="1:12">
      <c r="A99" s="1">
        <v>1925</v>
      </c>
      <c r="B99" s="1">
        <v>4</v>
      </c>
      <c r="C99" s="1">
        <v>8</v>
      </c>
      <c r="D99" s="4" t="str">
        <f t="shared" si="1"/>
        <v/>
      </c>
      <c r="I99" s="1" t="s">
        <v>56</v>
      </c>
      <c r="J99" s="1">
        <v>5</v>
      </c>
      <c r="K99" s="1">
        <v>393</v>
      </c>
      <c r="L99" s="1">
        <v>4112</v>
      </c>
    </row>
    <row r="100" spans="1:12">
      <c r="A100" s="1">
        <v>1925</v>
      </c>
      <c r="B100" s="1">
        <v>4</v>
      </c>
      <c r="C100" s="1">
        <v>9</v>
      </c>
      <c r="D100" s="4">
        <f t="shared" si="1"/>
        <v>22</v>
      </c>
      <c r="E100" s="1">
        <v>2</v>
      </c>
      <c r="F100" s="1">
        <f>1+1</f>
        <v>2</v>
      </c>
      <c r="G100" s="1">
        <v>0</v>
      </c>
      <c r="H100" s="1" t="s">
        <v>30</v>
      </c>
      <c r="I100" s="1" t="s">
        <v>56</v>
      </c>
      <c r="J100" s="1">
        <v>5</v>
      </c>
      <c r="K100" s="1">
        <v>393</v>
      </c>
      <c r="L100" s="1">
        <v>4112</v>
      </c>
    </row>
    <row r="101" spans="1:12">
      <c r="A101" s="1">
        <v>1925</v>
      </c>
      <c r="B101" s="1">
        <v>4</v>
      </c>
      <c r="C101" s="1">
        <v>10</v>
      </c>
      <c r="D101" s="4">
        <f t="shared" si="1"/>
        <v>25</v>
      </c>
      <c r="E101" s="1">
        <v>2</v>
      </c>
      <c r="F101" s="1">
        <f>4+1</f>
        <v>5</v>
      </c>
      <c r="G101" s="1">
        <v>0</v>
      </c>
      <c r="H101" s="1" t="s">
        <v>30</v>
      </c>
      <c r="I101" s="1" t="s">
        <v>56</v>
      </c>
      <c r="J101" s="1">
        <v>5</v>
      </c>
      <c r="K101" s="1">
        <v>393</v>
      </c>
      <c r="L101" s="1">
        <v>4112</v>
      </c>
    </row>
    <row r="102" spans="1:12">
      <c r="A102" s="1">
        <v>1925</v>
      </c>
      <c r="B102" s="1">
        <v>4</v>
      </c>
      <c r="C102" s="1">
        <v>11</v>
      </c>
      <c r="D102" s="4">
        <f t="shared" si="1"/>
        <v>70</v>
      </c>
      <c r="E102" s="1">
        <v>4</v>
      </c>
      <c r="F102" s="1">
        <f>20+1+8+1</f>
        <v>30</v>
      </c>
      <c r="G102" s="1">
        <v>0</v>
      </c>
      <c r="H102" s="1" t="s">
        <v>30</v>
      </c>
      <c r="I102" s="1" t="s">
        <v>56</v>
      </c>
      <c r="J102" s="1">
        <v>5</v>
      </c>
      <c r="K102" s="1">
        <v>393</v>
      </c>
      <c r="L102" s="1">
        <v>4112</v>
      </c>
    </row>
    <row r="103" spans="1:12">
      <c r="A103" s="1">
        <v>1925</v>
      </c>
      <c r="B103" s="1">
        <v>4</v>
      </c>
      <c r="C103" s="1">
        <v>12</v>
      </c>
      <c r="D103" s="4" t="str">
        <f t="shared" si="1"/>
        <v/>
      </c>
      <c r="I103" s="1" t="s">
        <v>56</v>
      </c>
      <c r="J103" s="1">
        <v>5</v>
      </c>
      <c r="K103" s="1">
        <v>393</v>
      </c>
      <c r="L103" s="1">
        <v>4112</v>
      </c>
    </row>
    <row r="104" spans="1:12">
      <c r="A104" s="1">
        <v>1925</v>
      </c>
      <c r="B104" s="1">
        <v>4</v>
      </c>
      <c r="C104" s="1">
        <v>13</v>
      </c>
      <c r="D104" s="4">
        <f t="shared" si="1"/>
        <v>55</v>
      </c>
      <c r="E104" s="1">
        <v>4</v>
      </c>
      <c r="F104" s="1">
        <f>10+1+1+1</f>
        <v>13</v>
      </c>
      <c r="G104" s="1">
        <v>2</v>
      </c>
      <c r="H104" s="1" t="s">
        <v>30</v>
      </c>
      <c r="I104" s="1" t="s">
        <v>56</v>
      </c>
      <c r="J104" s="1">
        <v>5</v>
      </c>
      <c r="K104" s="1">
        <v>393</v>
      </c>
      <c r="L104" s="1">
        <v>4112</v>
      </c>
    </row>
    <row r="105" spans="1:12">
      <c r="A105" s="1">
        <v>1925</v>
      </c>
      <c r="B105" s="1">
        <v>4</v>
      </c>
      <c r="C105" s="1">
        <v>14</v>
      </c>
      <c r="D105" s="4">
        <f t="shared" si="1"/>
        <v>49</v>
      </c>
      <c r="E105" s="1">
        <v>3</v>
      </c>
      <c r="F105" s="1">
        <f>14+1+1</f>
        <v>16</v>
      </c>
      <c r="G105" s="1">
        <v>3</v>
      </c>
      <c r="H105" s="1" t="s">
        <v>30</v>
      </c>
      <c r="I105" s="1" t="s">
        <v>56</v>
      </c>
      <c r="J105" s="1">
        <v>5</v>
      </c>
      <c r="K105" s="1">
        <v>393</v>
      </c>
      <c r="L105" s="1">
        <v>4112</v>
      </c>
    </row>
    <row r="106" spans="1:12">
      <c r="A106" s="1">
        <v>1925</v>
      </c>
      <c r="B106" s="1">
        <v>4</v>
      </c>
      <c r="C106" s="1">
        <v>15</v>
      </c>
      <c r="D106" s="4">
        <f t="shared" si="1"/>
        <v>52</v>
      </c>
      <c r="E106" s="1">
        <v>4</v>
      </c>
      <c r="F106" s="1">
        <f>5+1+1+2</f>
        <v>9</v>
      </c>
      <c r="G106" s="1">
        <v>3</v>
      </c>
      <c r="H106" s="1" t="s">
        <v>30</v>
      </c>
      <c r="I106" s="1" t="s">
        <v>56</v>
      </c>
      <c r="J106" s="1">
        <v>5</v>
      </c>
      <c r="K106" s="1">
        <v>393</v>
      </c>
      <c r="L106" s="1">
        <v>4112</v>
      </c>
    </row>
    <row r="107" spans="1:12">
      <c r="A107" s="1">
        <v>1925</v>
      </c>
      <c r="B107" s="1">
        <v>4</v>
      </c>
      <c r="C107" s="1">
        <v>16</v>
      </c>
      <c r="D107" s="4">
        <f t="shared" si="1"/>
        <v>47</v>
      </c>
      <c r="E107" s="1">
        <v>4</v>
      </c>
      <c r="F107" s="1">
        <f>2+1+1+2</f>
        <v>6</v>
      </c>
      <c r="G107" s="1">
        <v>1</v>
      </c>
      <c r="H107" s="1" t="s">
        <v>30</v>
      </c>
      <c r="I107" s="1" t="s">
        <v>56</v>
      </c>
      <c r="J107" s="1">
        <v>5</v>
      </c>
      <c r="K107" s="1">
        <v>393</v>
      </c>
      <c r="L107" s="1">
        <v>4112</v>
      </c>
    </row>
    <row r="108" spans="1:12">
      <c r="A108" s="1">
        <v>1925</v>
      </c>
      <c r="B108" s="1">
        <v>4</v>
      </c>
      <c r="C108" s="1">
        <v>17</v>
      </c>
      <c r="D108" s="4">
        <f t="shared" si="1"/>
        <v>65</v>
      </c>
      <c r="E108" s="1">
        <v>5</v>
      </c>
      <c r="F108" s="1">
        <f>2+1+6+1+2</f>
        <v>12</v>
      </c>
      <c r="G108" s="1">
        <v>3</v>
      </c>
      <c r="H108" s="1" t="s">
        <v>30</v>
      </c>
      <c r="I108" s="1" t="s">
        <v>56</v>
      </c>
      <c r="J108" s="1">
        <v>5</v>
      </c>
      <c r="K108" s="1">
        <v>393</v>
      </c>
      <c r="L108" s="1">
        <v>4112</v>
      </c>
    </row>
    <row r="109" spans="1:12">
      <c r="A109" s="1">
        <v>1925</v>
      </c>
      <c r="B109" s="1">
        <v>4</v>
      </c>
      <c r="C109" s="1">
        <v>18</v>
      </c>
      <c r="D109" s="4">
        <f t="shared" si="1"/>
        <v>55</v>
      </c>
      <c r="E109" s="1">
        <v>4</v>
      </c>
      <c r="F109" s="1">
        <f>1+1+7+1</f>
        <v>10</v>
      </c>
      <c r="G109" s="1">
        <v>5</v>
      </c>
      <c r="H109" s="1" t="s">
        <v>30</v>
      </c>
      <c r="I109" s="1" t="s">
        <v>56</v>
      </c>
      <c r="J109" s="1">
        <v>5</v>
      </c>
      <c r="K109" s="1">
        <v>393</v>
      </c>
      <c r="L109" s="1">
        <v>4112</v>
      </c>
    </row>
    <row r="110" spans="1:12">
      <c r="A110" s="1">
        <v>1925</v>
      </c>
      <c r="B110" s="1">
        <v>4</v>
      </c>
      <c r="C110" s="1">
        <v>19</v>
      </c>
      <c r="D110" s="4">
        <f t="shared" si="1"/>
        <v>74</v>
      </c>
      <c r="E110" s="1">
        <v>5</v>
      </c>
      <c r="F110" s="1">
        <f>4+13+1+1+1</f>
        <v>20</v>
      </c>
      <c r="G110" s="1">
        <v>4</v>
      </c>
      <c r="H110" s="1" t="s">
        <v>30</v>
      </c>
      <c r="I110" s="1" t="s">
        <v>56</v>
      </c>
      <c r="J110" s="1">
        <v>5</v>
      </c>
      <c r="K110" s="1">
        <v>393</v>
      </c>
      <c r="L110" s="1">
        <v>4112</v>
      </c>
    </row>
    <row r="111" spans="1:12">
      <c r="A111" s="1">
        <v>1925</v>
      </c>
      <c r="B111" s="1">
        <v>4</v>
      </c>
      <c r="C111" s="1">
        <v>20</v>
      </c>
      <c r="D111" s="4">
        <f t="shared" si="1"/>
        <v>76</v>
      </c>
      <c r="E111" s="1">
        <v>5</v>
      </c>
      <c r="F111" s="1">
        <f>4+13+1+3+1</f>
        <v>22</v>
      </c>
      <c r="G111" s="1">
        <v>4</v>
      </c>
      <c r="H111" s="1" t="s">
        <v>30</v>
      </c>
      <c r="I111" s="1" t="s">
        <v>56</v>
      </c>
      <c r="J111" s="1">
        <v>5</v>
      </c>
      <c r="K111" s="1">
        <v>393</v>
      </c>
      <c r="L111" s="1">
        <v>4112</v>
      </c>
    </row>
    <row r="112" spans="1:12">
      <c r="A112" s="1">
        <v>1925</v>
      </c>
      <c r="B112" s="1">
        <v>4</v>
      </c>
      <c r="C112" s="1">
        <v>21</v>
      </c>
      <c r="D112" s="4" t="str">
        <f t="shared" si="1"/>
        <v/>
      </c>
      <c r="I112" s="1" t="s">
        <v>56</v>
      </c>
      <c r="J112" s="1">
        <v>5</v>
      </c>
      <c r="K112" s="1">
        <v>393</v>
      </c>
      <c r="L112" s="1">
        <v>4112</v>
      </c>
    </row>
    <row r="113" spans="1:12">
      <c r="A113" s="1">
        <v>1925</v>
      </c>
      <c r="B113" s="1">
        <v>4</v>
      </c>
      <c r="C113" s="1">
        <v>22</v>
      </c>
      <c r="D113" s="4" t="str">
        <f t="shared" si="1"/>
        <v/>
      </c>
      <c r="I113" s="1" t="s">
        <v>56</v>
      </c>
      <c r="J113" s="1">
        <v>5</v>
      </c>
      <c r="K113" s="1">
        <v>393</v>
      </c>
      <c r="L113" s="1">
        <v>4112</v>
      </c>
    </row>
    <row r="114" spans="1:12">
      <c r="A114" s="1">
        <v>1925</v>
      </c>
      <c r="B114" s="1">
        <v>4</v>
      </c>
      <c r="C114" s="1">
        <v>23</v>
      </c>
      <c r="D114" s="4" t="str">
        <f t="shared" si="1"/>
        <v/>
      </c>
      <c r="I114" s="1" t="s">
        <v>56</v>
      </c>
      <c r="J114" s="1">
        <v>5</v>
      </c>
      <c r="K114" s="1">
        <v>393</v>
      </c>
      <c r="L114" s="1">
        <v>4112</v>
      </c>
    </row>
    <row r="115" spans="1:12">
      <c r="A115" s="1">
        <v>1925</v>
      </c>
      <c r="B115" s="1">
        <v>4</v>
      </c>
      <c r="C115" s="1">
        <v>24</v>
      </c>
      <c r="D115" s="4">
        <f t="shared" si="1"/>
        <v>21</v>
      </c>
      <c r="E115" s="1">
        <v>1</v>
      </c>
      <c r="F115" s="1">
        <v>8</v>
      </c>
      <c r="G115" s="1">
        <v>3</v>
      </c>
      <c r="H115" s="1" t="s">
        <v>30</v>
      </c>
      <c r="I115" s="1" t="s">
        <v>56</v>
      </c>
      <c r="J115" s="1">
        <v>5</v>
      </c>
      <c r="K115" s="1">
        <v>393</v>
      </c>
      <c r="L115" s="1">
        <v>4112</v>
      </c>
    </row>
    <row r="116" spans="1:12">
      <c r="A116" s="1">
        <v>1925</v>
      </c>
      <c r="B116" s="1">
        <v>4</v>
      </c>
      <c r="C116" s="1">
        <v>25</v>
      </c>
      <c r="D116" s="4">
        <f t="shared" si="1"/>
        <v>37</v>
      </c>
      <c r="E116" s="1">
        <v>2</v>
      </c>
      <c r="F116" s="1">
        <f>13+2</f>
        <v>15</v>
      </c>
      <c r="G116" s="1">
        <v>2</v>
      </c>
      <c r="H116" s="1" t="s">
        <v>30</v>
      </c>
      <c r="I116" s="1" t="s">
        <v>56</v>
      </c>
      <c r="J116" s="1">
        <v>5</v>
      </c>
      <c r="K116" s="1">
        <v>393</v>
      </c>
      <c r="L116" s="1">
        <v>4112</v>
      </c>
    </row>
    <row r="117" spans="1:12">
      <c r="A117" s="1">
        <v>1925</v>
      </c>
      <c r="B117" s="1">
        <v>4</v>
      </c>
      <c r="C117" s="1">
        <v>26</v>
      </c>
      <c r="D117" s="4" t="str">
        <f t="shared" si="1"/>
        <v/>
      </c>
      <c r="I117" s="1" t="s">
        <v>56</v>
      </c>
      <c r="J117" s="1">
        <v>5</v>
      </c>
      <c r="K117" s="1">
        <v>393</v>
      </c>
      <c r="L117" s="1">
        <v>4112</v>
      </c>
    </row>
    <row r="118" spans="1:12">
      <c r="A118" s="1">
        <v>1925</v>
      </c>
      <c r="B118" s="1">
        <v>4</v>
      </c>
      <c r="C118" s="1">
        <v>27</v>
      </c>
      <c r="D118" s="4">
        <f t="shared" si="1"/>
        <v>13</v>
      </c>
      <c r="E118" s="1">
        <v>1</v>
      </c>
      <c r="F118" s="1">
        <v>2</v>
      </c>
      <c r="G118" s="1">
        <v>1</v>
      </c>
      <c r="H118" s="1" t="s">
        <v>30</v>
      </c>
      <c r="I118" s="1" t="s">
        <v>56</v>
      </c>
      <c r="J118" s="1">
        <v>5</v>
      </c>
      <c r="K118" s="1">
        <v>393</v>
      </c>
      <c r="L118" s="1">
        <v>4112</v>
      </c>
    </row>
    <row r="119" spans="1:12">
      <c r="A119" s="1">
        <v>1925</v>
      </c>
      <c r="B119" s="1">
        <v>4</v>
      </c>
      <c r="C119" s="1">
        <v>28</v>
      </c>
      <c r="D119" s="4" t="str">
        <f t="shared" si="1"/>
        <v/>
      </c>
      <c r="I119" s="1" t="s">
        <v>56</v>
      </c>
      <c r="J119" s="1">
        <v>5</v>
      </c>
      <c r="K119" s="1">
        <v>393</v>
      </c>
      <c r="L119" s="1">
        <v>4112</v>
      </c>
    </row>
    <row r="120" spans="1:12">
      <c r="A120" s="1">
        <v>1925</v>
      </c>
      <c r="B120" s="1">
        <v>4</v>
      </c>
      <c r="C120" s="1">
        <v>29</v>
      </c>
      <c r="D120" s="4" t="str">
        <f t="shared" si="1"/>
        <v/>
      </c>
      <c r="I120" s="1" t="s">
        <v>56</v>
      </c>
      <c r="J120" s="1">
        <v>5</v>
      </c>
      <c r="K120" s="1">
        <v>393</v>
      </c>
      <c r="L120" s="1">
        <v>4112</v>
      </c>
    </row>
    <row r="121" spans="1:12">
      <c r="A121" s="1">
        <v>1925</v>
      </c>
      <c r="B121" s="1">
        <v>4</v>
      </c>
      <c r="C121" s="1">
        <v>30</v>
      </c>
      <c r="D121" s="4" t="str">
        <f t="shared" si="1"/>
        <v/>
      </c>
      <c r="I121" s="1" t="s">
        <v>56</v>
      </c>
      <c r="J121" s="1">
        <v>5</v>
      </c>
      <c r="K121" s="1">
        <v>393</v>
      </c>
      <c r="L121" s="1">
        <v>4112</v>
      </c>
    </row>
    <row r="122" spans="1:12">
      <c r="A122" s="1">
        <v>1925</v>
      </c>
      <c r="B122" s="1">
        <v>5</v>
      </c>
      <c r="C122" s="1">
        <v>1</v>
      </c>
      <c r="D122" s="4">
        <f t="shared" si="1"/>
        <v>18</v>
      </c>
      <c r="E122" s="1">
        <v>1</v>
      </c>
      <c r="F122" s="1">
        <v>5</v>
      </c>
      <c r="G122" s="1">
        <v>3</v>
      </c>
      <c r="H122" s="1" t="s">
        <v>38</v>
      </c>
      <c r="I122" s="1" t="s">
        <v>56</v>
      </c>
      <c r="J122" s="1">
        <v>5</v>
      </c>
      <c r="K122" s="1">
        <v>441</v>
      </c>
      <c r="L122" s="1">
        <v>4113</v>
      </c>
    </row>
    <row r="123" spans="1:12">
      <c r="A123" s="1">
        <v>1925</v>
      </c>
      <c r="B123" s="1">
        <v>5</v>
      </c>
      <c r="C123" s="1">
        <v>2</v>
      </c>
      <c r="D123" s="4" t="str">
        <f t="shared" si="1"/>
        <v/>
      </c>
      <c r="I123" s="1" t="s">
        <v>56</v>
      </c>
      <c r="J123" s="1">
        <v>5</v>
      </c>
      <c r="K123" s="1">
        <v>441</v>
      </c>
      <c r="L123" s="1">
        <v>4113</v>
      </c>
    </row>
    <row r="124" spans="1:12">
      <c r="A124" s="1">
        <v>1925</v>
      </c>
      <c r="B124" s="1">
        <v>5</v>
      </c>
      <c r="C124" s="1">
        <v>3</v>
      </c>
      <c r="D124" s="4" t="str">
        <f t="shared" si="1"/>
        <v/>
      </c>
      <c r="I124" s="1" t="s">
        <v>56</v>
      </c>
      <c r="J124" s="1">
        <v>5</v>
      </c>
      <c r="K124" s="1">
        <v>441</v>
      </c>
      <c r="L124" s="1">
        <v>4113</v>
      </c>
    </row>
    <row r="125" spans="1:12">
      <c r="A125" s="1">
        <v>1925</v>
      </c>
      <c r="B125" s="1">
        <v>5</v>
      </c>
      <c r="C125" s="1">
        <v>4</v>
      </c>
      <c r="D125" s="4">
        <f t="shared" si="1"/>
        <v>28</v>
      </c>
      <c r="E125" s="1">
        <v>2</v>
      </c>
      <c r="F125" s="1">
        <f>5+1</f>
        <v>6</v>
      </c>
      <c r="G125" s="1">
        <v>2</v>
      </c>
      <c r="H125" s="1" t="s">
        <v>30</v>
      </c>
      <c r="I125" s="1" t="s">
        <v>56</v>
      </c>
      <c r="J125" s="1">
        <v>5</v>
      </c>
      <c r="K125" s="1">
        <v>441</v>
      </c>
      <c r="L125" s="1">
        <v>4113</v>
      </c>
    </row>
    <row r="126" spans="1:12">
      <c r="A126" s="1">
        <v>1925</v>
      </c>
      <c r="B126" s="1">
        <v>5</v>
      </c>
      <c r="C126" s="1">
        <v>5</v>
      </c>
      <c r="D126" s="4">
        <f t="shared" si="1"/>
        <v>31</v>
      </c>
      <c r="E126" s="1">
        <v>2</v>
      </c>
      <c r="F126" s="1">
        <f>8+1</f>
        <v>9</v>
      </c>
      <c r="G126" s="1">
        <v>2</v>
      </c>
      <c r="H126" s="1" t="s">
        <v>30</v>
      </c>
      <c r="I126" s="1" t="s">
        <v>56</v>
      </c>
      <c r="J126" s="1">
        <v>5</v>
      </c>
      <c r="K126" s="1">
        <v>441</v>
      </c>
      <c r="L126" s="1">
        <v>4113</v>
      </c>
    </row>
    <row r="127" spans="1:12">
      <c r="A127" s="1">
        <v>1925</v>
      </c>
      <c r="B127" s="1">
        <v>5</v>
      </c>
      <c r="C127" s="1">
        <v>6</v>
      </c>
      <c r="D127" s="4">
        <f t="shared" si="1"/>
        <v>62</v>
      </c>
      <c r="E127" s="1">
        <v>2</v>
      </c>
      <c r="F127" s="1">
        <f>39+1</f>
        <v>40</v>
      </c>
      <c r="G127" s="1">
        <v>2</v>
      </c>
      <c r="H127" s="1" t="s">
        <v>30</v>
      </c>
      <c r="I127" s="1" t="s">
        <v>56</v>
      </c>
      <c r="J127" s="1">
        <v>5</v>
      </c>
      <c r="K127" s="1">
        <v>441</v>
      </c>
      <c r="L127" s="1">
        <v>4113</v>
      </c>
    </row>
    <row r="128" spans="1:12">
      <c r="A128" s="1">
        <v>1925</v>
      </c>
      <c r="B128" s="1">
        <v>5</v>
      </c>
      <c r="C128" s="1">
        <v>7</v>
      </c>
      <c r="D128" s="4">
        <f t="shared" si="1"/>
        <v>51</v>
      </c>
      <c r="E128" s="1">
        <v>2</v>
      </c>
      <c r="F128" s="1">
        <f>28+1</f>
        <v>29</v>
      </c>
      <c r="G128" s="1">
        <v>2</v>
      </c>
      <c r="H128" s="1" t="s">
        <v>30</v>
      </c>
      <c r="I128" s="1" t="s">
        <v>56</v>
      </c>
      <c r="J128" s="1">
        <v>5</v>
      </c>
      <c r="K128" s="1">
        <v>441</v>
      </c>
      <c r="L128" s="1">
        <v>4113</v>
      </c>
    </row>
    <row r="129" spans="1:12">
      <c r="A129" s="1">
        <v>1925</v>
      </c>
      <c r="B129" s="1">
        <v>5</v>
      </c>
      <c r="C129" s="1">
        <v>8</v>
      </c>
      <c r="D129" s="4" t="str">
        <f t="shared" si="1"/>
        <v/>
      </c>
      <c r="I129" s="1" t="s">
        <v>56</v>
      </c>
      <c r="J129" s="1">
        <v>5</v>
      </c>
      <c r="K129" s="1">
        <v>441</v>
      </c>
      <c r="L129" s="1">
        <v>4113</v>
      </c>
    </row>
    <row r="130" spans="1:12">
      <c r="A130" s="1">
        <v>1925</v>
      </c>
      <c r="B130" s="1">
        <v>5</v>
      </c>
      <c r="C130" s="1">
        <v>9</v>
      </c>
      <c r="D130" s="4">
        <f t="shared" si="1"/>
        <v>27</v>
      </c>
      <c r="E130" s="1">
        <v>2</v>
      </c>
      <c r="F130" s="1">
        <f>5+1</f>
        <v>6</v>
      </c>
      <c r="G130" s="1">
        <v>1</v>
      </c>
      <c r="H130" s="1" t="s">
        <v>30</v>
      </c>
      <c r="I130" s="1" t="s">
        <v>56</v>
      </c>
      <c r="J130" s="1">
        <v>5</v>
      </c>
      <c r="K130" s="1">
        <v>441</v>
      </c>
      <c r="L130" s="1">
        <v>4113</v>
      </c>
    </row>
    <row r="131" spans="1:12">
      <c r="A131" s="1">
        <v>1925</v>
      </c>
      <c r="B131" s="1">
        <v>5</v>
      </c>
      <c r="C131" s="1">
        <v>10</v>
      </c>
      <c r="D131" s="4">
        <f t="shared" ref="D131:D194" si="2">IF(E131="","",E131*10+F131+G131)</f>
        <v>47</v>
      </c>
      <c r="E131" s="1">
        <v>4</v>
      </c>
      <c r="F131" s="1">
        <f>1+1+1+2</f>
        <v>5</v>
      </c>
      <c r="G131" s="1">
        <v>2</v>
      </c>
      <c r="H131" s="1" t="s">
        <v>30</v>
      </c>
      <c r="I131" s="1" t="s">
        <v>56</v>
      </c>
      <c r="J131" s="1">
        <v>5</v>
      </c>
      <c r="K131" s="1">
        <v>441</v>
      </c>
      <c r="L131" s="1">
        <v>4113</v>
      </c>
    </row>
    <row r="132" spans="1:12">
      <c r="A132" s="1">
        <v>1925</v>
      </c>
      <c r="B132" s="1">
        <v>5</v>
      </c>
      <c r="C132" s="1">
        <v>11</v>
      </c>
      <c r="D132" s="4">
        <f t="shared" si="2"/>
        <v>54</v>
      </c>
      <c r="E132" s="1">
        <v>4</v>
      </c>
      <c r="F132" s="1">
        <f>2+1+5+4</f>
        <v>12</v>
      </c>
      <c r="G132" s="1">
        <v>2</v>
      </c>
      <c r="H132" s="1" t="s">
        <v>30</v>
      </c>
      <c r="I132" s="1" t="s">
        <v>56</v>
      </c>
      <c r="J132" s="1">
        <v>5</v>
      </c>
      <c r="K132" s="1">
        <v>441</v>
      </c>
      <c r="L132" s="1">
        <v>4113</v>
      </c>
    </row>
    <row r="133" spans="1:12">
      <c r="A133" s="1">
        <v>1925</v>
      </c>
      <c r="B133" s="1">
        <v>5</v>
      </c>
      <c r="C133" s="1">
        <v>12</v>
      </c>
      <c r="D133" s="4">
        <f t="shared" si="2"/>
        <v>24</v>
      </c>
      <c r="E133" s="1">
        <v>2</v>
      </c>
      <c r="F133" s="1">
        <f>1+2</f>
        <v>3</v>
      </c>
      <c r="G133" s="1">
        <v>1</v>
      </c>
      <c r="H133" s="1" t="s">
        <v>30</v>
      </c>
      <c r="I133" s="1" t="s">
        <v>56</v>
      </c>
      <c r="J133" s="1">
        <v>5</v>
      </c>
      <c r="K133" s="1">
        <v>441</v>
      </c>
      <c r="L133" s="1">
        <v>4113</v>
      </c>
    </row>
    <row r="134" spans="1:12">
      <c r="A134" s="1">
        <v>1925</v>
      </c>
      <c r="B134" s="1">
        <v>5</v>
      </c>
      <c r="C134" s="1">
        <v>13</v>
      </c>
      <c r="D134" s="4">
        <f t="shared" si="2"/>
        <v>43</v>
      </c>
      <c r="E134" s="1">
        <v>3</v>
      </c>
      <c r="F134" s="1">
        <f>8+2+2</f>
        <v>12</v>
      </c>
      <c r="G134" s="1">
        <v>1</v>
      </c>
      <c r="H134" s="1" t="s">
        <v>30</v>
      </c>
      <c r="I134" s="1" t="s">
        <v>56</v>
      </c>
      <c r="J134" s="1">
        <v>5</v>
      </c>
      <c r="K134" s="1">
        <v>441</v>
      </c>
      <c r="L134" s="1">
        <v>4113</v>
      </c>
    </row>
    <row r="135" spans="1:12">
      <c r="A135" s="1">
        <v>1925</v>
      </c>
      <c r="B135" s="1">
        <v>5</v>
      </c>
      <c r="C135" s="1">
        <v>14</v>
      </c>
      <c r="D135" s="4">
        <f t="shared" si="2"/>
        <v>42</v>
      </c>
      <c r="E135" s="1">
        <v>2</v>
      </c>
      <c r="F135" s="1">
        <f>14+5</f>
        <v>19</v>
      </c>
      <c r="G135" s="1">
        <v>3</v>
      </c>
      <c r="H135" s="1" t="s">
        <v>30</v>
      </c>
      <c r="I135" s="1" t="s">
        <v>56</v>
      </c>
      <c r="J135" s="1">
        <v>5</v>
      </c>
      <c r="K135" s="1">
        <v>441</v>
      </c>
      <c r="L135" s="1">
        <v>4113</v>
      </c>
    </row>
    <row r="136" spans="1:12">
      <c r="A136" s="1">
        <v>1925</v>
      </c>
      <c r="B136" s="1">
        <v>5</v>
      </c>
      <c r="C136" s="1">
        <v>15</v>
      </c>
      <c r="D136" s="4" t="str">
        <f t="shared" si="2"/>
        <v/>
      </c>
      <c r="I136" s="1" t="s">
        <v>56</v>
      </c>
      <c r="J136" s="1">
        <v>5</v>
      </c>
      <c r="K136" s="1">
        <v>441</v>
      </c>
      <c r="L136" s="1">
        <v>4113</v>
      </c>
    </row>
    <row r="137" spans="1:12">
      <c r="A137" s="1">
        <v>1925</v>
      </c>
      <c r="B137" s="1">
        <v>5</v>
      </c>
      <c r="C137" s="1">
        <v>16</v>
      </c>
      <c r="D137" s="4">
        <f t="shared" si="2"/>
        <v>42</v>
      </c>
      <c r="E137" s="1">
        <v>2</v>
      </c>
      <c r="F137" s="1">
        <f>6+13</f>
        <v>19</v>
      </c>
      <c r="G137" s="1">
        <v>3</v>
      </c>
      <c r="H137" s="1" t="s">
        <v>30</v>
      </c>
      <c r="I137" s="1" t="s">
        <v>56</v>
      </c>
      <c r="J137" s="1">
        <v>5</v>
      </c>
      <c r="K137" s="1">
        <v>441</v>
      </c>
      <c r="L137" s="1">
        <v>4113</v>
      </c>
    </row>
    <row r="138" spans="1:12">
      <c r="A138" s="1">
        <v>1925</v>
      </c>
      <c r="B138" s="1">
        <v>5</v>
      </c>
      <c r="C138" s="1">
        <v>17</v>
      </c>
      <c r="D138" s="4">
        <f t="shared" si="2"/>
        <v>91</v>
      </c>
      <c r="E138" s="1">
        <v>5</v>
      </c>
      <c r="F138" s="1">
        <f>6+13+10+1+4</f>
        <v>34</v>
      </c>
      <c r="G138" s="1">
        <v>7</v>
      </c>
      <c r="H138" s="1" t="s">
        <v>30</v>
      </c>
      <c r="I138" s="1" t="s">
        <v>56</v>
      </c>
      <c r="J138" s="1">
        <v>5</v>
      </c>
      <c r="K138" s="1">
        <v>441</v>
      </c>
      <c r="L138" s="1">
        <v>4113</v>
      </c>
    </row>
    <row r="139" spans="1:12">
      <c r="A139" s="1">
        <v>1925</v>
      </c>
      <c r="B139" s="1">
        <v>5</v>
      </c>
      <c r="C139" s="1">
        <v>18</v>
      </c>
      <c r="D139" s="4" t="str">
        <f t="shared" si="2"/>
        <v/>
      </c>
      <c r="I139" s="1" t="s">
        <v>56</v>
      </c>
      <c r="J139" s="1">
        <v>5</v>
      </c>
      <c r="K139" s="1">
        <v>441</v>
      </c>
      <c r="L139" s="1">
        <v>4113</v>
      </c>
    </row>
    <row r="140" spans="1:12">
      <c r="A140" s="1">
        <v>1925</v>
      </c>
      <c r="B140" s="1">
        <v>5</v>
      </c>
      <c r="C140" s="1">
        <v>19</v>
      </c>
      <c r="D140" s="4">
        <f t="shared" si="2"/>
        <v>77</v>
      </c>
      <c r="E140" s="1">
        <v>5</v>
      </c>
      <c r="F140" s="1">
        <f>1+6+6+5+6</f>
        <v>24</v>
      </c>
      <c r="G140" s="1">
        <v>3</v>
      </c>
      <c r="H140" s="1" t="s">
        <v>30</v>
      </c>
      <c r="I140" s="1" t="s">
        <v>56</v>
      </c>
      <c r="J140" s="1">
        <v>5</v>
      </c>
      <c r="K140" s="1">
        <v>441</v>
      </c>
      <c r="L140" s="1">
        <v>4113</v>
      </c>
    </row>
    <row r="141" spans="1:12">
      <c r="A141" s="1">
        <v>1925</v>
      </c>
      <c r="B141" s="1">
        <v>5</v>
      </c>
      <c r="C141" s="1">
        <v>20</v>
      </c>
      <c r="D141" s="4">
        <f t="shared" si="2"/>
        <v>77</v>
      </c>
      <c r="E141" s="1">
        <v>5</v>
      </c>
      <c r="F141" s="1">
        <f>3+5+7+6+1</f>
        <v>22</v>
      </c>
      <c r="G141" s="1">
        <v>5</v>
      </c>
      <c r="H141" s="1" t="s">
        <v>30</v>
      </c>
      <c r="I141" s="1" t="s">
        <v>56</v>
      </c>
      <c r="J141" s="1">
        <v>5</v>
      </c>
      <c r="K141" s="1">
        <v>441</v>
      </c>
      <c r="L141" s="1">
        <v>4113</v>
      </c>
    </row>
    <row r="142" spans="1:12">
      <c r="A142" s="1">
        <v>1925</v>
      </c>
      <c r="B142" s="1">
        <v>5</v>
      </c>
      <c r="C142" s="1">
        <v>21</v>
      </c>
      <c r="D142" s="4">
        <f t="shared" si="2"/>
        <v>95</v>
      </c>
      <c r="E142" s="1">
        <v>6</v>
      </c>
      <c r="F142" s="1">
        <f>2+3+6+14+1+2</f>
        <v>28</v>
      </c>
      <c r="G142" s="1">
        <v>7</v>
      </c>
      <c r="H142" s="1" t="s">
        <v>30</v>
      </c>
      <c r="I142" s="1" t="s">
        <v>56</v>
      </c>
      <c r="J142" s="1">
        <v>5</v>
      </c>
      <c r="K142" s="1">
        <v>441</v>
      </c>
      <c r="L142" s="1">
        <v>4113</v>
      </c>
    </row>
    <row r="143" spans="1:12">
      <c r="A143" s="1">
        <v>1925</v>
      </c>
      <c r="B143" s="1">
        <v>5</v>
      </c>
      <c r="C143" s="1">
        <v>22</v>
      </c>
      <c r="D143" s="4">
        <f t="shared" si="2"/>
        <v>113</v>
      </c>
      <c r="E143" s="1">
        <v>6</v>
      </c>
      <c r="F143" s="1">
        <f>1+1+11+29+1+6</f>
        <v>49</v>
      </c>
      <c r="G143" s="1">
        <v>4</v>
      </c>
      <c r="H143" s="1" t="s">
        <v>30</v>
      </c>
      <c r="I143" s="1" t="s">
        <v>56</v>
      </c>
      <c r="J143" s="1">
        <v>5</v>
      </c>
      <c r="K143" s="1">
        <v>441</v>
      </c>
      <c r="L143" s="1">
        <v>4113</v>
      </c>
    </row>
    <row r="144" spans="1:12">
      <c r="A144" s="1">
        <v>1925</v>
      </c>
      <c r="B144" s="1">
        <v>5</v>
      </c>
      <c r="C144" s="1">
        <v>23</v>
      </c>
      <c r="D144" s="4" t="str">
        <f t="shared" si="2"/>
        <v/>
      </c>
      <c r="I144" s="1" t="s">
        <v>56</v>
      </c>
      <c r="J144" s="1">
        <v>5</v>
      </c>
      <c r="K144" s="1">
        <v>441</v>
      </c>
      <c r="L144" s="1">
        <v>4113</v>
      </c>
    </row>
    <row r="145" spans="1:12">
      <c r="A145" s="1">
        <v>1925</v>
      </c>
      <c r="B145" s="1">
        <v>5</v>
      </c>
      <c r="C145" s="1">
        <v>24</v>
      </c>
      <c r="D145" s="4">
        <f t="shared" si="2"/>
        <v>35</v>
      </c>
      <c r="E145" s="1">
        <v>2</v>
      </c>
      <c r="F145" s="1">
        <f>4+10</f>
        <v>14</v>
      </c>
      <c r="G145" s="1">
        <v>1</v>
      </c>
      <c r="H145" s="1" t="s">
        <v>30</v>
      </c>
      <c r="I145" s="1" t="s">
        <v>56</v>
      </c>
      <c r="J145" s="1">
        <v>5</v>
      </c>
      <c r="K145" s="1">
        <v>441</v>
      </c>
      <c r="L145" s="1">
        <v>4113</v>
      </c>
    </row>
    <row r="146" spans="1:12">
      <c r="A146" s="1">
        <v>1925</v>
      </c>
      <c r="B146" s="1">
        <v>5</v>
      </c>
      <c r="C146" s="1">
        <v>25</v>
      </c>
      <c r="D146" s="4">
        <f t="shared" si="2"/>
        <v>57</v>
      </c>
      <c r="E146" s="1">
        <v>2</v>
      </c>
      <c r="F146" s="1">
        <f>12+24</f>
        <v>36</v>
      </c>
      <c r="G146" s="1">
        <v>1</v>
      </c>
      <c r="H146" s="1" t="s">
        <v>30</v>
      </c>
      <c r="I146" s="1" t="s">
        <v>56</v>
      </c>
      <c r="J146" s="1">
        <v>5</v>
      </c>
      <c r="K146" s="1">
        <v>441</v>
      </c>
      <c r="L146" s="1">
        <v>4113</v>
      </c>
    </row>
    <row r="147" spans="1:12">
      <c r="A147" s="1">
        <v>1925</v>
      </c>
      <c r="B147" s="1">
        <v>5</v>
      </c>
      <c r="C147" s="1">
        <v>26</v>
      </c>
      <c r="D147" s="4">
        <f t="shared" si="2"/>
        <v>55</v>
      </c>
      <c r="E147" s="1">
        <v>3</v>
      </c>
      <c r="F147" s="1">
        <v>24</v>
      </c>
      <c r="G147" s="1">
        <v>1</v>
      </c>
      <c r="H147" s="1" t="s">
        <v>30</v>
      </c>
      <c r="I147" s="1" t="s">
        <v>56</v>
      </c>
      <c r="J147" s="1">
        <v>5</v>
      </c>
      <c r="K147" s="1">
        <v>441</v>
      </c>
      <c r="L147" s="1">
        <v>4113</v>
      </c>
    </row>
    <row r="148" spans="1:12">
      <c r="A148" s="1">
        <v>1925</v>
      </c>
      <c r="B148" s="1">
        <v>5</v>
      </c>
      <c r="C148" s="1">
        <v>27</v>
      </c>
      <c r="D148" s="4" t="str">
        <f t="shared" si="2"/>
        <v/>
      </c>
      <c r="I148" s="1" t="s">
        <v>56</v>
      </c>
      <c r="J148" s="1">
        <v>5</v>
      </c>
      <c r="K148" s="1">
        <v>441</v>
      </c>
      <c r="L148" s="1">
        <v>4113</v>
      </c>
    </row>
    <row r="149" spans="1:12">
      <c r="A149" s="1">
        <v>1925</v>
      </c>
      <c r="B149" s="1">
        <v>5</v>
      </c>
      <c r="C149" s="1">
        <v>28</v>
      </c>
      <c r="D149" s="4" t="str">
        <f t="shared" si="2"/>
        <v/>
      </c>
      <c r="I149" s="1" t="s">
        <v>56</v>
      </c>
      <c r="J149" s="1">
        <v>5</v>
      </c>
      <c r="K149" s="1">
        <v>441</v>
      </c>
      <c r="L149" s="1">
        <v>4113</v>
      </c>
    </row>
    <row r="150" spans="1:12">
      <c r="A150" s="1">
        <v>1925</v>
      </c>
      <c r="B150" s="1">
        <v>5</v>
      </c>
      <c r="C150" s="1">
        <v>29</v>
      </c>
      <c r="D150" s="4" t="str">
        <f t="shared" si="2"/>
        <v/>
      </c>
      <c r="I150" s="1" t="s">
        <v>56</v>
      </c>
      <c r="J150" s="1">
        <v>5</v>
      </c>
      <c r="K150" s="1">
        <v>441</v>
      </c>
      <c r="L150" s="1">
        <v>4113</v>
      </c>
    </row>
    <row r="151" spans="1:12">
      <c r="A151" s="1">
        <v>1925</v>
      </c>
      <c r="B151" s="1">
        <v>5</v>
      </c>
      <c r="C151" s="1">
        <v>30</v>
      </c>
      <c r="D151" s="4" t="str">
        <f t="shared" si="2"/>
        <v/>
      </c>
      <c r="I151" s="1" t="s">
        <v>56</v>
      </c>
      <c r="J151" s="1">
        <v>5</v>
      </c>
      <c r="K151" s="1">
        <v>441</v>
      </c>
      <c r="L151" s="1">
        <v>4113</v>
      </c>
    </row>
    <row r="152" spans="1:12">
      <c r="A152" s="1">
        <v>1925</v>
      </c>
      <c r="B152" s="1">
        <v>5</v>
      </c>
      <c r="C152" s="1">
        <v>31</v>
      </c>
      <c r="D152" s="4" t="str">
        <f t="shared" si="2"/>
        <v/>
      </c>
      <c r="I152" s="1" t="s">
        <v>56</v>
      </c>
      <c r="J152" s="1">
        <v>5</v>
      </c>
      <c r="K152" s="1">
        <v>441</v>
      </c>
      <c r="L152" s="1">
        <v>4113</v>
      </c>
    </row>
    <row r="153" spans="1:12">
      <c r="A153" s="1">
        <v>1925</v>
      </c>
      <c r="B153" s="1">
        <v>6</v>
      </c>
      <c r="C153" s="1">
        <v>1</v>
      </c>
      <c r="D153" s="4" t="str">
        <f t="shared" si="2"/>
        <v/>
      </c>
      <c r="I153" s="1" t="s">
        <v>56</v>
      </c>
      <c r="J153" s="1">
        <v>5</v>
      </c>
      <c r="K153" s="1">
        <v>485</v>
      </c>
      <c r="L153" s="1">
        <v>4114</v>
      </c>
    </row>
    <row r="154" spans="1:12">
      <c r="A154" s="1">
        <v>1925</v>
      </c>
      <c r="B154" s="1">
        <v>6</v>
      </c>
      <c r="C154" s="1">
        <v>2</v>
      </c>
      <c r="D154" s="4" t="str">
        <f t="shared" si="2"/>
        <v/>
      </c>
      <c r="I154" s="1" t="s">
        <v>56</v>
      </c>
      <c r="J154" s="1">
        <v>5</v>
      </c>
      <c r="K154" s="1">
        <v>485</v>
      </c>
      <c r="L154" s="1">
        <v>4114</v>
      </c>
    </row>
    <row r="155" spans="1:12">
      <c r="A155" s="1">
        <v>1925</v>
      </c>
      <c r="B155" s="1">
        <v>6</v>
      </c>
      <c r="C155" s="1">
        <v>3</v>
      </c>
      <c r="D155" s="4" t="str">
        <f t="shared" si="2"/>
        <v/>
      </c>
      <c r="I155" s="1" t="s">
        <v>56</v>
      </c>
      <c r="J155" s="1">
        <v>5</v>
      </c>
      <c r="K155" s="1">
        <v>485</v>
      </c>
      <c r="L155" s="1">
        <v>4114</v>
      </c>
    </row>
    <row r="156" spans="1:12">
      <c r="A156" s="1">
        <v>1925</v>
      </c>
      <c r="B156" s="1">
        <v>6</v>
      </c>
      <c r="C156" s="1">
        <v>4</v>
      </c>
      <c r="D156" s="4">
        <f t="shared" si="2"/>
        <v>91</v>
      </c>
      <c r="E156" s="1">
        <v>6</v>
      </c>
      <c r="F156" s="1">
        <f>1+11+1+1+8+1</f>
        <v>23</v>
      </c>
      <c r="G156" s="1">
        <v>8</v>
      </c>
      <c r="H156" s="1" t="s">
        <v>30</v>
      </c>
      <c r="I156" s="1" t="s">
        <v>56</v>
      </c>
      <c r="J156" s="1">
        <v>5</v>
      </c>
      <c r="K156" s="1">
        <v>485</v>
      </c>
      <c r="L156" s="1">
        <v>4114</v>
      </c>
    </row>
    <row r="157" spans="1:12">
      <c r="A157" s="1">
        <v>1925</v>
      </c>
      <c r="B157" s="1">
        <v>6</v>
      </c>
      <c r="C157" s="1">
        <v>5</v>
      </c>
      <c r="D157" s="4">
        <f t="shared" si="2"/>
        <v>91</v>
      </c>
      <c r="E157" s="1">
        <v>5</v>
      </c>
      <c r="F157" s="1">
        <f>18+1+1+14+1</f>
        <v>35</v>
      </c>
      <c r="G157" s="1">
        <v>6</v>
      </c>
      <c r="H157" s="1" t="s">
        <v>30</v>
      </c>
      <c r="I157" s="1" t="s">
        <v>56</v>
      </c>
      <c r="J157" s="1">
        <v>5</v>
      </c>
      <c r="K157" s="1">
        <v>485</v>
      </c>
      <c r="L157" s="1">
        <v>4114</v>
      </c>
    </row>
    <row r="158" spans="1:12">
      <c r="A158" s="1">
        <v>1925</v>
      </c>
      <c r="B158" s="1">
        <v>6</v>
      </c>
      <c r="C158" s="1">
        <v>6</v>
      </c>
      <c r="D158" s="4" t="str">
        <f t="shared" si="2"/>
        <v/>
      </c>
      <c r="I158" s="1" t="s">
        <v>56</v>
      </c>
      <c r="J158" s="1">
        <v>5</v>
      </c>
      <c r="K158" s="1">
        <v>485</v>
      </c>
      <c r="L158" s="1">
        <v>4114</v>
      </c>
    </row>
    <row r="159" spans="1:12">
      <c r="A159" s="1">
        <v>1925</v>
      </c>
      <c r="B159" s="1">
        <v>6</v>
      </c>
      <c r="C159" s="1">
        <v>7</v>
      </c>
      <c r="D159" s="4">
        <f t="shared" si="2"/>
        <v>82</v>
      </c>
      <c r="E159" s="1">
        <v>5</v>
      </c>
      <c r="F159" s="1">
        <f>11+1+5+1+10</f>
        <v>28</v>
      </c>
      <c r="G159" s="1">
        <v>4</v>
      </c>
      <c r="H159" s="1" t="s">
        <v>30</v>
      </c>
      <c r="I159" s="1" t="s">
        <v>56</v>
      </c>
      <c r="J159" s="1">
        <v>5</v>
      </c>
      <c r="K159" s="1">
        <v>485</v>
      </c>
      <c r="L159" s="1">
        <v>4114</v>
      </c>
    </row>
    <row r="160" spans="1:12">
      <c r="A160" s="1">
        <v>1925</v>
      </c>
      <c r="B160" s="1">
        <v>6</v>
      </c>
      <c r="C160" s="1">
        <v>8</v>
      </c>
      <c r="D160" s="4">
        <f t="shared" si="2"/>
        <v>107</v>
      </c>
      <c r="E160" s="1">
        <v>7</v>
      </c>
      <c r="F160" s="1">
        <f>4+1+2+8+1+13+2</f>
        <v>31</v>
      </c>
      <c r="G160" s="1">
        <v>6</v>
      </c>
      <c r="H160" s="1" t="s">
        <v>30</v>
      </c>
      <c r="I160" s="1" t="s">
        <v>56</v>
      </c>
      <c r="J160" s="1">
        <v>5</v>
      </c>
      <c r="K160" s="1">
        <v>485</v>
      </c>
      <c r="L160" s="1">
        <v>4114</v>
      </c>
    </row>
    <row r="161" spans="1:12">
      <c r="A161" s="1">
        <v>1925</v>
      </c>
      <c r="B161" s="1">
        <v>6</v>
      </c>
      <c r="C161" s="1">
        <v>9</v>
      </c>
      <c r="D161" s="4">
        <f t="shared" si="2"/>
        <v>117</v>
      </c>
      <c r="E161" s="1">
        <v>7</v>
      </c>
      <c r="F161" s="1">
        <f>1+1+5+4+12+4+12</f>
        <v>39</v>
      </c>
      <c r="G161" s="1">
        <v>8</v>
      </c>
      <c r="H161" s="1" t="s">
        <v>30</v>
      </c>
      <c r="I161" s="1" t="s">
        <v>56</v>
      </c>
      <c r="J161" s="1">
        <v>5</v>
      </c>
      <c r="K161" s="1">
        <v>485</v>
      </c>
      <c r="L161" s="1">
        <v>4114</v>
      </c>
    </row>
    <row r="162" spans="1:12">
      <c r="A162" s="1">
        <v>1925</v>
      </c>
      <c r="B162" s="1">
        <v>6</v>
      </c>
      <c r="C162" s="1">
        <v>10</v>
      </c>
      <c r="D162" s="4">
        <f t="shared" si="2"/>
        <v>132</v>
      </c>
      <c r="E162" s="1">
        <v>7</v>
      </c>
      <c r="F162" s="1">
        <f>1+1+11+2+10+11+14</f>
        <v>50</v>
      </c>
      <c r="G162" s="1">
        <v>12</v>
      </c>
      <c r="H162" s="1" t="s">
        <v>30</v>
      </c>
      <c r="I162" s="1" t="s">
        <v>56</v>
      </c>
      <c r="J162" s="1">
        <v>5</v>
      </c>
      <c r="K162" s="1">
        <v>485</v>
      </c>
      <c r="L162" s="1">
        <v>4114</v>
      </c>
    </row>
    <row r="163" spans="1:12">
      <c r="A163" s="1">
        <v>1925</v>
      </c>
      <c r="B163" s="1">
        <v>6</v>
      </c>
      <c r="C163" s="1">
        <v>11</v>
      </c>
      <c r="D163" s="4">
        <f t="shared" si="2"/>
        <v>132</v>
      </c>
      <c r="E163" s="1">
        <v>6</v>
      </c>
      <c r="F163" s="1">
        <f>2+17+3+7+18+15</f>
        <v>62</v>
      </c>
      <c r="G163" s="1">
        <v>10</v>
      </c>
      <c r="H163" s="1" t="s">
        <v>30</v>
      </c>
      <c r="I163" s="1" t="s">
        <v>56</v>
      </c>
      <c r="J163" s="1">
        <v>5</v>
      </c>
      <c r="K163" s="1">
        <v>485</v>
      </c>
      <c r="L163" s="1">
        <v>4114</v>
      </c>
    </row>
    <row r="164" spans="1:12">
      <c r="A164" s="1">
        <v>1925</v>
      </c>
      <c r="B164" s="1">
        <v>6</v>
      </c>
      <c r="C164" s="1">
        <v>12</v>
      </c>
      <c r="D164" s="4">
        <f t="shared" si="2"/>
        <v>82</v>
      </c>
      <c r="E164" s="1">
        <v>5</v>
      </c>
      <c r="F164" s="1">
        <f>2+4+1+2+14</f>
        <v>23</v>
      </c>
      <c r="G164" s="1">
        <v>9</v>
      </c>
      <c r="H164" s="1" t="s">
        <v>30</v>
      </c>
      <c r="I164" s="1" t="s">
        <v>56</v>
      </c>
      <c r="J164" s="1">
        <v>5</v>
      </c>
      <c r="K164" s="1">
        <v>485</v>
      </c>
      <c r="L164" s="1">
        <v>4114</v>
      </c>
    </row>
    <row r="165" spans="1:12">
      <c r="A165" s="1">
        <v>1925</v>
      </c>
      <c r="B165" s="1">
        <v>6</v>
      </c>
      <c r="C165" s="1">
        <v>13</v>
      </c>
      <c r="D165" s="4">
        <f t="shared" si="2"/>
        <v>115</v>
      </c>
      <c r="E165" s="1">
        <v>6</v>
      </c>
      <c r="F165" s="1">
        <f>4+4+2+3+23+6</f>
        <v>42</v>
      </c>
      <c r="G165" s="1">
        <v>13</v>
      </c>
      <c r="H165" s="1" t="s">
        <v>30</v>
      </c>
      <c r="I165" s="1" t="s">
        <v>56</v>
      </c>
      <c r="J165" s="1">
        <v>5</v>
      </c>
      <c r="K165" s="1">
        <v>485</v>
      </c>
      <c r="L165" s="1">
        <v>4114</v>
      </c>
    </row>
    <row r="166" spans="1:12">
      <c r="A166" s="1">
        <v>1925</v>
      </c>
      <c r="B166" s="1">
        <v>6</v>
      </c>
      <c r="C166" s="1">
        <v>14</v>
      </c>
      <c r="D166" s="4">
        <f t="shared" si="2"/>
        <v>67</v>
      </c>
      <c r="E166" s="1">
        <v>4</v>
      </c>
      <c r="F166" s="1">
        <f>1+2+16+2</f>
        <v>21</v>
      </c>
      <c r="G166" s="1">
        <v>6</v>
      </c>
      <c r="H166" s="1" t="s">
        <v>30</v>
      </c>
      <c r="I166" s="1" t="s">
        <v>56</v>
      </c>
      <c r="J166" s="1">
        <v>5</v>
      </c>
      <c r="K166" s="1">
        <v>485</v>
      </c>
      <c r="L166" s="1">
        <v>4114</v>
      </c>
    </row>
    <row r="167" spans="1:12">
      <c r="A167" s="1">
        <v>1925</v>
      </c>
      <c r="B167" s="1">
        <v>6</v>
      </c>
      <c r="C167" s="1">
        <v>15</v>
      </c>
      <c r="D167" s="4">
        <f t="shared" si="2"/>
        <v>38</v>
      </c>
      <c r="E167" s="1">
        <v>3</v>
      </c>
      <c r="F167" s="1">
        <f>1+2+1</f>
        <v>4</v>
      </c>
      <c r="G167" s="1">
        <v>4</v>
      </c>
      <c r="H167" s="1" t="s">
        <v>30</v>
      </c>
      <c r="I167" s="1" t="s">
        <v>56</v>
      </c>
      <c r="J167" s="1">
        <v>5</v>
      </c>
      <c r="K167" s="1">
        <v>485</v>
      </c>
      <c r="L167" s="1">
        <v>4114</v>
      </c>
    </row>
    <row r="168" spans="1:12">
      <c r="A168" s="1">
        <v>1925</v>
      </c>
      <c r="B168" s="1">
        <v>6</v>
      </c>
      <c r="C168" s="1">
        <v>16</v>
      </c>
      <c r="D168" s="4">
        <f t="shared" si="2"/>
        <v>24</v>
      </c>
      <c r="E168" s="1">
        <v>2</v>
      </c>
      <c r="F168" s="1">
        <f>1+1</f>
        <v>2</v>
      </c>
      <c r="G168" s="1">
        <v>2</v>
      </c>
      <c r="H168" s="1" t="s">
        <v>30</v>
      </c>
      <c r="I168" s="1" t="s">
        <v>56</v>
      </c>
      <c r="J168" s="1">
        <v>5</v>
      </c>
      <c r="K168" s="1">
        <v>485</v>
      </c>
      <c r="L168" s="1">
        <v>4114</v>
      </c>
    </row>
    <row r="169" spans="1:12">
      <c r="A169" s="1">
        <v>1925</v>
      </c>
      <c r="B169" s="1">
        <v>6</v>
      </c>
      <c r="C169" s="1">
        <v>17</v>
      </c>
      <c r="D169" s="4">
        <f t="shared" si="2"/>
        <v>13</v>
      </c>
      <c r="E169" s="1">
        <v>1</v>
      </c>
      <c r="F169" s="1">
        <v>2</v>
      </c>
      <c r="G169" s="1">
        <v>1</v>
      </c>
      <c r="H169" s="1" t="s">
        <v>30</v>
      </c>
      <c r="I169" s="1" t="s">
        <v>56</v>
      </c>
      <c r="J169" s="1">
        <v>5</v>
      </c>
      <c r="K169" s="1">
        <v>485</v>
      </c>
      <c r="L169" s="1">
        <v>4114</v>
      </c>
    </row>
    <row r="170" spans="1:12">
      <c r="A170" s="1">
        <v>1925</v>
      </c>
      <c r="B170" s="1">
        <v>6</v>
      </c>
      <c r="C170" s="1">
        <v>18</v>
      </c>
      <c r="D170" s="4">
        <f t="shared" si="2"/>
        <v>23</v>
      </c>
      <c r="E170" s="1">
        <v>2</v>
      </c>
      <c r="F170" s="1">
        <f>1+1</f>
        <v>2</v>
      </c>
      <c r="G170" s="1">
        <v>1</v>
      </c>
      <c r="H170" s="1" t="s">
        <v>30</v>
      </c>
      <c r="I170" s="1" t="s">
        <v>56</v>
      </c>
      <c r="J170" s="1">
        <v>5</v>
      </c>
      <c r="K170" s="1">
        <v>485</v>
      </c>
      <c r="L170" s="1">
        <v>4114</v>
      </c>
    </row>
    <row r="171" spans="1:12">
      <c r="A171" s="1">
        <v>1925</v>
      </c>
      <c r="B171" s="1">
        <v>6</v>
      </c>
      <c r="C171" s="1">
        <v>19</v>
      </c>
      <c r="D171" s="4" t="str">
        <f t="shared" si="2"/>
        <v/>
      </c>
      <c r="I171" s="1" t="s">
        <v>56</v>
      </c>
      <c r="J171" s="1">
        <v>5</v>
      </c>
      <c r="K171" s="1">
        <v>485</v>
      </c>
      <c r="L171" s="1">
        <v>4114</v>
      </c>
    </row>
    <row r="172" spans="1:12">
      <c r="A172" s="1">
        <v>1925</v>
      </c>
      <c r="B172" s="1">
        <v>6</v>
      </c>
      <c r="C172" s="1">
        <v>20</v>
      </c>
      <c r="D172" s="4" t="str">
        <f t="shared" si="2"/>
        <v/>
      </c>
      <c r="I172" s="1" t="s">
        <v>56</v>
      </c>
      <c r="J172" s="1">
        <v>5</v>
      </c>
      <c r="K172" s="1">
        <v>485</v>
      </c>
      <c r="L172" s="1">
        <v>4114</v>
      </c>
    </row>
    <row r="173" spans="1:12">
      <c r="A173" s="1">
        <v>1925</v>
      </c>
      <c r="B173" s="1">
        <v>6</v>
      </c>
      <c r="C173" s="1">
        <v>21</v>
      </c>
      <c r="D173" s="4" t="str">
        <f t="shared" si="2"/>
        <v/>
      </c>
      <c r="I173" s="1" t="s">
        <v>56</v>
      </c>
      <c r="J173" s="1">
        <v>5</v>
      </c>
      <c r="K173" s="1">
        <v>485</v>
      </c>
      <c r="L173" s="1">
        <v>4114</v>
      </c>
    </row>
    <row r="174" spans="1:12">
      <c r="A174" s="1">
        <v>1925</v>
      </c>
      <c r="B174" s="1">
        <v>6</v>
      </c>
      <c r="C174" s="1">
        <v>22</v>
      </c>
      <c r="D174" s="4">
        <f t="shared" si="2"/>
        <v>26</v>
      </c>
      <c r="E174" s="1">
        <v>2</v>
      </c>
      <c r="F174" s="1">
        <f>1+5</f>
        <v>6</v>
      </c>
      <c r="G174" s="1">
        <v>0</v>
      </c>
      <c r="H174" s="1" t="s">
        <v>30</v>
      </c>
      <c r="I174" s="1" t="s">
        <v>56</v>
      </c>
      <c r="J174" s="1">
        <v>5</v>
      </c>
      <c r="K174" s="1">
        <v>485</v>
      </c>
      <c r="L174" s="1">
        <v>4114</v>
      </c>
    </row>
    <row r="175" spans="1:12">
      <c r="A175" s="1">
        <v>1925</v>
      </c>
      <c r="B175" s="1">
        <v>6</v>
      </c>
      <c r="C175" s="1">
        <v>23</v>
      </c>
      <c r="D175" s="4">
        <f t="shared" si="2"/>
        <v>26</v>
      </c>
      <c r="E175" s="1">
        <v>2</v>
      </c>
      <c r="F175" s="1">
        <f>3+3</f>
        <v>6</v>
      </c>
      <c r="G175" s="1">
        <v>0</v>
      </c>
      <c r="H175" s="1" t="s">
        <v>30</v>
      </c>
      <c r="I175" s="1" t="s">
        <v>56</v>
      </c>
      <c r="J175" s="1">
        <v>5</v>
      </c>
      <c r="K175" s="1">
        <v>485</v>
      </c>
      <c r="L175" s="1">
        <v>4114</v>
      </c>
    </row>
    <row r="176" spans="1:12">
      <c r="A176" s="1">
        <v>1925</v>
      </c>
      <c r="B176" s="1">
        <v>6</v>
      </c>
      <c r="C176" s="1">
        <v>24</v>
      </c>
      <c r="D176" s="4" t="str">
        <f t="shared" si="2"/>
        <v/>
      </c>
      <c r="H176" s="1" t="s">
        <v>30</v>
      </c>
      <c r="I176" s="1" t="s">
        <v>56</v>
      </c>
      <c r="J176" s="1">
        <v>5</v>
      </c>
      <c r="K176" s="1">
        <v>485</v>
      </c>
      <c r="L176" s="1">
        <v>4114</v>
      </c>
    </row>
    <row r="177" spans="1:12">
      <c r="A177" s="1">
        <v>1925</v>
      </c>
      <c r="B177" s="1">
        <v>6</v>
      </c>
      <c r="C177" s="1">
        <v>25</v>
      </c>
      <c r="D177" s="4">
        <f t="shared" si="2"/>
        <v>15</v>
      </c>
      <c r="E177" s="1">
        <v>1</v>
      </c>
      <c r="F177" s="1">
        <v>3</v>
      </c>
      <c r="G177" s="1">
        <v>2</v>
      </c>
      <c r="H177" s="1" t="s">
        <v>30</v>
      </c>
      <c r="I177" s="1" t="s">
        <v>56</v>
      </c>
      <c r="J177" s="1">
        <v>5</v>
      </c>
      <c r="K177" s="1">
        <v>485</v>
      </c>
      <c r="L177" s="1">
        <v>4114</v>
      </c>
    </row>
    <row r="178" spans="1:12">
      <c r="A178" s="1">
        <v>1925</v>
      </c>
      <c r="B178" s="1">
        <v>6</v>
      </c>
      <c r="C178" s="1">
        <v>26</v>
      </c>
      <c r="D178" s="4">
        <f t="shared" si="2"/>
        <v>16</v>
      </c>
      <c r="E178" s="1">
        <v>1</v>
      </c>
      <c r="F178" s="1">
        <v>5</v>
      </c>
      <c r="G178" s="1">
        <v>1</v>
      </c>
      <c r="H178" s="1" t="s">
        <v>30</v>
      </c>
      <c r="I178" s="1" t="s">
        <v>56</v>
      </c>
      <c r="J178" s="1">
        <v>5</v>
      </c>
      <c r="K178" s="1">
        <v>485</v>
      </c>
      <c r="L178" s="1">
        <v>4114</v>
      </c>
    </row>
    <row r="179" spans="1:12">
      <c r="A179" s="1">
        <v>1925</v>
      </c>
      <c r="B179" s="1">
        <v>6</v>
      </c>
      <c r="C179" s="1">
        <v>27</v>
      </c>
      <c r="D179" s="4"/>
      <c r="E179" s="1" t="s">
        <v>33</v>
      </c>
      <c r="F179" s="1" t="s">
        <v>33</v>
      </c>
      <c r="G179" s="1">
        <v>0</v>
      </c>
      <c r="H179" s="1" t="s">
        <v>30</v>
      </c>
      <c r="I179" s="1" t="s">
        <v>56</v>
      </c>
      <c r="J179" s="1">
        <v>5</v>
      </c>
      <c r="K179" s="1">
        <v>485</v>
      </c>
      <c r="L179" s="1">
        <v>4114</v>
      </c>
    </row>
    <row r="180" spans="1:12">
      <c r="A180" s="1">
        <v>1925</v>
      </c>
      <c r="B180" s="1">
        <v>6</v>
      </c>
      <c r="C180" s="1">
        <v>28</v>
      </c>
      <c r="D180" s="4">
        <f t="shared" si="2"/>
        <v>24</v>
      </c>
      <c r="E180" s="1">
        <v>2</v>
      </c>
      <c r="F180" s="1">
        <f>2+1</f>
        <v>3</v>
      </c>
      <c r="G180" s="1">
        <v>1</v>
      </c>
      <c r="H180" s="1" t="s">
        <v>30</v>
      </c>
      <c r="I180" s="1" t="s">
        <v>56</v>
      </c>
      <c r="J180" s="1">
        <v>5</v>
      </c>
      <c r="K180" s="1">
        <v>485</v>
      </c>
      <c r="L180" s="1">
        <v>4114</v>
      </c>
    </row>
    <row r="181" spans="1:12">
      <c r="A181" s="1">
        <v>1925</v>
      </c>
      <c r="B181" s="1">
        <v>6</v>
      </c>
      <c r="C181" s="1">
        <v>29</v>
      </c>
      <c r="D181" s="4">
        <f t="shared" si="2"/>
        <v>25</v>
      </c>
      <c r="E181" s="1">
        <v>2</v>
      </c>
      <c r="F181" s="1">
        <f>3+1</f>
        <v>4</v>
      </c>
      <c r="G181" s="1">
        <v>1</v>
      </c>
      <c r="H181" s="1" t="s">
        <v>30</v>
      </c>
      <c r="I181" s="1" t="s">
        <v>56</v>
      </c>
      <c r="J181" s="1">
        <v>5</v>
      </c>
      <c r="K181" s="1">
        <v>485</v>
      </c>
      <c r="L181" s="1">
        <v>4114</v>
      </c>
    </row>
    <row r="182" spans="1:12">
      <c r="A182" s="1">
        <v>1925</v>
      </c>
      <c r="B182" s="1">
        <v>6</v>
      </c>
      <c r="C182" s="1">
        <v>30</v>
      </c>
      <c r="D182" s="4">
        <f t="shared" si="2"/>
        <v>12</v>
      </c>
      <c r="E182" s="1">
        <v>1</v>
      </c>
      <c r="F182" s="1">
        <v>1</v>
      </c>
      <c r="G182" s="1">
        <v>1</v>
      </c>
      <c r="H182" s="1" t="s">
        <v>30</v>
      </c>
      <c r="I182" s="1" t="s">
        <v>56</v>
      </c>
      <c r="J182" s="1">
        <v>5</v>
      </c>
      <c r="K182" s="1">
        <v>485</v>
      </c>
      <c r="L182" s="1">
        <v>4114</v>
      </c>
    </row>
    <row r="183" spans="1:12">
      <c r="D183" s="4" t="str">
        <f t="shared" si="2"/>
        <v/>
      </c>
    </row>
    <row r="184" spans="1:12">
      <c r="D184" s="4" t="str">
        <f t="shared" si="2"/>
        <v/>
      </c>
    </row>
    <row r="185" spans="1:12">
      <c r="D185" s="4" t="str">
        <f t="shared" si="2"/>
        <v/>
      </c>
    </row>
    <row r="186" spans="1:12">
      <c r="D186" s="4" t="str">
        <f t="shared" si="2"/>
        <v/>
      </c>
    </row>
    <row r="187" spans="1:12">
      <c r="D187" s="4" t="str">
        <f t="shared" si="2"/>
        <v/>
      </c>
    </row>
    <row r="188" spans="1:12">
      <c r="D188" s="4" t="str">
        <f t="shared" si="2"/>
        <v/>
      </c>
    </row>
    <row r="189" spans="1:12">
      <c r="D189" s="4" t="str">
        <f t="shared" si="2"/>
        <v/>
      </c>
    </row>
    <row r="190" spans="1:12">
      <c r="D190" s="4" t="str">
        <f t="shared" si="2"/>
        <v/>
      </c>
    </row>
    <row r="191" spans="1:12">
      <c r="D191" s="4" t="str">
        <f t="shared" si="2"/>
        <v/>
      </c>
    </row>
    <row r="192" spans="1:12">
      <c r="D192" s="4" t="str">
        <f t="shared" si="2"/>
        <v/>
      </c>
    </row>
    <row r="193" spans="4:4">
      <c r="D193" s="4" t="str">
        <f t="shared" si="2"/>
        <v/>
      </c>
    </row>
    <row r="194" spans="4:4">
      <c r="D194" s="4" t="str">
        <f t="shared" si="2"/>
        <v/>
      </c>
    </row>
    <row r="195" spans="4:4">
      <c r="D195" s="4" t="str">
        <f t="shared" ref="D195:D258" si="3">IF(E195="","",E195*10+F195+G195)</f>
        <v/>
      </c>
    </row>
    <row r="196" spans="4:4">
      <c r="D196" s="4" t="str">
        <f t="shared" si="3"/>
        <v/>
      </c>
    </row>
    <row r="197" spans="4:4">
      <c r="D197" s="4" t="str">
        <f t="shared" si="3"/>
        <v/>
      </c>
    </row>
    <row r="198" spans="4:4">
      <c r="D198" s="4" t="str">
        <f t="shared" si="3"/>
        <v/>
      </c>
    </row>
    <row r="199" spans="4:4">
      <c r="D199" s="4" t="str">
        <f t="shared" si="3"/>
        <v/>
      </c>
    </row>
    <row r="200" spans="4:4">
      <c r="D200" s="4" t="str">
        <f t="shared" si="3"/>
        <v/>
      </c>
    </row>
    <row r="201" spans="4:4">
      <c r="D201" s="4" t="str">
        <f t="shared" si="3"/>
        <v/>
      </c>
    </row>
    <row r="202" spans="4:4">
      <c r="D202" s="4" t="str">
        <f t="shared" si="3"/>
        <v/>
      </c>
    </row>
    <row r="203" spans="4:4">
      <c r="D203" s="4" t="str">
        <f t="shared" si="3"/>
        <v/>
      </c>
    </row>
    <row r="204" spans="4:4">
      <c r="D204" s="4" t="str">
        <f t="shared" si="3"/>
        <v/>
      </c>
    </row>
    <row r="205" spans="4:4">
      <c r="D205" s="4" t="str">
        <f t="shared" si="3"/>
        <v/>
      </c>
    </row>
    <row r="206" spans="4:4">
      <c r="D206" s="4" t="str">
        <f t="shared" si="3"/>
        <v/>
      </c>
    </row>
    <row r="207" spans="4:4">
      <c r="D207" s="4" t="str">
        <f t="shared" si="3"/>
        <v/>
      </c>
    </row>
    <row r="208" spans="4:4">
      <c r="D208" s="4" t="str">
        <f t="shared" si="3"/>
        <v/>
      </c>
    </row>
    <row r="209" spans="4:4">
      <c r="D209" s="4" t="str">
        <f t="shared" si="3"/>
        <v/>
      </c>
    </row>
    <row r="210" spans="4:4">
      <c r="D210" s="4" t="str">
        <f t="shared" si="3"/>
        <v/>
      </c>
    </row>
    <row r="211" spans="4:4">
      <c r="D211" s="4" t="str">
        <f t="shared" si="3"/>
        <v/>
      </c>
    </row>
    <row r="212" spans="4:4">
      <c r="D212" s="4" t="str">
        <f t="shared" si="3"/>
        <v/>
      </c>
    </row>
    <row r="213" spans="4:4">
      <c r="D213" s="4" t="str">
        <f t="shared" si="3"/>
        <v/>
      </c>
    </row>
    <row r="214" spans="4:4">
      <c r="D214" s="4" t="str">
        <f t="shared" si="3"/>
        <v/>
      </c>
    </row>
    <row r="215" spans="4:4">
      <c r="D215" s="4" t="str">
        <f t="shared" si="3"/>
        <v/>
      </c>
    </row>
    <row r="216" spans="4:4">
      <c r="D216" s="4" t="str">
        <f t="shared" si="3"/>
        <v/>
      </c>
    </row>
    <row r="217" spans="4:4">
      <c r="D217" s="4" t="str">
        <f t="shared" si="3"/>
        <v/>
      </c>
    </row>
    <row r="218" spans="4:4">
      <c r="D218" s="4" t="str">
        <f t="shared" si="3"/>
        <v/>
      </c>
    </row>
    <row r="219" spans="4:4">
      <c r="D219" s="4" t="str">
        <f t="shared" si="3"/>
        <v/>
      </c>
    </row>
    <row r="220" spans="4:4">
      <c r="D220" s="4" t="str">
        <f t="shared" si="3"/>
        <v/>
      </c>
    </row>
    <row r="221" spans="4:4">
      <c r="D221" s="4" t="str">
        <f t="shared" si="3"/>
        <v/>
      </c>
    </row>
    <row r="222" spans="4:4">
      <c r="D222" s="4" t="str">
        <f t="shared" si="3"/>
        <v/>
      </c>
    </row>
    <row r="223" spans="4:4">
      <c r="D223" s="4" t="str">
        <f t="shared" si="3"/>
        <v/>
      </c>
    </row>
    <row r="224" spans="4:4">
      <c r="D224" s="4" t="str">
        <f t="shared" si="3"/>
        <v/>
      </c>
    </row>
    <row r="225" spans="4:4">
      <c r="D225" s="4" t="str">
        <f t="shared" si="3"/>
        <v/>
      </c>
    </row>
    <row r="226" spans="4:4">
      <c r="D226" s="4" t="str">
        <f t="shared" si="3"/>
        <v/>
      </c>
    </row>
    <row r="227" spans="4:4">
      <c r="D227" s="4" t="str">
        <f t="shared" si="3"/>
        <v/>
      </c>
    </row>
    <row r="228" spans="4:4">
      <c r="D228" s="4" t="str">
        <f t="shared" si="3"/>
        <v/>
      </c>
    </row>
    <row r="229" spans="4:4">
      <c r="D229" s="4" t="str">
        <f t="shared" si="3"/>
        <v/>
      </c>
    </row>
    <row r="230" spans="4:4">
      <c r="D230" s="4" t="str">
        <f t="shared" si="3"/>
        <v/>
      </c>
    </row>
    <row r="231" spans="4:4">
      <c r="D231" s="4" t="str">
        <f t="shared" si="3"/>
        <v/>
      </c>
    </row>
    <row r="232" spans="4:4">
      <c r="D232" s="4" t="str">
        <f t="shared" si="3"/>
        <v/>
      </c>
    </row>
    <row r="233" spans="4:4">
      <c r="D233" s="4" t="str">
        <f t="shared" si="3"/>
        <v/>
      </c>
    </row>
    <row r="234" spans="4:4">
      <c r="D234" s="4" t="str">
        <f t="shared" si="3"/>
        <v/>
      </c>
    </row>
    <row r="235" spans="4:4">
      <c r="D235" s="4" t="str">
        <f t="shared" si="3"/>
        <v/>
      </c>
    </row>
    <row r="236" spans="4:4">
      <c r="D236" s="4" t="str">
        <f t="shared" si="3"/>
        <v/>
      </c>
    </row>
    <row r="237" spans="4:4">
      <c r="D237" s="4" t="str">
        <f t="shared" si="3"/>
        <v/>
      </c>
    </row>
    <row r="238" spans="4:4">
      <c r="D238" s="4" t="str">
        <f t="shared" si="3"/>
        <v/>
      </c>
    </row>
    <row r="239" spans="4:4">
      <c r="D239" s="4" t="str">
        <f t="shared" si="3"/>
        <v/>
      </c>
    </row>
    <row r="240" spans="4:4">
      <c r="D240" s="4" t="str">
        <f t="shared" si="3"/>
        <v/>
      </c>
    </row>
    <row r="241" spans="4:4">
      <c r="D241" s="4" t="str">
        <f t="shared" si="3"/>
        <v/>
      </c>
    </row>
    <row r="242" spans="4:4">
      <c r="D242" s="4" t="str">
        <f t="shared" si="3"/>
        <v/>
      </c>
    </row>
    <row r="243" spans="4:4">
      <c r="D243" s="4" t="str">
        <f t="shared" si="3"/>
        <v/>
      </c>
    </row>
    <row r="244" spans="4:4">
      <c r="D244" s="4" t="str">
        <f t="shared" si="3"/>
        <v/>
      </c>
    </row>
    <row r="245" spans="4:4">
      <c r="D245" s="4" t="str">
        <f t="shared" si="3"/>
        <v/>
      </c>
    </row>
    <row r="246" spans="4:4">
      <c r="D246" s="4" t="str">
        <f t="shared" si="3"/>
        <v/>
      </c>
    </row>
    <row r="247" spans="4:4">
      <c r="D247" s="4" t="str">
        <f t="shared" si="3"/>
        <v/>
      </c>
    </row>
    <row r="248" spans="4:4">
      <c r="D248" s="4" t="str">
        <f t="shared" si="3"/>
        <v/>
      </c>
    </row>
    <row r="249" spans="4:4">
      <c r="D249" s="4" t="str">
        <f t="shared" si="3"/>
        <v/>
      </c>
    </row>
    <row r="250" spans="4:4">
      <c r="D250" s="4" t="str">
        <f t="shared" si="3"/>
        <v/>
      </c>
    </row>
    <row r="251" spans="4:4">
      <c r="D251" s="4" t="str">
        <f t="shared" si="3"/>
        <v/>
      </c>
    </row>
    <row r="252" spans="4:4">
      <c r="D252" s="4" t="str">
        <f t="shared" si="3"/>
        <v/>
      </c>
    </row>
    <row r="253" spans="4:4">
      <c r="D253" s="4" t="str">
        <f t="shared" si="3"/>
        <v/>
      </c>
    </row>
    <row r="254" spans="4:4">
      <c r="D254" s="4" t="str">
        <f t="shared" si="3"/>
        <v/>
      </c>
    </row>
    <row r="255" spans="4:4">
      <c r="D255" s="4" t="str">
        <f t="shared" si="3"/>
        <v/>
      </c>
    </row>
    <row r="256" spans="4:4">
      <c r="D256" s="4" t="str">
        <f t="shared" si="3"/>
        <v/>
      </c>
    </row>
    <row r="257" spans="4:4">
      <c r="D257" s="4" t="str">
        <f t="shared" si="3"/>
        <v/>
      </c>
    </row>
    <row r="258" spans="4:4">
      <c r="D258" s="4" t="str">
        <f t="shared" si="3"/>
        <v/>
      </c>
    </row>
    <row r="259" spans="4:4">
      <c r="D259" s="4" t="str">
        <f t="shared" ref="D259:D322" si="4">IF(E259="","",E259*10+F259+G259)</f>
        <v/>
      </c>
    </row>
    <row r="260" spans="4:4">
      <c r="D260" s="4" t="str">
        <f t="shared" si="4"/>
        <v/>
      </c>
    </row>
    <row r="261" spans="4:4">
      <c r="D261" s="4" t="str">
        <f t="shared" si="4"/>
        <v/>
      </c>
    </row>
    <row r="262" spans="4:4">
      <c r="D262" s="4" t="str">
        <f t="shared" si="4"/>
        <v/>
      </c>
    </row>
    <row r="263" spans="4:4">
      <c r="D263" s="4" t="str">
        <f t="shared" si="4"/>
        <v/>
      </c>
    </row>
    <row r="264" spans="4:4">
      <c r="D264" s="4" t="str">
        <f t="shared" si="4"/>
        <v/>
      </c>
    </row>
    <row r="265" spans="4:4">
      <c r="D265" s="4" t="str">
        <f t="shared" si="4"/>
        <v/>
      </c>
    </row>
    <row r="266" spans="4:4">
      <c r="D266" s="4" t="str">
        <f t="shared" si="4"/>
        <v/>
      </c>
    </row>
    <row r="267" spans="4:4">
      <c r="D267" s="4" t="str">
        <f t="shared" si="4"/>
        <v/>
      </c>
    </row>
    <row r="268" spans="4:4">
      <c r="D268" s="4" t="str">
        <f t="shared" si="4"/>
        <v/>
      </c>
    </row>
    <row r="269" spans="4:4">
      <c r="D269" s="4" t="str">
        <f t="shared" si="4"/>
        <v/>
      </c>
    </row>
    <row r="270" spans="4:4">
      <c r="D270" s="4" t="str">
        <f t="shared" si="4"/>
        <v/>
      </c>
    </row>
    <row r="271" spans="4:4">
      <c r="D271" s="4" t="str">
        <f t="shared" si="4"/>
        <v/>
      </c>
    </row>
    <row r="272" spans="4:4">
      <c r="D272" s="4" t="str">
        <f t="shared" si="4"/>
        <v/>
      </c>
    </row>
    <row r="273" spans="4:4">
      <c r="D273" s="4" t="str">
        <f t="shared" si="4"/>
        <v/>
      </c>
    </row>
    <row r="274" spans="4:4">
      <c r="D274" s="4" t="str">
        <f t="shared" si="4"/>
        <v/>
      </c>
    </row>
    <row r="275" spans="4:4">
      <c r="D275" s="4" t="str">
        <f t="shared" si="4"/>
        <v/>
      </c>
    </row>
    <row r="276" spans="4:4">
      <c r="D276" s="4" t="str">
        <f t="shared" si="4"/>
        <v/>
      </c>
    </row>
    <row r="277" spans="4:4">
      <c r="D277" s="4" t="str">
        <f t="shared" si="4"/>
        <v/>
      </c>
    </row>
    <row r="278" spans="4:4">
      <c r="D278" s="4" t="str">
        <f t="shared" si="4"/>
        <v/>
      </c>
    </row>
    <row r="279" spans="4:4">
      <c r="D279" s="4" t="str">
        <f t="shared" si="4"/>
        <v/>
      </c>
    </row>
    <row r="280" spans="4:4">
      <c r="D280" s="4" t="str">
        <f t="shared" si="4"/>
        <v/>
      </c>
    </row>
    <row r="281" spans="4:4">
      <c r="D281" s="4" t="str">
        <f t="shared" si="4"/>
        <v/>
      </c>
    </row>
    <row r="282" spans="4:4">
      <c r="D282" s="4" t="str">
        <f t="shared" si="4"/>
        <v/>
      </c>
    </row>
    <row r="283" spans="4:4">
      <c r="D283" s="4" t="str">
        <f t="shared" si="4"/>
        <v/>
      </c>
    </row>
    <row r="284" spans="4:4">
      <c r="D284" s="4" t="str">
        <f t="shared" si="4"/>
        <v/>
      </c>
    </row>
    <row r="285" spans="4:4">
      <c r="D285" s="4" t="str">
        <f t="shared" si="4"/>
        <v/>
      </c>
    </row>
    <row r="286" spans="4:4">
      <c r="D286" s="4" t="str">
        <f t="shared" si="4"/>
        <v/>
      </c>
    </row>
    <row r="287" spans="4:4">
      <c r="D287" s="4" t="str">
        <f t="shared" si="4"/>
        <v/>
      </c>
    </row>
    <row r="288" spans="4:4">
      <c r="D288" s="4" t="str">
        <f t="shared" si="4"/>
        <v/>
      </c>
    </row>
    <row r="289" spans="4:4">
      <c r="D289" s="4" t="str">
        <f t="shared" si="4"/>
        <v/>
      </c>
    </row>
    <row r="290" spans="4:4">
      <c r="D290" s="4" t="str">
        <f t="shared" si="4"/>
        <v/>
      </c>
    </row>
    <row r="291" spans="4:4">
      <c r="D291" s="4" t="str">
        <f t="shared" si="4"/>
        <v/>
      </c>
    </row>
    <row r="292" spans="4:4">
      <c r="D292" s="4" t="str">
        <f t="shared" si="4"/>
        <v/>
      </c>
    </row>
    <row r="293" spans="4:4">
      <c r="D293" s="4" t="str">
        <f t="shared" si="4"/>
        <v/>
      </c>
    </row>
    <row r="294" spans="4:4">
      <c r="D294" s="4" t="str">
        <f t="shared" si="4"/>
        <v/>
      </c>
    </row>
    <row r="295" spans="4:4">
      <c r="D295" s="4" t="str">
        <f t="shared" si="4"/>
        <v/>
      </c>
    </row>
    <row r="296" spans="4:4">
      <c r="D296" s="4" t="str">
        <f t="shared" si="4"/>
        <v/>
      </c>
    </row>
    <row r="297" spans="4:4">
      <c r="D297" s="4" t="str">
        <f t="shared" si="4"/>
        <v/>
      </c>
    </row>
    <row r="298" spans="4:4">
      <c r="D298" s="4" t="str">
        <f t="shared" si="4"/>
        <v/>
      </c>
    </row>
    <row r="299" spans="4:4">
      <c r="D299" s="4" t="str">
        <f t="shared" si="4"/>
        <v/>
      </c>
    </row>
    <row r="300" spans="4:4">
      <c r="D300" s="4" t="str">
        <f t="shared" si="4"/>
        <v/>
      </c>
    </row>
    <row r="301" spans="4:4">
      <c r="D301" s="4" t="str">
        <f t="shared" si="4"/>
        <v/>
      </c>
    </row>
    <row r="302" spans="4:4">
      <c r="D302" s="4" t="str">
        <f t="shared" si="4"/>
        <v/>
      </c>
    </row>
    <row r="303" spans="4:4">
      <c r="D303" s="4" t="str">
        <f t="shared" si="4"/>
        <v/>
      </c>
    </row>
    <row r="304" spans="4:4">
      <c r="D304" s="4" t="str">
        <f t="shared" si="4"/>
        <v/>
      </c>
    </row>
    <row r="305" spans="4:4">
      <c r="D305" s="4" t="str">
        <f t="shared" si="4"/>
        <v/>
      </c>
    </row>
    <row r="306" spans="4:4">
      <c r="D306" s="4" t="str">
        <f t="shared" si="4"/>
        <v/>
      </c>
    </row>
    <row r="307" spans="4:4">
      <c r="D307" s="4" t="str">
        <f t="shared" si="4"/>
        <v/>
      </c>
    </row>
    <row r="308" spans="4:4">
      <c r="D308" s="4" t="str">
        <f t="shared" si="4"/>
        <v/>
      </c>
    </row>
    <row r="309" spans="4:4">
      <c r="D309" s="4" t="str">
        <f t="shared" si="4"/>
        <v/>
      </c>
    </row>
    <row r="310" spans="4:4">
      <c r="D310" s="4" t="str">
        <f t="shared" si="4"/>
        <v/>
      </c>
    </row>
    <row r="311" spans="4:4">
      <c r="D311" s="4" t="str">
        <f t="shared" si="4"/>
        <v/>
      </c>
    </row>
    <row r="312" spans="4:4">
      <c r="D312" s="4" t="str">
        <f t="shared" si="4"/>
        <v/>
      </c>
    </row>
    <row r="313" spans="4:4">
      <c r="D313" s="4" t="str">
        <f t="shared" si="4"/>
        <v/>
      </c>
    </row>
    <row r="314" spans="4:4">
      <c r="D314" s="4" t="str">
        <f t="shared" si="4"/>
        <v/>
      </c>
    </row>
    <row r="315" spans="4:4">
      <c r="D315" s="4" t="str">
        <f t="shared" si="4"/>
        <v/>
      </c>
    </row>
    <row r="316" spans="4:4">
      <c r="D316" s="4" t="str">
        <f t="shared" si="4"/>
        <v/>
      </c>
    </row>
    <row r="317" spans="4:4">
      <c r="D317" s="4" t="str">
        <f t="shared" si="4"/>
        <v/>
      </c>
    </row>
    <row r="318" spans="4:4">
      <c r="D318" s="4" t="str">
        <f t="shared" si="4"/>
        <v/>
      </c>
    </row>
    <row r="319" spans="4:4">
      <c r="D319" s="4" t="str">
        <f t="shared" si="4"/>
        <v/>
      </c>
    </row>
    <row r="320" spans="4:4">
      <c r="D320" s="4" t="str">
        <f t="shared" si="4"/>
        <v/>
      </c>
    </row>
    <row r="321" spans="4:4">
      <c r="D321" s="4" t="str">
        <f t="shared" si="4"/>
        <v/>
      </c>
    </row>
    <row r="322" spans="4:4">
      <c r="D322" s="4" t="str">
        <f t="shared" si="4"/>
        <v/>
      </c>
    </row>
    <row r="323" spans="4:4">
      <c r="D323" s="4" t="str">
        <f t="shared" ref="D323:D366" si="5">IF(E323="","",E323*10+F323+G323)</f>
        <v/>
      </c>
    </row>
    <row r="324" spans="4:4">
      <c r="D324" s="4" t="str">
        <f t="shared" si="5"/>
        <v/>
      </c>
    </row>
    <row r="325" spans="4:4">
      <c r="D325" s="4" t="str">
        <f t="shared" si="5"/>
        <v/>
      </c>
    </row>
    <row r="326" spans="4:4">
      <c r="D326" s="4" t="str">
        <f t="shared" si="5"/>
        <v/>
      </c>
    </row>
    <row r="327" spans="4:4">
      <c r="D327" s="4" t="str">
        <f t="shared" si="5"/>
        <v/>
      </c>
    </row>
    <row r="328" spans="4:4">
      <c r="D328" s="4" t="str">
        <f t="shared" si="5"/>
        <v/>
      </c>
    </row>
    <row r="329" spans="4:4">
      <c r="D329" s="4" t="str">
        <f t="shared" si="5"/>
        <v/>
      </c>
    </row>
    <row r="330" spans="4:4">
      <c r="D330" s="4" t="str">
        <f t="shared" si="5"/>
        <v/>
      </c>
    </row>
    <row r="331" spans="4:4">
      <c r="D331" s="4" t="str">
        <f t="shared" si="5"/>
        <v/>
      </c>
    </row>
    <row r="332" spans="4:4">
      <c r="D332" s="4" t="str">
        <f t="shared" si="5"/>
        <v/>
      </c>
    </row>
    <row r="333" spans="4:4">
      <c r="D333" s="4" t="str">
        <f t="shared" si="5"/>
        <v/>
      </c>
    </row>
    <row r="334" spans="4:4">
      <c r="D334" s="4" t="str">
        <f t="shared" si="5"/>
        <v/>
      </c>
    </row>
    <row r="335" spans="4:4">
      <c r="D335" s="4" t="str">
        <f t="shared" si="5"/>
        <v/>
      </c>
    </row>
    <row r="336" spans="4:4">
      <c r="D336" s="4" t="str">
        <f t="shared" si="5"/>
        <v/>
      </c>
    </row>
    <row r="337" spans="4:4">
      <c r="D337" s="4" t="str">
        <f t="shared" si="5"/>
        <v/>
      </c>
    </row>
    <row r="338" spans="4:4">
      <c r="D338" s="4" t="str">
        <f t="shared" si="5"/>
        <v/>
      </c>
    </row>
    <row r="339" spans="4:4">
      <c r="D339" s="4" t="str">
        <f t="shared" si="5"/>
        <v/>
      </c>
    </row>
    <row r="340" spans="4:4">
      <c r="D340" s="4" t="str">
        <f t="shared" si="5"/>
        <v/>
      </c>
    </row>
    <row r="341" spans="4:4">
      <c r="D341" s="4" t="str">
        <f t="shared" si="5"/>
        <v/>
      </c>
    </row>
    <row r="342" spans="4:4">
      <c r="D342" s="4" t="str">
        <f t="shared" si="5"/>
        <v/>
      </c>
    </row>
    <row r="343" spans="4:4">
      <c r="D343" s="4" t="str">
        <f t="shared" si="5"/>
        <v/>
      </c>
    </row>
    <row r="344" spans="4:4">
      <c r="D344" s="4" t="str">
        <f t="shared" si="5"/>
        <v/>
      </c>
    </row>
    <row r="345" spans="4:4">
      <c r="D345" s="4" t="str">
        <f t="shared" si="5"/>
        <v/>
      </c>
    </row>
    <row r="346" spans="4:4">
      <c r="D346" s="4" t="str">
        <f t="shared" si="5"/>
        <v/>
      </c>
    </row>
    <row r="347" spans="4:4">
      <c r="D347" s="4" t="str">
        <f t="shared" si="5"/>
        <v/>
      </c>
    </row>
    <row r="348" spans="4:4">
      <c r="D348" s="4" t="str">
        <f t="shared" si="5"/>
        <v/>
      </c>
    </row>
    <row r="349" spans="4:4">
      <c r="D349" s="4" t="str">
        <f t="shared" si="5"/>
        <v/>
      </c>
    </row>
    <row r="350" spans="4:4">
      <c r="D350" s="4" t="str">
        <f t="shared" si="5"/>
        <v/>
      </c>
    </row>
    <row r="351" spans="4:4">
      <c r="D351" s="4" t="str">
        <f t="shared" si="5"/>
        <v/>
      </c>
    </row>
    <row r="352" spans="4:4">
      <c r="D352" s="4" t="str">
        <f t="shared" si="5"/>
        <v/>
      </c>
    </row>
    <row r="353" spans="4:4">
      <c r="D353" s="4" t="str">
        <f t="shared" si="5"/>
        <v/>
      </c>
    </row>
    <row r="354" spans="4:4">
      <c r="D354" s="4" t="str">
        <f t="shared" si="5"/>
        <v/>
      </c>
    </row>
    <row r="355" spans="4:4">
      <c r="D355" s="4" t="str">
        <f t="shared" si="5"/>
        <v/>
      </c>
    </row>
    <row r="356" spans="4:4">
      <c r="D356" s="4" t="str">
        <f t="shared" si="5"/>
        <v/>
      </c>
    </row>
    <row r="357" spans="4:4">
      <c r="D357" s="4" t="str">
        <f t="shared" si="5"/>
        <v/>
      </c>
    </row>
    <row r="358" spans="4:4">
      <c r="D358" s="4" t="str">
        <f t="shared" si="5"/>
        <v/>
      </c>
    </row>
    <row r="359" spans="4:4">
      <c r="D359" s="4" t="str">
        <f t="shared" si="5"/>
        <v/>
      </c>
    </row>
    <row r="360" spans="4:4">
      <c r="D360" s="4" t="str">
        <f t="shared" si="5"/>
        <v/>
      </c>
    </row>
    <row r="361" spans="4:4">
      <c r="D361" s="4" t="str">
        <f t="shared" si="5"/>
        <v/>
      </c>
    </row>
    <row r="362" spans="4:4">
      <c r="D362" s="4" t="str">
        <f t="shared" si="5"/>
        <v/>
      </c>
    </row>
    <row r="363" spans="4:4">
      <c r="D363" s="4" t="str">
        <f t="shared" si="5"/>
        <v/>
      </c>
    </row>
    <row r="364" spans="4:4">
      <c r="D364" s="4" t="str">
        <f t="shared" si="5"/>
        <v/>
      </c>
    </row>
    <row r="365" spans="4:4">
      <c r="D365" s="4" t="str">
        <f t="shared" si="5"/>
        <v/>
      </c>
    </row>
    <row r="366" spans="4:4">
      <c r="D366" s="4" t="str">
        <f t="shared" si="5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66"/>
  <sheetViews>
    <sheetView topLeftCell="A57" workbookViewId="0">
      <selection activeCell="G8" sqref="F8:G79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7" width="9" style="1" customWidth="1"/>
    <col min="8" max="8" width="8.83203125" style="1" customWidth="1"/>
    <col min="9" max="10" width="5.83203125" style="1" customWidth="1"/>
    <col min="11" max="11" width="10.83203125" style="1" customWidth="1"/>
    <col min="12" max="12" width="5.83203125" style="1" customWidth="1"/>
    <col min="13" max="16384" width="12.83203125" style="1"/>
  </cols>
  <sheetData>
    <row r="1" spans="1:12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2" t="s">
        <v>25</v>
      </c>
      <c r="H1" s="1" t="s">
        <v>26</v>
      </c>
      <c r="I1" s="1" t="s">
        <v>27</v>
      </c>
      <c r="J1" s="1" t="s">
        <v>28</v>
      </c>
      <c r="K1" s="1" t="s">
        <v>29</v>
      </c>
    </row>
    <row r="2" spans="1:12">
      <c r="A2" s="3">
        <v>1925</v>
      </c>
      <c r="B2" s="3">
        <v>7</v>
      </c>
      <c r="C2" s="3">
        <v>1</v>
      </c>
      <c r="D2" s="4" t="str">
        <f>IF(E2="","",E2*10+F2)</f>
        <v/>
      </c>
      <c r="E2" s="3"/>
      <c r="F2" s="3"/>
      <c r="G2" s="4"/>
      <c r="H2" s="1" t="s">
        <v>56</v>
      </c>
      <c r="I2" s="1">
        <v>5</v>
      </c>
      <c r="J2" s="1">
        <v>42</v>
      </c>
      <c r="K2" s="5">
        <v>4115</v>
      </c>
      <c r="L2" s="3"/>
    </row>
    <row r="3" spans="1:12">
      <c r="A3" s="3">
        <v>1925</v>
      </c>
      <c r="B3" s="3">
        <v>7</v>
      </c>
      <c r="C3" s="3">
        <v>2</v>
      </c>
      <c r="D3" s="4">
        <f t="shared" ref="D3:D63" si="0">IF(E3="","",E3*10+F3)</f>
        <v>35</v>
      </c>
      <c r="E3" s="3">
        <v>3</v>
      </c>
      <c r="F3" s="3">
        <v>5</v>
      </c>
      <c r="G3" s="4" t="s">
        <v>30</v>
      </c>
      <c r="H3" s="1" t="s">
        <v>56</v>
      </c>
      <c r="I3" s="1">
        <v>5</v>
      </c>
      <c r="J3" s="1">
        <v>42</v>
      </c>
      <c r="K3" s="5">
        <v>4115</v>
      </c>
      <c r="L3" s="3"/>
    </row>
    <row r="4" spans="1:12">
      <c r="A4" s="3">
        <v>1925</v>
      </c>
      <c r="B4" s="3">
        <v>7</v>
      </c>
      <c r="C4" s="3">
        <v>3</v>
      </c>
      <c r="D4" s="4">
        <f t="shared" si="0"/>
        <v>47</v>
      </c>
      <c r="E4" s="3">
        <v>3</v>
      </c>
      <c r="F4" s="3">
        <v>17</v>
      </c>
      <c r="G4" s="4" t="s">
        <v>30</v>
      </c>
      <c r="H4" s="1" t="s">
        <v>56</v>
      </c>
      <c r="I4" s="1">
        <v>5</v>
      </c>
      <c r="J4" s="1">
        <v>42</v>
      </c>
      <c r="K4" s="5">
        <v>4115</v>
      </c>
      <c r="L4" s="3"/>
    </row>
    <row r="5" spans="1:12">
      <c r="A5" s="3">
        <v>1925</v>
      </c>
      <c r="B5" s="3">
        <v>7</v>
      </c>
      <c r="C5" s="3">
        <v>4</v>
      </c>
      <c r="D5" s="4">
        <f t="shared" si="0"/>
        <v>49</v>
      </c>
      <c r="E5" s="3">
        <v>3</v>
      </c>
      <c r="F5" s="3">
        <v>19</v>
      </c>
      <c r="G5" s="4" t="s">
        <v>30</v>
      </c>
      <c r="H5" s="1" t="s">
        <v>56</v>
      </c>
      <c r="I5" s="1">
        <v>5</v>
      </c>
      <c r="J5" s="1">
        <v>42</v>
      </c>
      <c r="K5" s="5">
        <v>4115</v>
      </c>
      <c r="L5" s="3"/>
    </row>
    <row r="6" spans="1:12">
      <c r="A6" s="3">
        <v>1925</v>
      </c>
      <c r="B6" s="3">
        <v>7</v>
      </c>
      <c r="C6" s="3">
        <v>5</v>
      </c>
      <c r="D6" s="4" t="str">
        <f t="shared" si="0"/>
        <v/>
      </c>
      <c r="E6" s="3"/>
      <c r="F6" s="3"/>
      <c r="G6" s="4"/>
      <c r="H6" s="1" t="s">
        <v>56</v>
      </c>
      <c r="I6" s="1">
        <v>5</v>
      </c>
      <c r="J6" s="1">
        <v>42</v>
      </c>
      <c r="K6" s="5">
        <v>4115</v>
      </c>
      <c r="L6" s="3"/>
    </row>
    <row r="7" spans="1:12">
      <c r="A7" s="3">
        <v>1925</v>
      </c>
      <c r="B7" s="3">
        <v>7</v>
      </c>
      <c r="C7" s="3">
        <v>6</v>
      </c>
      <c r="D7" s="4">
        <f t="shared" si="0"/>
        <v>62</v>
      </c>
      <c r="E7" s="3">
        <v>4</v>
      </c>
      <c r="F7" s="3">
        <v>22</v>
      </c>
      <c r="G7" s="4" t="s">
        <v>30</v>
      </c>
      <c r="H7" s="1" t="s">
        <v>56</v>
      </c>
      <c r="I7" s="1">
        <v>5</v>
      </c>
      <c r="J7" s="1">
        <v>42</v>
      </c>
      <c r="K7" s="5">
        <v>4115</v>
      </c>
      <c r="L7" s="3"/>
    </row>
    <row r="8" spans="1:12">
      <c r="A8" s="3">
        <v>1925</v>
      </c>
      <c r="B8" s="3">
        <v>7</v>
      </c>
      <c r="C8" s="3">
        <v>7</v>
      </c>
      <c r="D8" s="4" t="str">
        <f t="shared" si="0"/>
        <v/>
      </c>
      <c r="E8" s="3"/>
      <c r="F8" s="3"/>
      <c r="G8" s="4"/>
      <c r="H8" s="1" t="s">
        <v>56</v>
      </c>
      <c r="I8" s="1">
        <v>5</v>
      </c>
      <c r="J8" s="1">
        <v>42</v>
      </c>
      <c r="K8" s="5">
        <v>4115</v>
      </c>
      <c r="L8" s="3"/>
    </row>
    <row r="9" spans="1:12">
      <c r="A9" s="3">
        <v>1925</v>
      </c>
      <c r="B9" s="3">
        <v>7</v>
      </c>
      <c r="C9" s="3">
        <v>8</v>
      </c>
      <c r="D9" s="4">
        <f t="shared" si="0"/>
        <v>58</v>
      </c>
      <c r="E9" s="3">
        <v>3</v>
      </c>
      <c r="F9" s="3">
        <v>28</v>
      </c>
      <c r="G9" s="4" t="s">
        <v>30</v>
      </c>
      <c r="H9" s="1" t="s">
        <v>56</v>
      </c>
      <c r="I9" s="1">
        <v>5</v>
      </c>
      <c r="J9" s="1">
        <v>42</v>
      </c>
      <c r="K9" s="5">
        <v>4115</v>
      </c>
      <c r="L9" s="3"/>
    </row>
    <row r="10" spans="1:12">
      <c r="A10" s="3">
        <v>1925</v>
      </c>
      <c r="B10" s="3">
        <v>7</v>
      </c>
      <c r="C10" s="3">
        <v>9</v>
      </c>
      <c r="D10" s="4">
        <f t="shared" si="0"/>
        <v>46</v>
      </c>
      <c r="E10" s="3">
        <v>2</v>
      </c>
      <c r="F10" s="3">
        <v>26</v>
      </c>
      <c r="G10" s="4" t="s">
        <v>30</v>
      </c>
      <c r="H10" s="1" t="s">
        <v>56</v>
      </c>
      <c r="I10" s="1">
        <v>5</v>
      </c>
      <c r="J10" s="1">
        <v>42</v>
      </c>
      <c r="K10" s="5">
        <v>4115</v>
      </c>
      <c r="L10" s="3"/>
    </row>
    <row r="11" spans="1:12">
      <c r="A11" s="3">
        <v>1925</v>
      </c>
      <c r="B11" s="3">
        <v>7</v>
      </c>
      <c r="C11" s="3">
        <v>10</v>
      </c>
      <c r="D11" s="4" t="str">
        <f t="shared" si="0"/>
        <v/>
      </c>
      <c r="E11" s="3"/>
      <c r="F11" s="3"/>
      <c r="G11" s="4"/>
      <c r="H11" s="1" t="s">
        <v>56</v>
      </c>
      <c r="I11" s="1">
        <v>5</v>
      </c>
      <c r="J11" s="1">
        <v>42</v>
      </c>
      <c r="K11" s="5">
        <v>4115</v>
      </c>
      <c r="L11" s="3"/>
    </row>
    <row r="12" spans="1:12">
      <c r="A12" s="3">
        <v>1925</v>
      </c>
      <c r="B12" s="3">
        <v>7</v>
      </c>
      <c r="C12" s="3">
        <v>11</v>
      </c>
      <c r="D12" s="4">
        <f t="shared" si="0"/>
        <v>44</v>
      </c>
      <c r="E12" s="3">
        <v>3</v>
      </c>
      <c r="F12" s="3">
        <v>14</v>
      </c>
      <c r="G12" s="4" t="s">
        <v>30</v>
      </c>
      <c r="H12" s="1" t="s">
        <v>56</v>
      </c>
      <c r="I12" s="1">
        <v>5</v>
      </c>
      <c r="J12" s="1">
        <v>42</v>
      </c>
      <c r="K12" s="5">
        <v>4115</v>
      </c>
      <c r="L12" s="3"/>
    </row>
    <row r="13" spans="1:12">
      <c r="A13" s="3">
        <v>1925</v>
      </c>
      <c r="B13" s="3">
        <v>7</v>
      </c>
      <c r="C13" s="3">
        <v>12</v>
      </c>
      <c r="D13" s="4" t="str">
        <f t="shared" si="0"/>
        <v/>
      </c>
      <c r="E13" s="3"/>
      <c r="F13" s="3"/>
      <c r="G13" s="4"/>
      <c r="H13" s="1" t="s">
        <v>56</v>
      </c>
      <c r="I13" s="1">
        <v>5</v>
      </c>
      <c r="J13" s="1">
        <v>42</v>
      </c>
      <c r="K13" s="5">
        <v>4115</v>
      </c>
      <c r="L13" s="3"/>
    </row>
    <row r="14" spans="1:12">
      <c r="A14" s="3">
        <v>1925</v>
      </c>
      <c r="B14" s="3">
        <v>7</v>
      </c>
      <c r="C14" s="3">
        <v>13</v>
      </c>
      <c r="D14" s="4">
        <f t="shared" si="0"/>
        <v>39</v>
      </c>
      <c r="E14" s="3">
        <v>3</v>
      </c>
      <c r="F14" s="3">
        <v>9</v>
      </c>
      <c r="G14" s="4" t="s">
        <v>30</v>
      </c>
      <c r="H14" s="1" t="s">
        <v>56</v>
      </c>
      <c r="I14" s="1">
        <v>5</v>
      </c>
      <c r="J14" s="1">
        <v>42</v>
      </c>
      <c r="K14" s="5">
        <v>4115</v>
      </c>
      <c r="L14" s="3"/>
    </row>
    <row r="15" spans="1:12">
      <c r="A15" s="3">
        <v>1925</v>
      </c>
      <c r="B15" s="3">
        <v>7</v>
      </c>
      <c r="C15" s="3">
        <v>14</v>
      </c>
      <c r="D15" s="4">
        <f t="shared" si="0"/>
        <v>38</v>
      </c>
      <c r="E15" s="3">
        <v>3</v>
      </c>
      <c r="F15" s="3">
        <v>8</v>
      </c>
      <c r="G15" s="4" t="s">
        <v>30</v>
      </c>
      <c r="H15" s="1" t="s">
        <v>56</v>
      </c>
      <c r="I15" s="1">
        <v>5</v>
      </c>
      <c r="J15" s="1">
        <v>42</v>
      </c>
      <c r="K15" s="5">
        <v>4115</v>
      </c>
      <c r="L15" s="3"/>
    </row>
    <row r="16" spans="1:12">
      <c r="A16" s="3">
        <v>1925</v>
      </c>
      <c r="B16" s="3">
        <v>7</v>
      </c>
      <c r="C16" s="3">
        <v>15</v>
      </c>
      <c r="D16" s="4">
        <f t="shared" si="0"/>
        <v>29</v>
      </c>
      <c r="E16" s="3">
        <v>2</v>
      </c>
      <c r="F16" s="3">
        <v>9</v>
      </c>
      <c r="G16" s="4" t="s">
        <v>30</v>
      </c>
      <c r="H16" s="1" t="s">
        <v>56</v>
      </c>
      <c r="I16" s="1">
        <v>5</v>
      </c>
      <c r="J16" s="1">
        <v>42</v>
      </c>
      <c r="K16" s="5">
        <v>4115</v>
      </c>
      <c r="L16" s="3"/>
    </row>
    <row r="17" spans="1:12">
      <c r="A17" s="3">
        <v>1925</v>
      </c>
      <c r="B17" s="3">
        <v>7</v>
      </c>
      <c r="C17" s="3">
        <v>16</v>
      </c>
      <c r="D17" s="4" t="str">
        <f t="shared" si="0"/>
        <v/>
      </c>
      <c r="E17" s="3"/>
      <c r="F17" s="3"/>
      <c r="G17" s="4"/>
      <c r="H17" s="1" t="s">
        <v>56</v>
      </c>
      <c r="I17" s="1">
        <v>5</v>
      </c>
      <c r="J17" s="1">
        <v>42</v>
      </c>
      <c r="K17" s="5">
        <v>4115</v>
      </c>
      <c r="L17" s="3"/>
    </row>
    <row r="18" spans="1:12">
      <c r="A18" s="3">
        <v>1925</v>
      </c>
      <c r="B18" s="3">
        <v>7</v>
      </c>
      <c r="C18" s="3">
        <v>17</v>
      </c>
      <c r="D18" s="4" t="str">
        <f t="shared" si="0"/>
        <v/>
      </c>
      <c r="E18" s="3"/>
      <c r="F18" s="3"/>
      <c r="G18" s="4"/>
      <c r="H18" s="1" t="s">
        <v>56</v>
      </c>
      <c r="I18" s="1">
        <v>5</v>
      </c>
      <c r="J18" s="1">
        <v>42</v>
      </c>
      <c r="K18" s="5">
        <v>4115</v>
      </c>
      <c r="L18" s="3"/>
    </row>
    <row r="19" spans="1:12">
      <c r="A19" s="3">
        <v>1925</v>
      </c>
      <c r="B19" s="3">
        <v>7</v>
      </c>
      <c r="C19" s="3">
        <v>18</v>
      </c>
      <c r="D19" s="4">
        <f t="shared" si="0"/>
        <v>67</v>
      </c>
      <c r="E19" s="3">
        <v>4</v>
      </c>
      <c r="F19" s="3">
        <v>27</v>
      </c>
      <c r="G19" s="4" t="s">
        <v>30</v>
      </c>
      <c r="H19" s="1" t="s">
        <v>56</v>
      </c>
      <c r="I19" s="1">
        <v>5</v>
      </c>
      <c r="J19" s="1">
        <v>42</v>
      </c>
      <c r="K19" s="5">
        <v>4115</v>
      </c>
      <c r="L19" s="3"/>
    </row>
    <row r="20" spans="1:12">
      <c r="A20" s="3">
        <v>1925</v>
      </c>
      <c r="B20" s="3">
        <v>7</v>
      </c>
      <c r="C20" s="3">
        <v>19</v>
      </c>
      <c r="D20" s="4">
        <f t="shared" si="0"/>
        <v>37</v>
      </c>
      <c r="E20" s="3">
        <v>2</v>
      </c>
      <c r="F20" s="3">
        <v>17</v>
      </c>
      <c r="G20" s="4" t="s">
        <v>38</v>
      </c>
      <c r="H20" s="1" t="s">
        <v>56</v>
      </c>
      <c r="I20" s="1">
        <v>5</v>
      </c>
      <c r="J20" s="1">
        <v>42</v>
      </c>
      <c r="K20" s="5">
        <v>4115</v>
      </c>
      <c r="L20" s="3"/>
    </row>
    <row r="21" spans="1:12">
      <c r="A21" s="3">
        <v>1925</v>
      </c>
      <c r="B21" s="3">
        <v>7</v>
      </c>
      <c r="C21" s="3">
        <v>20</v>
      </c>
      <c r="D21" s="4">
        <f t="shared" si="0"/>
        <v>49</v>
      </c>
      <c r="E21" s="3">
        <v>3</v>
      </c>
      <c r="F21" s="3">
        <v>19</v>
      </c>
      <c r="G21" s="4" t="s">
        <v>38</v>
      </c>
      <c r="H21" s="1" t="s">
        <v>56</v>
      </c>
      <c r="I21" s="1">
        <v>5</v>
      </c>
      <c r="J21" s="1">
        <v>42</v>
      </c>
      <c r="K21" s="5">
        <v>4115</v>
      </c>
      <c r="L21" s="3"/>
    </row>
    <row r="22" spans="1:12">
      <c r="A22" s="3">
        <v>1925</v>
      </c>
      <c r="B22" s="3">
        <v>7</v>
      </c>
      <c r="C22" s="3">
        <v>21</v>
      </c>
      <c r="D22" s="4">
        <f t="shared" si="0"/>
        <v>48</v>
      </c>
      <c r="E22" s="3">
        <v>3</v>
      </c>
      <c r="F22" s="3">
        <v>18</v>
      </c>
      <c r="G22" s="4" t="s">
        <v>38</v>
      </c>
      <c r="H22" s="1" t="s">
        <v>56</v>
      </c>
      <c r="I22" s="1">
        <v>5</v>
      </c>
      <c r="J22" s="1">
        <v>42</v>
      </c>
      <c r="K22" s="5">
        <v>4115</v>
      </c>
      <c r="L22" s="3"/>
    </row>
    <row r="23" spans="1:12">
      <c r="A23" s="3">
        <v>1925</v>
      </c>
      <c r="B23" s="3">
        <v>7</v>
      </c>
      <c r="C23" s="3">
        <v>22</v>
      </c>
      <c r="D23" s="4">
        <f t="shared" si="0"/>
        <v>30</v>
      </c>
      <c r="E23" s="3">
        <v>2</v>
      </c>
      <c r="F23" s="3">
        <v>10</v>
      </c>
      <c r="G23" s="4" t="s">
        <v>38</v>
      </c>
      <c r="H23" s="1" t="s">
        <v>56</v>
      </c>
      <c r="I23" s="1">
        <v>5</v>
      </c>
      <c r="J23" s="1">
        <v>42</v>
      </c>
      <c r="K23" s="5">
        <v>4115</v>
      </c>
      <c r="L23" s="3"/>
    </row>
    <row r="24" spans="1:12">
      <c r="A24" s="3">
        <v>1925</v>
      </c>
      <c r="B24" s="3">
        <v>7</v>
      </c>
      <c r="C24" s="3">
        <v>23</v>
      </c>
      <c r="D24" s="4" t="str">
        <f t="shared" si="0"/>
        <v/>
      </c>
      <c r="E24" s="3"/>
      <c r="F24" s="3"/>
      <c r="G24" s="4"/>
      <c r="H24" s="1" t="s">
        <v>56</v>
      </c>
      <c r="I24" s="1">
        <v>5</v>
      </c>
      <c r="J24" s="1">
        <v>42</v>
      </c>
      <c r="K24" s="5">
        <v>4115</v>
      </c>
      <c r="L24" s="3"/>
    </row>
    <row r="25" spans="1:12">
      <c r="A25" s="3">
        <v>1925</v>
      </c>
      <c r="B25" s="3">
        <v>7</v>
      </c>
      <c r="C25" s="3">
        <v>24</v>
      </c>
      <c r="D25" s="4" t="str">
        <f t="shared" si="0"/>
        <v/>
      </c>
      <c r="E25" s="3"/>
      <c r="F25" s="3"/>
      <c r="G25" s="4"/>
      <c r="H25" s="1" t="s">
        <v>56</v>
      </c>
      <c r="I25" s="1">
        <v>5</v>
      </c>
      <c r="J25" s="1">
        <v>42</v>
      </c>
      <c r="K25" s="5">
        <v>4115</v>
      </c>
      <c r="L25" s="3"/>
    </row>
    <row r="26" spans="1:12">
      <c r="A26" s="3">
        <v>1925</v>
      </c>
      <c r="B26" s="3">
        <v>7</v>
      </c>
      <c r="C26" s="3">
        <v>25</v>
      </c>
      <c r="D26" s="4">
        <f t="shared" si="0"/>
        <v>36</v>
      </c>
      <c r="E26" s="3">
        <v>2</v>
      </c>
      <c r="F26" s="3">
        <v>16</v>
      </c>
      <c r="G26" s="4" t="s">
        <v>38</v>
      </c>
      <c r="H26" s="1" t="s">
        <v>56</v>
      </c>
      <c r="I26" s="1">
        <v>5</v>
      </c>
      <c r="J26" s="1">
        <v>42</v>
      </c>
      <c r="K26" s="5">
        <v>4115</v>
      </c>
      <c r="L26" s="3"/>
    </row>
    <row r="27" spans="1:12">
      <c r="A27" s="3">
        <v>1925</v>
      </c>
      <c r="B27" s="3">
        <v>7</v>
      </c>
      <c r="C27" s="3">
        <v>26</v>
      </c>
      <c r="D27" s="4">
        <f t="shared" si="0"/>
        <v>47</v>
      </c>
      <c r="E27" s="3">
        <v>3</v>
      </c>
      <c r="F27" s="3">
        <v>17</v>
      </c>
      <c r="G27" s="4" t="s">
        <v>38</v>
      </c>
      <c r="H27" s="1" t="s">
        <v>56</v>
      </c>
      <c r="I27" s="1">
        <v>5</v>
      </c>
      <c r="J27" s="1">
        <v>42</v>
      </c>
      <c r="K27" s="5">
        <v>4115</v>
      </c>
      <c r="L27" s="3"/>
    </row>
    <row r="28" spans="1:12">
      <c r="A28" s="3">
        <v>1925</v>
      </c>
      <c r="B28" s="3">
        <v>7</v>
      </c>
      <c r="C28" s="3">
        <v>27</v>
      </c>
      <c r="D28" s="4">
        <f t="shared" si="0"/>
        <v>42</v>
      </c>
      <c r="E28" s="3">
        <v>3</v>
      </c>
      <c r="F28" s="3">
        <v>12</v>
      </c>
      <c r="G28" s="4" t="s">
        <v>38</v>
      </c>
      <c r="H28" s="1" t="s">
        <v>56</v>
      </c>
      <c r="I28" s="1">
        <v>5</v>
      </c>
      <c r="J28" s="1">
        <v>42</v>
      </c>
      <c r="K28" s="5">
        <v>4115</v>
      </c>
      <c r="L28" s="3"/>
    </row>
    <row r="29" spans="1:12">
      <c r="A29" s="3">
        <v>1925</v>
      </c>
      <c r="B29" s="3">
        <v>7</v>
      </c>
      <c r="C29" s="3">
        <v>28</v>
      </c>
      <c r="D29" s="4">
        <f t="shared" si="0"/>
        <v>43</v>
      </c>
      <c r="E29" s="3">
        <v>3</v>
      </c>
      <c r="F29" s="3">
        <v>13</v>
      </c>
      <c r="G29" s="4" t="s">
        <v>38</v>
      </c>
      <c r="H29" s="1" t="s">
        <v>56</v>
      </c>
      <c r="I29" s="1">
        <v>5</v>
      </c>
      <c r="J29" s="1">
        <v>42</v>
      </c>
      <c r="K29" s="5">
        <v>4115</v>
      </c>
      <c r="L29" s="3"/>
    </row>
    <row r="30" spans="1:12">
      <c r="A30" s="3">
        <v>1925</v>
      </c>
      <c r="B30" s="3">
        <v>7</v>
      </c>
      <c r="C30" s="3">
        <v>29</v>
      </c>
      <c r="D30" s="4">
        <f t="shared" si="0"/>
        <v>52</v>
      </c>
      <c r="E30" s="3">
        <v>3</v>
      </c>
      <c r="F30" s="3">
        <v>22</v>
      </c>
      <c r="G30" s="4" t="s">
        <v>38</v>
      </c>
      <c r="H30" s="1" t="s">
        <v>56</v>
      </c>
      <c r="I30" s="1">
        <v>5</v>
      </c>
      <c r="J30" s="1">
        <v>42</v>
      </c>
      <c r="K30" s="5">
        <v>4115</v>
      </c>
      <c r="L30" s="3"/>
    </row>
    <row r="31" spans="1:12">
      <c r="A31" s="3">
        <v>1925</v>
      </c>
      <c r="B31" s="3">
        <v>7</v>
      </c>
      <c r="C31" s="3">
        <v>30</v>
      </c>
      <c r="D31" s="4">
        <f t="shared" si="0"/>
        <v>63</v>
      </c>
      <c r="E31" s="3">
        <v>3</v>
      </c>
      <c r="F31" s="3">
        <v>33</v>
      </c>
      <c r="G31" s="4" t="s">
        <v>38</v>
      </c>
      <c r="H31" s="1" t="s">
        <v>56</v>
      </c>
      <c r="I31" s="1">
        <v>5</v>
      </c>
      <c r="J31" s="1">
        <v>42</v>
      </c>
      <c r="K31" s="5">
        <v>4115</v>
      </c>
      <c r="L31" s="3"/>
    </row>
    <row r="32" spans="1:12">
      <c r="A32" s="3">
        <v>1925</v>
      </c>
      <c r="B32" s="3">
        <v>7</v>
      </c>
      <c r="C32" s="3">
        <v>31</v>
      </c>
      <c r="D32" s="4">
        <f t="shared" si="0"/>
        <v>51</v>
      </c>
      <c r="E32" s="3">
        <v>3</v>
      </c>
      <c r="F32" s="3">
        <v>21</v>
      </c>
      <c r="G32" s="4" t="s">
        <v>38</v>
      </c>
      <c r="H32" s="1" t="s">
        <v>56</v>
      </c>
      <c r="I32" s="1">
        <v>5</v>
      </c>
      <c r="J32" s="1">
        <v>42</v>
      </c>
      <c r="K32" s="5">
        <v>4115</v>
      </c>
      <c r="L32" s="3"/>
    </row>
    <row r="33" spans="1:11">
      <c r="A33" s="1">
        <v>1925</v>
      </c>
      <c r="B33" s="1">
        <v>8</v>
      </c>
      <c r="C33" s="1">
        <v>1</v>
      </c>
      <c r="D33" s="4" t="str">
        <f t="shared" si="0"/>
        <v/>
      </c>
      <c r="H33" s="1" t="s">
        <v>56</v>
      </c>
      <c r="I33" s="1">
        <v>5</v>
      </c>
      <c r="J33" s="1">
        <v>43</v>
      </c>
      <c r="K33" s="1">
        <v>4116</v>
      </c>
    </row>
    <row r="34" spans="1:11">
      <c r="A34" s="1">
        <v>1925</v>
      </c>
      <c r="B34" s="1">
        <v>8</v>
      </c>
      <c r="C34" s="1">
        <v>2</v>
      </c>
      <c r="D34" s="4" t="str">
        <f t="shared" si="0"/>
        <v/>
      </c>
      <c r="H34" s="1" t="s">
        <v>56</v>
      </c>
      <c r="I34" s="1">
        <v>5</v>
      </c>
      <c r="J34" s="1">
        <v>43</v>
      </c>
      <c r="K34" s="1">
        <v>4116</v>
      </c>
    </row>
    <row r="35" spans="1:11">
      <c r="A35" s="1">
        <v>1925</v>
      </c>
      <c r="B35" s="1">
        <v>8</v>
      </c>
      <c r="C35" s="1">
        <v>3</v>
      </c>
      <c r="D35" s="4">
        <f t="shared" si="0"/>
        <v>20</v>
      </c>
      <c r="E35" s="1">
        <v>1</v>
      </c>
      <c r="F35" s="1">
        <v>10</v>
      </c>
      <c r="G35" s="1" t="s">
        <v>38</v>
      </c>
      <c r="H35" s="1" t="s">
        <v>56</v>
      </c>
      <c r="I35" s="1">
        <v>5</v>
      </c>
      <c r="J35" s="1">
        <v>43</v>
      </c>
      <c r="K35" s="1">
        <v>4116</v>
      </c>
    </row>
    <row r="36" spans="1:11">
      <c r="A36" s="1">
        <v>1925</v>
      </c>
      <c r="B36" s="1">
        <v>8</v>
      </c>
      <c r="C36" s="1">
        <v>4</v>
      </c>
      <c r="D36" s="4">
        <f t="shared" si="0"/>
        <v>13</v>
      </c>
      <c r="E36" s="1">
        <v>1</v>
      </c>
      <c r="F36" s="1">
        <v>3</v>
      </c>
      <c r="G36" s="1" t="s">
        <v>38</v>
      </c>
      <c r="H36" s="1" t="s">
        <v>56</v>
      </c>
      <c r="I36" s="1">
        <v>5</v>
      </c>
      <c r="J36" s="1">
        <v>43</v>
      </c>
      <c r="K36" s="1">
        <v>4116</v>
      </c>
    </row>
    <row r="37" spans="1:11">
      <c r="A37" s="1">
        <v>1925</v>
      </c>
      <c r="B37" s="1">
        <v>8</v>
      </c>
      <c r="C37" s="1">
        <v>5</v>
      </c>
      <c r="D37" s="4">
        <f t="shared" si="0"/>
        <v>0</v>
      </c>
      <c r="E37" s="1">
        <v>0</v>
      </c>
      <c r="F37" s="1">
        <v>0</v>
      </c>
      <c r="G37" s="1" t="s">
        <v>38</v>
      </c>
      <c r="H37" s="1" t="s">
        <v>56</v>
      </c>
      <c r="I37" s="1">
        <v>5</v>
      </c>
      <c r="J37" s="1">
        <v>43</v>
      </c>
      <c r="K37" s="1">
        <v>4116</v>
      </c>
    </row>
    <row r="38" spans="1:11">
      <c r="A38" s="1">
        <v>1925</v>
      </c>
      <c r="B38" s="1">
        <v>8</v>
      </c>
      <c r="C38" s="1">
        <v>6</v>
      </c>
      <c r="D38" s="4" t="str">
        <f t="shared" si="0"/>
        <v/>
      </c>
      <c r="H38" s="1" t="s">
        <v>56</v>
      </c>
      <c r="I38" s="1">
        <v>5</v>
      </c>
      <c r="J38" s="1">
        <v>43</v>
      </c>
      <c r="K38" s="1">
        <v>4116</v>
      </c>
    </row>
    <row r="39" spans="1:11">
      <c r="A39" s="1">
        <v>1925</v>
      </c>
      <c r="B39" s="1">
        <v>8</v>
      </c>
      <c r="C39" s="1">
        <v>7</v>
      </c>
      <c r="D39" s="4">
        <f t="shared" si="0"/>
        <v>16</v>
      </c>
      <c r="E39" s="1">
        <v>1</v>
      </c>
      <c r="F39" s="1">
        <v>6</v>
      </c>
      <c r="G39" s="1" t="s">
        <v>38</v>
      </c>
      <c r="H39" s="1" t="s">
        <v>56</v>
      </c>
      <c r="I39" s="1">
        <v>5</v>
      </c>
      <c r="J39" s="1">
        <v>43</v>
      </c>
      <c r="K39" s="1">
        <v>4116</v>
      </c>
    </row>
    <row r="40" spans="1:11">
      <c r="A40" s="1">
        <v>1925</v>
      </c>
      <c r="B40" s="1">
        <v>8</v>
      </c>
      <c r="C40" s="1">
        <v>8</v>
      </c>
      <c r="D40" s="4">
        <f t="shared" si="0"/>
        <v>50</v>
      </c>
      <c r="E40" s="1">
        <v>3</v>
      </c>
      <c r="F40" s="1">
        <f>5+12+3</f>
        <v>20</v>
      </c>
      <c r="G40" s="1" t="s">
        <v>38</v>
      </c>
      <c r="H40" s="1" t="s">
        <v>56</v>
      </c>
      <c r="I40" s="1">
        <v>5</v>
      </c>
      <c r="J40" s="1">
        <v>43</v>
      </c>
      <c r="K40" s="1">
        <v>4116</v>
      </c>
    </row>
    <row r="41" spans="1:11">
      <c r="A41" s="1">
        <v>1925</v>
      </c>
      <c r="B41" s="1">
        <v>8</v>
      </c>
      <c r="C41" s="1">
        <v>9</v>
      </c>
      <c r="D41" s="4">
        <f t="shared" si="0"/>
        <v>75</v>
      </c>
      <c r="E41" s="1">
        <v>4</v>
      </c>
      <c r="F41" s="1">
        <f>3+18+11+3</f>
        <v>35</v>
      </c>
      <c r="G41" s="1" t="s">
        <v>38</v>
      </c>
      <c r="H41" s="1" t="s">
        <v>56</v>
      </c>
      <c r="I41" s="1">
        <v>5</v>
      </c>
      <c r="J41" s="1">
        <v>43</v>
      </c>
      <c r="K41" s="1">
        <v>4116</v>
      </c>
    </row>
    <row r="42" spans="1:11">
      <c r="A42" s="1">
        <v>1925</v>
      </c>
      <c r="B42" s="1">
        <v>8</v>
      </c>
      <c r="C42" s="1">
        <v>10</v>
      </c>
      <c r="D42" s="4">
        <f t="shared" si="0"/>
        <v>52</v>
      </c>
      <c r="E42" s="1">
        <v>3</v>
      </c>
      <c r="F42" s="1">
        <f>13+8+1</f>
        <v>22</v>
      </c>
      <c r="G42" s="1" t="s">
        <v>38</v>
      </c>
      <c r="H42" s="1" t="s">
        <v>56</v>
      </c>
      <c r="I42" s="1">
        <v>5</v>
      </c>
      <c r="J42" s="1">
        <v>43</v>
      </c>
      <c r="K42" s="1">
        <v>4116</v>
      </c>
    </row>
    <row r="43" spans="1:11">
      <c r="A43" s="1">
        <v>1925</v>
      </c>
      <c r="B43" s="1">
        <v>8</v>
      </c>
      <c r="C43" s="1">
        <v>11</v>
      </c>
      <c r="D43" s="4">
        <f t="shared" si="0"/>
        <v>29</v>
      </c>
      <c r="E43" s="1">
        <v>2</v>
      </c>
      <c r="F43" s="1">
        <f>8+1</f>
        <v>9</v>
      </c>
      <c r="G43" s="1" t="s">
        <v>38</v>
      </c>
      <c r="H43" s="1" t="s">
        <v>56</v>
      </c>
      <c r="I43" s="1">
        <v>5</v>
      </c>
      <c r="J43" s="1">
        <v>43</v>
      </c>
      <c r="K43" s="1">
        <v>4116</v>
      </c>
    </row>
    <row r="44" spans="1:11">
      <c r="A44" s="1">
        <v>1925</v>
      </c>
      <c r="B44" s="1">
        <v>8</v>
      </c>
      <c r="C44" s="1">
        <v>12</v>
      </c>
      <c r="D44" s="4">
        <f t="shared" si="0"/>
        <v>36</v>
      </c>
      <c r="E44" s="1">
        <v>2</v>
      </c>
      <c r="F44" s="1">
        <f>7+9</f>
        <v>16</v>
      </c>
      <c r="G44" s="1" t="s">
        <v>38</v>
      </c>
      <c r="H44" s="1" t="s">
        <v>56</v>
      </c>
      <c r="I44" s="1">
        <v>5</v>
      </c>
      <c r="J44" s="1">
        <v>43</v>
      </c>
      <c r="K44" s="1">
        <v>4116</v>
      </c>
    </row>
    <row r="45" spans="1:11">
      <c r="A45" s="1">
        <v>1925</v>
      </c>
      <c r="B45" s="1">
        <v>8</v>
      </c>
      <c r="C45" s="1">
        <v>13</v>
      </c>
      <c r="D45" s="4">
        <f t="shared" si="0"/>
        <v>41</v>
      </c>
      <c r="E45" s="1">
        <v>3</v>
      </c>
      <c r="F45" s="1">
        <f>4+5+2</f>
        <v>11</v>
      </c>
      <c r="G45" s="1" t="s">
        <v>38</v>
      </c>
      <c r="H45" s="1" t="s">
        <v>56</v>
      </c>
      <c r="I45" s="1">
        <v>5</v>
      </c>
      <c r="J45" s="1">
        <v>43</v>
      </c>
      <c r="K45" s="1">
        <v>4116</v>
      </c>
    </row>
    <row r="46" spans="1:11">
      <c r="A46" s="1">
        <v>1925</v>
      </c>
      <c r="B46" s="1">
        <v>8</v>
      </c>
      <c r="C46" s="1">
        <v>14</v>
      </c>
      <c r="D46" s="4" t="str">
        <f t="shared" si="0"/>
        <v/>
      </c>
      <c r="H46" s="1" t="s">
        <v>56</v>
      </c>
      <c r="I46" s="1">
        <v>5</v>
      </c>
      <c r="J46" s="1">
        <v>43</v>
      </c>
      <c r="K46" s="1">
        <v>4116</v>
      </c>
    </row>
    <row r="47" spans="1:11">
      <c r="A47" s="1">
        <v>1925</v>
      </c>
      <c r="B47" s="1">
        <v>8</v>
      </c>
      <c r="C47" s="1">
        <v>15</v>
      </c>
      <c r="D47" s="4">
        <f t="shared" si="0"/>
        <v>0</v>
      </c>
      <c r="E47" s="1">
        <v>0</v>
      </c>
      <c r="F47" s="1">
        <v>0</v>
      </c>
      <c r="G47" s="1" t="s">
        <v>38</v>
      </c>
      <c r="H47" s="1" t="s">
        <v>56</v>
      </c>
      <c r="I47" s="1">
        <v>5</v>
      </c>
      <c r="J47" s="1">
        <v>43</v>
      </c>
      <c r="K47" s="1">
        <v>4116</v>
      </c>
    </row>
    <row r="48" spans="1:11">
      <c r="A48" s="1">
        <v>1925</v>
      </c>
      <c r="B48" s="1">
        <v>8</v>
      </c>
      <c r="C48" s="1">
        <v>16</v>
      </c>
      <c r="D48" s="4" t="str">
        <f t="shared" si="0"/>
        <v/>
      </c>
      <c r="H48" s="1" t="s">
        <v>56</v>
      </c>
      <c r="I48" s="1">
        <v>5</v>
      </c>
      <c r="J48" s="1">
        <v>43</v>
      </c>
      <c r="K48" s="1">
        <v>4116</v>
      </c>
    </row>
    <row r="49" spans="1:11">
      <c r="A49" s="1">
        <v>1925</v>
      </c>
      <c r="B49" s="1">
        <v>8</v>
      </c>
      <c r="C49" s="1">
        <v>17</v>
      </c>
      <c r="D49" s="4" t="str">
        <f t="shared" si="0"/>
        <v/>
      </c>
      <c r="H49" s="1" t="s">
        <v>56</v>
      </c>
      <c r="I49" s="1">
        <v>5</v>
      </c>
      <c r="J49" s="1">
        <v>43</v>
      </c>
      <c r="K49" s="1">
        <v>4116</v>
      </c>
    </row>
    <row r="50" spans="1:11">
      <c r="A50" s="1">
        <v>1925</v>
      </c>
      <c r="B50" s="1">
        <v>8</v>
      </c>
      <c r="C50" s="1">
        <v>18</v>
      </c>
      <c r="D50" s="4">
        <f t="shared" si="0"/>
        <v>0</v>
      </c>
      <c r="E50" s="1">
        <v>0</v>
      </c>
      <c r="F50" s="1">
        <v>0</v>
      </c>
      <c r="G50" s="1" t="s">
        <v>38</v>
      </c>
      <c r="H50" s="1" t="s">
        <v>56</v>
      </c>
      <c r="I50" s="1">
        <v>5</v>
      </c>
      <c r="J50" s="1">
        <v>43</v>
      </c>
      <c r="K50" s="1">
        <v>4116</v>
      </c>
    </row>
    <row r="51" spans="1:11">
      <c r="A51" s="1">
        <v>1925</v>
      </c>
      <c r="B51" s="1">
        <v>8</v>
      </c>
      <c r="C51" s="1">
        <v>19</v>
      </c>
      <c r="D51" s="4">
        <f t="shared" si="0"/>
        <v>17</v>
      </c>
      <c r="E51" s="1">
        <v>1</v>
      </c>
      <c r="F51" s="1">
        <v>7</v>
      </c>
      <c r="G51" s="1" t="s">
        <v>30</v>
      </c>
      <c r="H51" s="1" t="s">
        <v>56</v>
      </c>
      <c r="I51" s="1">
        <v>5</v>
      </c>
      <c r="J51" s="1">
        <v>43</v>
      </c>
      <c r="K51" s="1">
        <v>4116</v>
      </c>
    </row>
    <row r="52" spans="1:11">
      <c r="A52" s="1">
        <v>1925</v>
      </c>
      <c r="B52" s="1">
        <v>8</v>
      </c>
      <c r="C52" s="1">
        <v>20</v>
      </c>
      <c r="D52" s="4">
        <f t="shared" si="0"/>
        <v>39</v>
      </c>
      <c r="E52" s="1">
        <v>3</v>
      </c>
      <c r="F52" s="1">
        <f>6+2+1</f>
        <v>9</v>
      </c>
      <c r="G52" s="1" t="s">
        <v>30</v>
      </c>
      <c r="H52" s="1" t="s">
        <v>56</v>
      </c>
      <c r="I52" s="1">
        <v>5</v>
      </c>
      <c r="J52" s="1">
        <v>43</v>
      </c>
      <c r="K52" s="1">
        <v>4116</v>
      </c>
    </row>
    <row r="53" spans="1:11">
      <c r="A53" s="1">
        <v>1925</v>
      </c>
      <c r="B53" s="1">
        <v>8</v>
      </c>
      <c r="C53" s="1">
        <v>21</v>
      </c>
      <c r="D53" s="4">
        <f t="shared" si="0"/>
        <v>34</v>
      </c>
      <c r="E53" s="1">
        <v>3</v>
      </c>
      <c r="F53" s="1">
        <f>2+1+1</f>
        <v>4</v>
      </c>
      <c r="G53" s="1" t="s">
        <v>30</v>
      </c>
      <c r="H53" s="1" t="s">
        <v>56</v>
      </c>
      <c r="I53" s="1">
        <v>5</v>
      </c>
      <c r="J53" s="1">
        <v>43</v>
      </c>
      <c r="K53" s="1">
        <v>4116</v>
      </c>
    </row>
    <row r="54" spans="1:11">
      <c r="A54" s="1">
        <v>1925</v>
      </c>
      <c r="B54" s="1">
        <v>8</v>
      </c>
      <c r="C54" s="1">
        <v>22</v>
      </c>
      <c r="D54" s="4">
        <f t="shared" si="0"/>
        <v>44</v>
      </c>
      <c r="E54" s="1">
        <v>4</v>
      </c>
      <c r="F54" s="1">
        <f>1+1+1+1</f>
        <v>4</v>
      </c>
      <c r="G54" s="1" t="s">
        <v>30</v>
      </c>
      <c r="H54" s="1" t="s">
        <v>56</v>
      </c>
      <c r="I54" s="1">
        <v>5</v>
      </c>
      <c r="J54" s="1">
        <v>43</v>
      </c>
      <c r="K54" s="1">
        <v>4116</v>
      </c>
    </row>
    <row r="55" spans="1:11">
      <c r="A55" s="1">
        <v>1925</v>
      </c>
      <c r="B55" s="1">
        <v>8</v>
      </c>
      <c r="C55" s="1">
        <v>23</v>
      </c>
      <c r="D55" s="4">
        <f t="shared" si="0"/>
        <v>26</v>
      </c>
      <c r="E55" s="1">
        <v>2</v>
      </c>
      <c r="F55" s="1">
        <f>1+5</f>
        <v>6</v>
      </c>
      <c r="G55" s="1" t="s">
        <v>30</v>
      </c>
      <c r="H55" s="1" t="s">
        <v>56</v>
      </c>
      <c r="I55" s="1">
        <v>5</v>
      </c>
      <c r="J55" s="1">
        <v>43</v>
      </c>
      <c r="K55" s="1">
        <v>4116</v>
      </c>
    </row>
    <row r="56" spans="1:11">
      <c r="A56" s="1">
        <v>1925</v>
      </c>
      <c r="B56" s="1">
        <v>8</v>
      </c>
      <c r="C56" s="1">
        <v>24</v>
      </c>
      <c r="D56" s="4">
        <f t="shared" si="0"/>
        <v>57</v>
      </c>
      <c r="E56" s="1">
        <v>4</v>
      </c>
      <c r="F56" s="1">
        <f>2+9+3+3</f>
        <v>17</v>
      </c>
      <c r="G56" s="1" t="s">
        <v>30</v>
      </c>
      <c r="H56" s="1" t="s">
        <v>56</v>
      </c>
      <c r="I56" s="1">
        <v>5</v>
      </c>
      <c r="J56" s="1">
        <v>43</v>
      </c>
      <c r="K56" s="1">
        <v>4116</v>
      </c>
    </row>
    <row r="57" spans="1:11">
      <c r="A57" s="1">
        <v>1925</v>
      </c>
      <c r="B57" s="1">
        <v>8</v>
      </c>
      <c r="C57" s="1">
        <v>25</v>
      </c>
      <c r="D57" s="4">
        <f t="shared" si="0"/>
        <v>62</v>
      </c>
      <c r="E57" s="1">
        <v>4</v>
      </c>
      <c r="F57" s="1">
        <f>1+9+3+9</f>
        <v>22</v>
      </c>
      <c r="G57" s="1" t="s">
        <v>30</v>
      </c>
      <c r="H57" s="1" t="s">
        <v>56</v>
      </c>
      <c r="I57" s="1">
        <v>5</v>
      </c>
      <c r="J57" s="1">
        <v>43</v>
      </c>
      <c r="K57" s="1">
        <v>4116</v>
      </c>
    </row>
    <row r="58" spans="1:11">
      <c r="A58" s="1">
        <v>1925</v>
      </c>
      <c r="B58" s="1">
        <v>8</v>
      </c>
      <c r="C58" s="1">
        <v>26</v>
      </c>
      <c r="D58" s="4" t="str">
        <f t="shared" si="0"/>
        <v/>
      </c>
      <c r="H58" s="1" t="s">
        <v>56</v>
      </c>
      <c r="I58" s="1">
        <v>5</v>
      </c>
      <c r="J58" s="1">
        <v>43</v>
      </c>
      <c r="K58" s="1">
        <v>4116</v>
      </c>
    </row>
    <row r="59" spans="1:11">
      <c r="A59" s="1">
        <v>1925</v>
      </c>
      <c r="B59" s="1">
        <v>8</v>
      </c>
      <c r="C59" s="1">
        <v>27</v>
      </c>
      <c r="D59" s="4">
        <f t="shared" si="0"/>
        <v>59</v>
      </c>
      <c r="E59" s="1">
        <v>4</v>
      </c>
      <c r="F59" s="1">
        <f>1+1+1+16</f>
        <v>19</v>
      </c>
      <c r="G59" s="1" t="s">
        <v>30</v>
      </c>
      <c r="H59" s="1" t="s">
        <v>56</v>
      </c>
      <c r="I59" s="1">
        <v>5</v>
      </c>
      <c r="J59" s="1">
        <v>43</v>
      </c>
      <c r="K59" s="1">
        <v>4116</v>
      </c>
    </row>
    <row r="60" spans="1:11">
      <c r="A60" s="1">
        <v>1925</v>
      </c>
      <c r="B60" s="1">
        <v>8</v>
      </c>
      <c r="C60" s="1">
        <v>28</v>
      </c>
      <c r="D60" s="4">
        <f t="shared" si="0"/>
        <v>56</v>
      </c>
      <c r="E60" s="1">
        <v>3</v>
      </c>
      <c r="F60" s="1">
        <f>1+1+24</f>
        <v>26</v>
      </c>
      <c r="G60" s="1" t="s">
        <v>30</v>
      </c>
      <c r="H60" s="1" t="s">
        <v>56</v>
      </c>
      <c r="I60" s="1">
        <v>5</v>
      </c>
      <c r="J60" s="1">
        <v>43</v>
      </c>
      <c r="K60" s="1">
        <v>4116</v>
      </c>
    </row>
    <row r="61" spans="1:11">
      <c r="A61" s="1">
        <v>1925</v>
      </c>
      <c r="B61" s="1">
        <v>8</v>
      </c>
      <c r="C61" s="1">
        <v>29</v>
      </c>
      <c r="D61" s="4" t="str">
        <f t="shared" si="0"/>
        <v/>
      </c>
      <c r="H61" s="1" t="s">
        <v>56</v>
      </c>
      <c r="I61" s="1">
        <v>5</v>
      </c>
      <c r="J61" s="1">
        <v>43</v>
      </c>
      <c r="K61" s="1">
        <v>4116</v>
      </c>
    </row>
    <row r="62" spans="1:11">
      <c r="A62" s="1">
        <v>1925</v>
      </c>
      <c r="B62" s="1">
        <v>8</v>
      </c>
      <c r="C62" s="1">
        <v>30</v>
      </c>
      <c r="D62" s="4">
        <f t="shared" si="0"/>
        <v>84</v>
      </c>
      <c r="E62" s="1">
        <v>5</v>
      </c>
      <c r="F62" s="1">
        <f>1+2+22+6+3</f>
        <v>34</v>
      </c>
      <c r="G62" s="1" t="s">
        <v>30</v>
      </c>
      <c r="H62" s="1" t="s">
        <v>56</v>
      </c>
      <c r="I62" s="1">
        <v>5</v>
      </c>
      <c r="J62" s="1">
        <v>43</v>
      </c>
      <c r="K62" s="1">
        <v>4116</v>
      </c>
    </row>
    <row r="63" spans="1:11">
      <c r="A63" s="1">
        <v>1925</v>
      </c>
      <c r="B63" s="1">
        <v>8</v>
      </c>
      <c r="C63" s="1">
        <v>31</v>
      </c>
      <c r="D63" s="4">
        <f t="shared" si="0"/>
        <v>82</v>
      </c>
      <c r="E63" s="1">
        <v>5</v>
      </c>
      <c r="F63" s="1">
        <f>1+16+10+4+1</f>
        <v>32</v>
      </c>
      <c r="G63" s="1" t="s">
        <v>30</v>
      </c>
      <c r="H63" s="1" t="s">
        <v>56</v>
      </c>
      <c r="I63" s="1">
        <v>5</v>
      </c>
      <c r="J63" s="1">
        <v>43</v>
      </c>
      <c r="K63" s="1">
        <v>4116</v>
      </c>
    </row>
    <row r="64" spans="1:11">
      <c r="D64" s="4" t="str">
        <f>IF(E64="","",E64*10+F64+G64)</f>
        <v/>
      </c>
    </row>
    <row r="65" spans="4:4">
      <c r="D65" s="4" t="str">
        <f>IF(E65="","",E65*10+F65+G65)</f>
        <v/>
      </c>
    </row>
    <row r="66" spans="4:4">
      <c r="D66" s="4" t="str">
        <f>IF(E66="","",E66*10+F66+G66)</f>
        <v/>
      </c>
    </row>
    <row r="67" spans="4:4">
      <c r="D67" s="4" t="str">
        <f t="shared" ref="D67:D130" si="1">IF(E67="","",E67*10+F67+G67)</f>
        <v/>
      </c>
    </row>
    <row r="68" spans="4:4">
      <c r="D68" s="4" t="str">
        <f t="shared" si="1"/>
        <v/>
      </c>
    </row>
    <row r="69" spans="4:4">
      <c r="D69" s="4" t="str">
        <f t="shared" si="1"/>
        <v/>
      </c>
    </row>
    <row r="70" spans="4:4">
      <c r="D70" s="4" t="str">
        <f t="shared" si="1"/>
        <v/>
      </c>
    </row>
    <row r="71" spans="4:4">
      <c r="D71" s="4" t="str">
        <f t="shared" si="1"/>
        <v/>
      </c>
    </row>
    <row r="72" spans="4:4">
      <c r="D72" s="4" t="str">
        <f t="shared" si="1"/>
        <v/>
      </c>
    </row>
    <row r="73" spans="4:4">
      <c r="D73" s="4" t="str">
        <f t="shared" si="1"/>
        <v/>
      </c>
    </row>
    <row r="74" spans="4:4">
      <c r="D74" s="4" t="str">
        <f t="shared" si="1"/>
        <v/>
      </c>
    </row>
    <row r="75" spans="4:4">
      <c r="D75" s="4" t="str">
        <f t="shared" si="1"/>
        <v/>
      </c>
    </row>
    <row r="76" spans="4:4">
      <c r="D76" s="4" t="str">
        <f t="shared" si="1"/>
        <v/>
      </c>
    </row>
    <row r="77" spans="4:4">
      <c r="D77" s="4" t="str">
        <f t="shared" si="1"/>
        <v/>
      </c>
    </row>
    <row r="78" spans="4:4">
      <c r="D78" s="4" t="str">
        <f t="shared" si="1"/>
        <v/>
      </c>
    </row>
    <row r="79" spans="4:4">
      <c r="D79" s="4" t="str">
        <f t="shared" si="1"/>
        <v/>
      </c>
    </row>
    <row r="80" spans="4:4">
      <c r="D80" s="4" t="str">
        <f t="shared" si="1"/>
        <v/>
      </c>
    </row>
    <row r="81" spans="4:4">
      <c r="D81" s="4" t="str">
        <f t="shared" si="1"/>
        <v/>
      </c>
    </row>
    <row r="82" spans="4:4">
      <c r="D82" s="4" t="str">
        <f t="shared" si="1"/>
        <v/>
      </c>
    </row>
    <row r="83" spans="4:4">
      <c r="D83" s="4" t="str">
        <f t="shared" si="1"/>
        <v/>
      </c>
    </row>
    <row r="84" spans="4:4">
      <c r="D84" s="4" t="str">
        <f t="shared" si="1"/>
        <v/>
      </c>
    </row>
    <row r="85" spans="4:4">
      <c r="D85" s="4" t="str">
        <f t="shared" si="1"/>
        <v/>
      </c>
    </row>
    <row r="86" spans="4:4">
      <c r="D86" s="4" t="str">
        <f t="shared" si="1"/>
        <v/>
      </c>
    </row>
    <row r="87" spans="4:4">
      <c r="D87" s="4" t="str">
        <f t="shared" si="1"/>
        <v/>
      </c>
    </row>
    <row r="88" spans="4:4">
      <c r="D88" s="4" t="str">
        <f t="shared" si="1"/>
        <v/>
      </c>
    </row>
    <row r="89" spans="4:4">
      <c r="D89" s="4" t="str">
        <f t="shared" si="1"/>
        <v/>
      </c>
    </row>
    <row r="90" spans="4:4">
      <c r="D90" s="4" t="str">
        <f t="shared" si="1"/>
        <v/>
      </c>
    </row>
    <row r="91" spans="4:4">
      <c r="D91" s="4" t="str">
        <f t="shared" si="1"/>
        <v/>
      </c>
    </row>
    <row r="92" spans="4:4">
      <c r="D92" s="4" t="str">
        <f t="shared" si="1"/>
        <v/>
      </c>
    </row>
    <row r="93" spans="4:4">
      <c r="D93" s="4" t="str">
        <f t="shared" si="1"/>
        <v/>
      </c>
    </row>
    <row r="94" spans="4:4">
      <c r="D94" s="4" t="str">
        <f t="shared" si="1"/>
        <v/>
      </c>
    </row>
    <row r="95" spans="4:4">
      <c r="D95" s="4" t="str">
        <f t="shared" si="1"/>
        <v/>
      </c>
    </row>
    <row r="96" spans="4:4">
      <c r="D96" s="4" t="str">
        <f t="shared" si="1"/>
        <v/>
      </c>
    </row>
    <row r="97" spans="4:4">
      <c r="D97" s="4" t="str">
        <f t="shared" si="1"/>
        <v/>
      </c>
    </row>
    <row r="98" spans="4:4">
      <c r="D98" s="4" t="str">
        <f t="shared" si="1"/>
        <v/>
      </c>
    </row>
    <row r="99" spans="4:4">
      <c r="D99" s="4" t="str">
        <f t="shared" si="1"/>
        <v/>
      </c>
    </row>
    <row r="100" spans="4:4">
      <c r="D100" s="4" t="str">
        <f t="shared" si="1"/>
        <v/>
      </c>
    </row>
    <row r="101" spans="4:4">
      <c r="D101" s="4" t="str">
        <f t="shared" si="1"/>
        <v/>
      </c>
    </row>
    <row r="102" spans="4:4">
      <c r="D102" s="4" t="str">
        <f t="shared" si="1"/>
        <v/>
      </c>
    </row>
    <row r="103" spans="4:4">
      <c r="D103" s="4" t="str">
        <f t="shared" si="1"/>
        <v/>
      </c>
    </row>
    <row r="104" spans="4:4">
      <c r="D104" s="4" t="str">
        <f t="shared" si="1"/>
        <v/>
      </c>
    </row>
    <row r="105" spans="4:4">
      <c r="D105" s="4" t="str">
        <f t="shared" si="1"/>
        <v/>
      </c>
    </row>
    <row r="106" spans="4:4">
      <c r="D106" s="4" t="str">
        <f t="shared" si="1"/>
        <v/>
      </c>
    </row>
    <row r="107" spans="4:4">
      <c r="D107" s="4" t="str">
        <f t="shared" si="1"/>
        <v/>
      </c>
    </row>
    <row r="108" spans="4:4">
      <c r="D108" s="4" t="str">
        <f t="shared" si="1"/>
        <v/>
      </c>
    </row>
    <row r="109" spans="4:4">
      <c r="D109" s="4" t="str">
        <f t="shared" si="1"/>
        <v/>
      </c>
    </row>
    <row r="110" spans="4:4">
      <c r="D110" s="4" t="str">
        <f t="shared" si="1"/>
        <v/>
      </c>
    </row>
    <row r="111" spans="4:4">
      <c r="D111" s="4" t="str">
        <f t="shared" si="1"/>
        <v/>
      </c>
    </row>
    <row r="112" spans="4:4">
      <c r="D112" s="4" t="str">
        <f t="shared" si="1"/>
        <v/>
      </c>
    </row>
    <row r="113" spans="4:4">
      <c r="D113" s="4" t="str">
        <f t="shared" si="1"/>
        <v/>
      </c>
    </row>
    <row r="114" spans="4:4">
      <c r="D114" s="4" t="str">
        <f t="shared" si="1"/>
        <v/>
      </c>
    </row>
    <row r="115" spans="4:4">
      <c r="D115" s="4" t="str">
        <f t="shared" si="1"/>
        <v/>
      </c>
    </row>
    <row r="116" spans="4:4">
      <c r="D116" s="4" t="str">
        <f t="shared" si="1"/>
        <v/>
      </c>
    </row>
    <row r="117" spans="4:4">
      <c r="D117" s="4" t="str">
        <f t="shared" si="1"/>
        <v/>
      </c>
    </row>
    <row r="118" spans="4:4">
      <c r="D118" s="4" t="str">
        <f t="shared" si="1"/>
        <v/>
      </c>
    </row>
    <row r="119" spans="4:4">
      <c r="D119" s="4" t="str">
        <f t="shared" si="1"/>
        <v/>
      </c>
    </row>
    <row r="120" spans="4:4">
      <c r="D120" s="4" t="str">
        <f t="shared" si="1"/>
        <v/>
      </c>
    </row>
    <row r="121" spans="4:4">
      <c r="D121" s="4" t="str">
        <f t="shared" si="1"/>
        <v/>
      </c>
    </row>
    <row r="122" spans="4:4">
      <c r="D122" s="4" t="str">
        <f t="shared" si="1"/>
        <v/>
      </c>
    </row>
    <row r="123" spans="4:4">
      <c r="D123" s="4" t="str">
        <f t="shared" si="1"/>
        <v/>
      </c>
    </row>
    <row r="124" spans="4:4">
      <c r="D124" s="4" t="str">
        <f t="shared" si="1"/>
        <v/>
      </c>
    </row>
    <row r="125" spans="4:4">
      <c r="D125" s="4" t="str">
        <f t="shared" si="1"/>
        <v/>
      </c>
    </row>
    <row r="126" spans="4:4">
      <c r="D126" s="4" t="str">
        <f t="shared" si="1"/>
        <v/>
      </c>
    </row>
    <row r="127" spans="4:4">
      <c r="D127" s="4" t="str">
        <f t="shared" si="1"/>
        <v/>
      </c>
    </row>
    <row r="128" spans="4:4">
      <c r="D128" s="4" t="str">
        <f t="shared" si="1"/>
        <v/>
      </c>
    </row>
    <row r="129" spans="4:4">
      <c r="D129" s="4" t="str">
        <f t="shared" si="1"/>
        <v/>
      </c>
    </row>
    <row r="130" spans="4:4">
      <c r="D130" s="4" t="str">
        <f t="shared" si="1"/>
        <v/>
      </c>
    </row>
    <row r="131" spans="4:4">
      <c r="D131" s="4" t="str">
        <f t="shared" ref="D131:D194" si="2">IF(E131="","",E131*10+F131+G131)</f>
        <v/>
      </c>
    </row>
    <row r="132" spans="4:4">
      <c r="D132" s="4" t="str">
        <f t="shared" si="2"/>
        <v/>
      </c>
    </row>
    <row r="133" spans="4:4">
      <c r="D133" s="4" t="str">
        <f t="shared" si="2"/>
        <v/>
      </c>
    </row>
    <row r="134" spans="4:4">
      <c r="D134" s="4" t="str">
        <f t="shared" si="2"/>
        <v/>
      </c>
    </row>
    <row r="135" spans="4:4">
      <c r="D135" s="4" t="str">
        <f t="shared" si="2"/>
        <v/>
      </c>
    </row>
    <row r="136" spans="4:4">
      <c r="D136" s="4" t="str">
        <f t="shared" si="2"/>
        <v/>
      </c>
    </row>
    <row r="137" spans="4:4">
      <c r="D137" s="4" t="str">
        <f t="shared" si="2"/>
        <v/>
      </c>
    </row>
    <row r="138" spans="4:4">
      <c r="D138" s="4" t="str">
        <f t="shared" si="2"/>
        <v/>
      </c>
    </row>
    <row r="139" spans="4:4">
      <c r="D139" s="4" t="str">
        <f t="shared" si="2"/>
        <v/>
      </c>
    </row>
    <row r="140" spans="4:4">
      <c r="D140" s="4" t="str">
        <f t="shared" si="2"/>
        <v/>
      </c>
    </row>
    <row r="141" spans="4:4">
      <c r="D141" s="4" t="str">
        <f t="shared" si="2"/>
        <v/>
      </c>
    </row>
    <row r="142" spans="4:4">
      <c r="D142" s="4" t="str">
        <f t="shared" si="2"/>
        <v/>
      </c>
    </row>
    <row r="143" spans="4:4">
      <c r="D143" s="4" t="str">
        <f t="shared" si="2"/>
        <v/>
      </c>
    </row>
    <row r="144" spans="4:4">
      <c r="D144" s="4" t="str">
        <f t="shared" si="2"/>
        <v/>
      </c>
    </row>
    <row r="145" spans="4:4">
      <c r="D145" s="4" t="str">
        <f t="shared" si="2"/>
        <v/>
      </c>
    </row>
    <row r="146" spans="4:4">
      <c r="D146" s="4" t="str">
        <f t="shared" si="2"/>
        <v/>
      </c>
    </row>
    <row r="147" spans="4:4">
      <c r="D147" s="4" t="str">
        <f t="shared" si="2"/>
        <v/>
      </c>
    </row>
    <row r="148" spans="4:4">
      <c r="D148" s="4" t="str">
        <f t="shared" si="2"/>
        <v/>
      </c>
    </row>
    <row r="149" spans="4:4">
      <c r="D149" s="4" t="str">
        <f t="shared" si="2"/>
        <v/>
      </c>
    </row>
    <row r="150" spans="4:4">
      <c r="D150" s="4" t="str">
        <f t="shared" si="2"/>
        <v/>
      </c>
    </row>
    <row r="151" spans="4:4">
      <c r="D151" s="4" t="str">
        <f t="shared" si="2"/>
        <v/>
      </c>
    </row>
    <row r="152" spans="4:4">
      <c r="D152" s="4" t="str">
        <f t="shared" si="2"/>
        <v/>
      </c>
    </row>
    <row r="153" spans="4:4">
      <c r="D153" s="4" t="str">
        <f t="shared" si="2"/>
        <v/>
      </c>
    </row>
    <row r="154" spans="4:4">
      <c r="D154" s="4" t="str">
        <f t="shared" si="2"/>
        <v/>
      </c>
    </row>
    <row r="155" spans="4:4">
      <c r="D155" s="4" t="str">
        <f t="shared" si="2"/>
        <v/>
      </c>
    </row>
    <row r="156" spans="4:4">
      <c r="D156" s="4" t="str">
        <f t="shared" si="2"/>
        <v/>
      </c>
    </row>
    <row r="157" spans="4:4">
      <c r="D157" s="4" t="str">
        <f t="shared" si="2"/>
        <v/>
      </c>
    </row>
    <row r="158" spans="4:4">
      <c r="D158" s="4" t="str">
        <f t="shared" si="2"/>
        <v/>
      </c>
    </row>
    <row r="159" spans="4:4">
      <c r="D159" s="4" t="str">
        <f t="shared" si="2"/>
        <v/>
      </c>
    </row>
    <row r="160" spans="4:4">
      <c r="D160" s="4" t="str">
        <f t="shared" si="2"/>
        <v/>
      </c>
    </row>
    <row r="161" spans="4:4">
      <c r="D161" s="4" t="str">
        <f t="shared" si="2"/>
        <v/>
      </c>
    </row>
    <row r="162" spans="4:4">
      <c r="D162" s="4" t="str">
        <f t="shared" si="2"/>
        <v/>
      </c>
    </row>
    <row r="163" spans="4:4">
      <c r="D163" s="4" t="str">
        <f t="shared" si="2"/>
        <v/>
      </c>
    </row>
    <row r="164" spans="4:4">
      <c r="D164" s="4" t="str">
        <f t="shared" si="2"/>
        <v/>
      </c>
    </row>
    <row r="165" spans="4:4">
      <c r="D165" s="4" t="str">
        <f t="shared" si="2"/>
        <v/>
      </c>
    </row>
    <row r="166" spans="4:4">
      <c r="D166" s="4" t="str">
        <f t="shared" si="2"/>
        <v/>
      </c>
    </row>
    <row r="167" spans="4:4">
      <c r="D167" s="4" t="str">
        <f t="shared" si="2"/>
        <v/>
      </c>
    </row>
    <row r="168" spans="4:4">
      <c r="D168" s="4" t="str">
        <f t="shared" si="2"/>
        <v/>
      </c>
    </row>
    <row r="169" spans="4:4">
      <c r="D169" s="4" t="str">
        <f t="shared" si="2"/>
        <v/>
      </c>
    </row>
    <row r="170" spans="4:4">
      <c r="D170" s="4" t="str">
        <f t="shared" si="2"/>
        <v/>
      </c>
    </row>
    <row r="171" spans="4:4">
      <c r="D171" s="4" t="str">
        <f t="shared" si="2"/>
        <v/>
      </c>
    </row>
    <row r="172" spans="4:4">
      <c r="D172" s="4" t="str">
        <f t="shared" si="2"/>
        <v/>
      </c>
    </row>
    <row r="173" spans="4:4">
      <c r="D173" s="4" t="str">
        <f t="shared" si="2"/>
        <v/>
      </c>
    </row>
    <row r="174" spans="4:4">
      <c r="D174" s="4" t="str">
        <f t="shared" si="2"/>
        <v/>
      </c>
    </row>
    <row r="175" spans="4:4">
      <c r="D175" s="4" t="str">
        <f t="shared" si="2"/>
        <v/>
      </c>
    </row>
    <row r="176" spans="4:4">
      <c r="D176" s="4" t="str">
        <f t="shared" si="2"/>
        <v/>
      </c>
    </row>
    <row r="177" spans="4:4">
      <c r="D177" s="4" t="str">
        <f t="shared" si="2"/>
        <v/>
      </c>
    </row>
    <row r="178" spans="4:4">
      <c r="D178" s="4" t="str">
        <f t="shared" si="2"/>
        <v/>
      </c>
    </row>
    <row r="179" spans="4:4">
      <c r="D179" s="4" t="str">
        <f t="shared" si="2"/>
        <v/>
      </c>
    </row>
    <row r="180" spans="4:4">
      <c r="D180" s="4" t="str">
        <f t="shared" si="2"/>
        <v/>
      </c>
    </row>
    <row r="181" spans="4:4">
      <c r="D181" s="4" t="str">
        <f t="shared" si="2"/>
        <v/>
      </c>
    </row>
    <row r="182" spans="4:4">
      <c r="D182" s="4" t="str">
        <f t="shared" si="2"/>
        <v/>
      </c>
    </row>
    <row r="183" spans="4:4">
      <c r="D183" s="4" t="str">
        <f t="shared" si="2"/>
        <v/>
      </c>
    </row>
    <row r="184" spans="4:4">
      <c r="D184" s="4" t="str">
        <f t="shared" si="2"/>
        <v/>
      </c>
    </row>
    <row r="185" spans="4:4">
      <c r="D185" s="4" t="str">
        <f t="shared" si="2"/>
        <v/>
      </c>
    </row>
    <row r="186" spans="4:4">
      <c r="D186" s="4" t="str">
        <f t="shared" si="2"/>
        <v/>
      </c>
    </row>
    <row r="187" spans="4:4">
      <c r="D187" s="4" t="str">
        <f t="shared" si="2"/>
        <v/>
      </c>
    </row>
    <row r="188" spans="4:4">
      <c r="D188" s="4" t="str">
        <f t="shared" si="2"/>
        <v/>
      </c>
    </row>
    <row r="189" spans="4:4">
      <c r="D189" s="4" t="str">
        <f t="shared" si="2"/>
        <v/>
      </c>
    </row>
    <row r="190" spans="4:4">
      <c r="D190" s="4" t="str">
        <f t="shared" si="2"/>
        <v/>
      </c>
    </row>
    <row r="191" spans="4:4">
      <c r="D191" s="4" t="str">
        <f t="shared" si="2"/>
        <v/>
      </c>
    </row>
    <row r="192" spans="4:4">
      <c r="D192" s="4" t="str">
        <f t="shared" si="2"/>
        <v/>
      </c>
    </row>
    <row r="193" spans="4:4">
      <c r="D193" s="4" t="str">
        <f t="shared" si="2"/>
        <v/>
      </c>
    </row>
    <row r="194" spans="4:4">
      <c r="D194" s="4" t="str">
        <f t="shared" si="2"/>
        <v/>
      </c>
    </row>
    <row r="195" spans="4:4">
      <c r="D195" s="4" t="str">
        <f t="shared" ref="D195:D258" si="3">IF(E195="","",E195*10+F195+G195)</f>
        <v/>
      </c>
    </row>
    <row r="196" spans="4:4">
      <c r="D196" s="4" t="str">
        <f t="shared" si="3"/>
        <v/>
      </c>
    </row>
    <row r="197" spans="4:4">
      <c r="D197" s="4" t="str">
        <f t="shared" si="3"/>
        <v/>
      </c>
    </row>
    <row r="198" spans="4:4">
      <c r="D198" s="4" t="str">
        <f t="shared" si="3"/>
        <v/>
      </c>
    </row>
    <row r="199" spans="4:4">
      <c r="D199" s="4" t="str">
        <f t="shared" si="3"/>
        <v/>
      </c>
    </row>
    <row r="200" spans="4:4">
      <c r="D200" s="4" t="str">
        <f t="shared" si="3"/>
        <v/>
      </c>
    </row>
    <row r="201" spans="4:4">
      <c r="D201" s="4" t="str">
        <f t="shared" si="3"/>
        <v/>
      </c>
    </row>
    <row r="202" spans="4:4">
      <c r="D202" s="4" t="str">
        <f t="shared" si="3"/>
        <v/>
      </c>
    </row>
    <row r="203" spans="4:4">
      <c r="D203" s="4" t="str">
        <f t="shared" si="3"/>
        <v/>
      </c>
    </row>
    <row r="204" spans="4:4">
      <c r="D204" s="4" t="str">
        <f t="shared" si="3"/>
        <v/>
      </c>
    </row>
    <row r="205" spans="4:4">
      <c r="D205" s="4" t="str">
        <f t="shared" si="3"/>
        <v/>
      </c>
    </row>
    <row r="206" spans="4:4">
      <c r="D206" s="4" t="str">
        <f t="shared" si="3"/>
        <v/>
      </c>
    </row>
    <row r="207" spans="4:4">
      <c r="D207" s="4" t="str">
        <f t="shared" si="3"/>
        <v/>
      </c>
    </row>
    <row r="208" spans="4:4">
      <c r="D208" s="4" t="str">
        <f t="shared" si="3"/>
        <v/>
      </c>
    </row>
    <row r="209" spans="4:4">
      <c r="D209" s="4" t="str">
        <f t="shared" si="3"/>
        <v/>
      </c>
    </row>
    <row r="210" spans="4:4">
      <c r="D210" s="4" t="str">
        <f t="shared" si="3"/>
        <v/>
      </c>
    </row>
    <row r="211" spans="4:4">
      <c r="D211" s="4" t="str">
        <f t="shared" si="3"/>
        <v/>
      </c>
    </row>
    <row r="212" spans="4:4">
      <c r="D212" s="4" t="str">
        <f t="shared" si="3"/>
        <v/>
      </c>
    </row>
    <row r="213" spans="4:4">
      <c r="D213" s="4" t="str">
        <f t="shared" si="3"/>
        <v/>
      </c>
    </row>
    <row r="214" spans="4:4">
      <c r="D214" s="4" t="str">
        <f t="shared" si="3"/>
        <v/>
      </c>
    </row>
    <row r="215" spans="4:4">
      <c r="D215" s="4" t="str">
        <f t="shared" si="3"/>
        <v/>
      </c>
    </row>
    <row r="216" spans="4:4">
      <c r="D216" s="4" t="str">
        <f t="shared" si="3"/>
        <v/>
      </c>
    </row>
    <row r="217" spans="4:4">
      <c r="D217" s="4" t="str">
        <f t="shared" si="3"/>
        <v/>
      </c>
    </row>
    <row r="218" spans="4:4">
      <c r="D218" s="4" t="str">
        <f t="shared" si="3"/>
        <v/>
      </c>
    </row>
    <row r="219" spans="4:4">
      <c r="D219" s="4" t="str">
        <f t="shared" si="3"/>
        <v/>
      </c>
    </row>
    <row r="220" spans="4:4">
      <c r="D220" s="4" t="str">
        <f t="shared" si="3"/>
        <v/>
      </c>
    </row>
    <row r="221" spans="4:4">
      <c r="D221" s="4" t="str">
        <f t="shared" si="3"/>
        <v/>
      </c>
    </row>
    <row r="222" spans="4:4">
      <c r="D222" s="4" t="str">
        <f t="shared" si="3"/>
        <v/>
      </c>
    </row>
    <row r="223" spans="4:4">
      <c r="D223" s="4" t="str">
        <f t="shared" si="3"/>
        <v/>
      </c>
    </row>
    <row r="224" spans="4:4">
      <c r="D224" s="4" t="str">
        <f t="shared" si="3"/>
        <v/>
      </c>
    </row>
    <row r="225" spans="4:4">
      <c r="D225" s="4" t="str">
        <f t="shared" si="3"/>
        <v/>
      </c>
    </row>
    <row r="226" spans="4:4">
      <c r="D226" s="4" t="str">
        <f t="shared" si="3"/>
        <v/>
      </c>
    </row>
    <row r="227" spans="4:4">
      <c r="D227" s="4" t="str">
        <f t="shared" si="3"/>
        <v/>
      </c>
    </row>
    <row r="228" spans="4:4">
      <c r="D228" s="4" t="str">
        <f t="shared" si="3"/>
        <v/>
      </c>
    </row>
    <row r="229" spans="4:4">
      <c r="D229" s="4" t="str">
        <f t="shared" si="3"/>
        <v/>
      </c>
    </row>
    <row r="230" spans="4:4">
      <c r="D230" s="4" t="str">
        <f t="shared" si="3"/>
        <v/>
      </c>
    </row>
    <row r="231" spans="4:4">
      <c r="D231" s="4" t="str">
        <f t="shared" si="3"/>
        <v/>
      </c>
    </row>
    <row r="232" spans="4:4">
      <c r="D232" s="4" t="str">
        <f t="shared" si="3"/>
        <v/>
      </c>
    </row>
    <row r="233" spans="4:4">
      <c r="D233" s="4" t="str">
        <f t="shared" si="3"/>
        <v/>
      </c>
    </row>
    <row r="234" spans="4:4">
      <c r="D234" s="4" t="str">
        <f t="shared" si="3"/>
        <v/>
      </c>
    </row>
    <row r="235" spans="4:4">
      <c r="D235" s="4" t="str">
        <f t="shared" si="3"/>
        <v/>
      </c>
    </row>
    <row r="236" spans="4:4">
      <c r="D236" s="4" t="str">
        <f t="shared" si="3"/>
        <v/>
      </c>
    </row>
    <row r="237" spans="4:4">
      <c r="D237" s="4" t="str">
        <f t="shared" si="3"/>
        <v/>
      </c>
    </row>
    <row r="238" spans="4:4">
      <c r="D238" s="4" t="str">
        <f t="shared" si="3"/>
        <v/>
      </c>
    </row>
    <row r="239" spans="4:4">
      <c r="D239" s="4" t="str">
        <f t="shared" si="3"/>
        <v/>
      </c>
    </row>
    <row r="240" spans="4:4">
      <c r="D240" s="4" t="str">
        <f t="shared" si="3"/>
        <v/>
      </c>
    </row>
    <row r="241" spans="4:4">
      <c r="D241" s="4" t="str">
        <f t="shared" si="3"/>
        <v/>
      </c>
    </row>
    <row r="242" spans="4:4">
      <c r="D242" s="4" t="str">
        <f t="shared" si="3"/>
        <v/>
      </c>
    </row>
    <row r="243" spans="4:4">
      <c r="D243" s="4" t="str">
        <f t="shared" si="3"/>
        <v/>
      </c>
    </row>
    <row r="244" spans="4:4">
      <c r="D244" s="4" t="str">
        <f t="shared" si="3"/>
        <v/>
      </c>
    </row>
    <row r="245" spans="4:4">
      <c r="D245" s="4" t="str">
        <f t="shared" si="3"/>
        <v/>
      </c>
    </row>
    <row r="246" spans="4:4">
      <c r="D246" s="4" t="str">
        <f t="shared" si="3"/>
        <v/>
      </c>
    </row>
    <row r="247" spans="4:4">
      <c r="D247" s="4" t="str">
        <f t="shared" si="3"/>
        <v/>
      </c>
    </row>
    <row r="248" spans="4:4">
      <c r="D248" s="4" t="str">
        <f t="shared" si="3"/>
        <v/>
      </c>
    </row>
    <row r="249" spans="4:4">
      <c r="D249" s="4" t="str">
        <f t="shared" si="3"/>
        <v/>
      </c>
    </row>
    <row r="250" spans="4:4">
      <c r="D250" s="4" t="str">
        <f t="shared" si="3"/>
        <v/>
      </c>
    </row>
    <row r="251" spans="4:4">
      <c r="D251" s="4" t="str">
        <f t="shared" si="3"/>
        <v/>
      </c>
    </row>
    <row r="252" spans="4:4">
      <c r="D252" s="4" t="str">
        <f t="shared" si="3"/>
        <v/>
      </c>
    </row>
    <row r="253" spans="4:4">
      <c r="D253" s="4" t="str">
        <f t="shared" si="3"/>
        <v/>
      </c>
    </row>
    <row r="254" spans="4:4">
      <c r="D254" s="4" t="str">
        <f t="shared" si="3"/>
        <v/>
      </c>
    </row>
    <row r="255" spans="4:4">
      <c r="D255" s="4" t="str">
        <f t="shared" si="3"/>
        <v/>
      </c>
    </row>
    <row r="256" spans="4:4">
      <c r="D256" s="4" t="str">
        <f t="shared" si="3"/>
        <v/>
      </c>
    </row>
    <row r="257" spans="4:4">
      <c r="D257" s="4" t="str">
        <f t="shared" si="3"/>
        <v/>
      </c>
    </row>
    <row r="258" spans="4:4">
      <c r="D258" s="4" t="str">
        <f t="shared" si="3"/>
        <v/>
      </c>
    </row>
    <row r="259" spans="4:4">
      <c r="D259" s="4" t="str">
        <f t="shared" ref="D259:D322" si="4">IF(E259="","",E259*10+F259+G259)</f>
        <v/>
      </c>
    </row>
    <row r="260" spans="4:4">
      <c r="D260" s="4" t="str">
        <f t="shared" si="4"/>
        <v/>
      </c>
    </row>
    <row r="261" spans="4:4">
      <c r="D261" s="4" t="str">
        <f t="shared" si="4"/>
        <v/>
      </c>
    </row>
    <row r="262" spans="4:4">
      <c r="D262" s="4" t="str">
        <f t="shared" si="4"/>
        <v/>
      </c>
    </row>
    <row r="263" spans="4:4">
      <c r="D263" s="4" t="str">
        <f t="shared" si="4"/>
        <v/>
      </c>
    </row>
    <row r="264" spans="4:4">
      <c r="D264" s="4" t="str">
        <f t="shared" si="4"/>
        <v/>
      </c>
    </row>
    <row r="265" spans="4:4">
      <c r="D265" s="4" t="str">
        <f t="shared" si="4"/>
        <v/>
      </c>
    </row>
    <row r="266" spans="4:4">
      <c r="D266" s="4" t="str">
        <f t="shared" si="4"/>
        <v/>
      </c>
    </row>
    <row r="267" spans="4:4">
      <c r="D267" s="4" t="str">
        <f t="shared" si="4"/>
        <v/>
      </c>
    </row>
    <row r="268" spans="4:4">
      <c r="D268" s="4" t="str">
        <f t="shared" si="4"/>
        <v/>
      </c>
    </row>
    <row r="269" spans="4:4">
      <c r="D269" s="4" t="str">
        <f t="shared" si="4"/>
        <v/>
      </c>
    </row>
    <row r="270" spans="4:4">
      <c r="D270" s="4" t="str">
        <f t="shared" si="4"/>
        <v/>
      </c>
    </row>
    <row r="271" spans="4:4">
      <c r="D271" s="4" t="str">
        <f t="shared" si="4"/>
        <v/>
      </c>
    </row>
    <row r="272" spans="4:4">
      <c r="D272" s="4" t="str">
        <f t="shared" si="4"/>
        <v/>
      </c>
    </row>
    <row r="273" spans="4:4">
      <c r="D273" s="4" t="str">
        <f t="shared" si="4"/>
        <v/>
      </c>
    </row>
    <row r="274" spans="4:4">
      <c r="D274" s="4" t="str">
        <f t="shared" si="4"/>
        <v/>
      </c>
    </row>
    <row r="275" spans="4:4">
      <c r="D275" s="4" t="str">
        <f t="shared" si="4"/>
        <v/>
      </c>
    </row>
    <row r="276" spans="4:4">
      <c r="D276" s="4" t="str">
        <f t="shared" si="4"/>
        <v/>
      </c>
    </row>
    <row r="277" spans="4:4">
      <c r="D277" s="4" t="str">
        <f t="shared" si="4"/>
        <v/>
      </c>
    </row>
    <row r="278" spans="4:4">
      <c r="D278" s="4" t="str">
        <f t="shared" si="4"/>
        <v/>
      </c>
    </row>
    <row r="279" spans="4:4">
      <c r="D279" s="4" t="str">
        <f t="shared" si="4"/>
        <v/>
      </c>
    </row>
    <row r="280" spans="4:4">
      <c r="D280" s="4" t="str">
        <f t="shared" si="4"/>
        <v/>
      </c>
    </row>
    <row r="281" spans="4:4">
      <c r="D281" s="4" t="str">
        <f t="shared" si="4"/>
        <v/>
      </c>
    </row>
    <row r="282" spans="4:4">
      <c r="D282" s="4" t="str">
        <f t="shared" si="4"/>
        <v/>
      </c>
    </row>
    <row r="283" spans="4:4">
      <c r="D283" s="4" t="str">
        <f t="shared" si="4"/>
        <v/>
      </c>
    </row>
    <row r="284" spans="4:4">
      <c r="D284" s="4" t="str">
        <f t="shared" si="4"/>
        <v/>
      </c>
    </row>
    <row r="285" spans="4:4">
      <c r="D285" s="4" t="str">
        <f t="shared" si="4"/>
        <v/>
      </c>
    </row>
    <row r="286" spans="4:4">
      <c r="D286" s="4" t="str">
        <f t="shared" si="4"/>
        <v/>
      </c>
    </row>
    <row r="287" spans="4:4">
      <c r="D287" s="4" t="str">
        <f t="shared" si="4"/>
        <v/>
      </c>
    </row>
    <row r="288" spans="4:4">
      <c r="D288" s="4" t="str">
        <f t="shared" si="4"/>
        <v/>
      </c>
    </row>
    <row r="289" spans="4:4">
      <c r="D289" s="4" t="str">
        <f t="shared" si="4"/>
        <v/>
      </c>
    </row>
    <row r="290" spans="4:4">
      <c r="D290" s="4" t="str">
        <f t="shared" si="4"/>
        <v/>
      </c>
    </row>
    <row r="291" spans="4:4">
      <c r="D291" s="4" t="str">
        <f t="shared" si="4"/>
        <v/>
      </c>
    </row>
    <row r="292" spans="4:4">
      <c r="D292" s="4" t="str">
        <f t="shared" si="4"/>
        <v/>
      </c>
    </row>
    <row r="293" spans="4:4">
      <c r="D293" s="4" t="str">
        <f t="shared" si="4"/>
        <v/>
      </c>
    </row>
    <row r="294" spans="4:4">
      <c r="D294" s="4" t="str">
        <f t="shared" si="4"/>
        <v/>
      </c>
    </row>
    <row r="295" spans="4:4">
      <c r="D295" s="4" t="str">
        <f t="shared" si="4"/>
        <v/>
      </c>
    </row>
    <row r="296" spans="4:4">
      <c r="D296" s="4" t="str">
        <f t="shared" si="4"/>
        <v/>
      </c>
    </row>
    <row r="297" spans="4:4">
      <c r="D297" s="4" t="str">
        <f t="shared" si="4"/>
        <v/>
      </c>
    </row>
    <row r="298" spans="4:4">
      <c r="D298" s="4" t="str">
        <f t="shared" si="4"/>
        <v/>
      </c>
    </row>
    <row r="299" spans="4:4">
      <c r="D299" s="4" t="str">
        <f t="shared" si="4"/>
        <v/>
      </c>
    </row>
    <row r="300" spans="4:4">
      <c r="D300" s="4" t="str">
        <f t="shared" si="4"/>
        <v/>
      </c>
    </row>
    <row r="301" spans="4:4">
      <c r="D301" s="4" t="str">
        <f t="shared" si="4"/>
        <v/>
      </c>
    </row>
    <row r="302" spans="4:4">
      <c r="D302" s="4" t="str">
        <f t="shared" si="4"/>
        <v/>
      </c>
    </row>
    <row r="303" spans="4:4">
      <c r="D303" s="4" t="str">
        <f t="shared" si="4"/>
        <v/>
      </c>
    </row>
    <row r="304" spans="4:4">
      <c r="D304" s="4" t="str">
        <f t="shared" si="4"/>
        <v/>
      </c>
    </row>
    <row r="305" spans="4:4">
      <c r="D305" s="4" t="str">
        <f t="shared" si="4"/>
        <v/>
      </c>
    </row>
    <row r="306" spans="4:4">
      <c r="D306" s="4" t="str">
        <f t="shared" si="4"/>
        <v/>
      </c>
    </row>
    <row r="307" spans="4:4">
      <c r="D307" s="4" t="str">
        <f t="shared" si="4"/>
        <v/>
      </c>
    </row>
    <row r="308" spans="4:4">
      <c r="D308" s="4" t="str">
        <f t="shared" si="4"/>
        <v/>
      </c>
    </row>
    <row r="309" spans="4:4">
      <c r="D309" s="4" t="str">
        <f t="shared" si="4"/>
        <v/>
      </c>
    </row>
    <row r="310" spans="4:4">
      <c r="D310" s="4" t="str">
        <f t="shared" si="4"/>
        <v/>
      </c>
    </row>
    <row r="311" spans="4:4">
      <c r="D311" s="4" t="str">
        <f t="shared" si="4"/>
        <v/>
      </c>
    </row>
    <row r="312" spans="4:4">
      <c r="D312" s="4" t="str">
        <f t="shared" si="4"/>
        <v/>
      </c>
    </row>
    <row r="313" spans="4:4">
      <c r="D313" s="4" t="str">
        <f t="shared" si="4"/>
        <v/>
      </c>
    </row>
    <row r="314" spans="4:4">
      <c r="D314" s="4" t="str">
        <f t="shared" si="4"/>
        <v/>
      </c>
    </row>
    <row r="315" spans="4:4">
      <c r="D315" s="4" t="str">
        <f t="shared" si="4"/>
        <v/>
      </c>
    </row>
    <row r="316" spans="4:4">
      <c r="D316" s="4" t="str">
        <f t="shared" si="4"/>
        <v/>
      </c>
    </row>
    <row r="317" spans="4:4">
      <c r="D317" s="4" t="str">
        <f t="shared" si="4"/>
        <v/>
      </c>
    </row>
    <row r="318" spans="4:4">
      <c r="D318" s="4" t="str">
        <f t="shared" si="4"/>
        <v/>
      </c>
    </row>
    <row r="319" spans="4:4">
      <c r="D319" s="4" t="str">
        <f t="shared" si="4"/>
        <v/>
      </c>
    </row>
    <row r="320" spans="4:4">
      <c r="D320" s="4" t="str">
        <f t="shared" si="4"/>
        <v/>
      </c>
    </row>
    <row r="321" spans="4:4">
      <c r="D321" s="4" t="str">
        <f t="shared" si="4"/>
        <v/>
      </c>
    </row>
    <row r="322" spans="4:4">
      <c r="D322" s="4" t="str">
        <f t="shared" si="4"/>
        <v/>
      </c>
    </row>
    <row r="323" spans="4:4">
      <c r="D323" s="4" t="str">
        <f t="shared" ref="D323:D366" si="5">IF(E323="","",E323*10+F323+G323)</f>
        <v/>
      </c>
    </row>
    <row r="324" spans="4:4">
      <c r="D324" s="4" t="str">
        <f t="shared" si="5"/>
        <v/>
      </c>
    </row>
    <row r="325" spans="4:4">
      <c r="D325" s="4" t="str">
        <f t="shared" si="5"/>
        <v/>
      </c>
    </row>
    <row r="326" spans="4:4">
      <c r="D326" s="4" t="str">
        <f t="shared" si="5"/>
        <v/>
      </c>
    </row>
    <row r="327" spans="4:4">
      <c r="D327" s="4" t="str">
        <f t="shared" si="5"/>
        <v/>
      </c>
    </row>
    <row r="328" spans="4:4">
      <c r="D328" s="4" t="str">
        <f t="shared" si="5"/>
        <v/>
      </c>
    </row>
    <row r="329" spans="4:4">
      <c r="D329" s="4" t="str">
        <f t="shared" si="5"/>
        <v/>
      </c>
    </row>
    <row r="330" spans="4:4">
      <c r="D330" s="4" t="str">
        <f t="shared" si="5"/>
        <v/>
      </c>
    </row>
    <row r="331" spans="4:4">
      <c r="D331" s="4" t="str">
        <f t="shared" si="5"/>
        <v/>
      </c>
    </row>
    <row r="332" spans="4:4">
      <c r="D332" s="4" t="str">
        <f t="shared" si="5"/>
        <v/>
      </c>
    </row>
    <row r="333" spans="4:4">
      <c r="D333" s="4" t="str">
        <f t="shared" si="5"/>
        <v/>
      </c>
    </row>
    <row r="334" spans="4:4">
      <c r="D334" s="4" t="str">
        <f t="shared" si="5"/>
        <v/>
      </c>
    </row>
    <row r="335" spans="4:4">
      <c r="D335" s="4" t="str">
        <f t="shared" si="5"/>
        <v/>
      </c>
    </row>
    <row r="336" spans="4:4">
      <c r="D336" s="4" t="str">
        <f t="shared" si="5"/>
        <v/>
      </c>
    </row>
    <row r="337" spans="4:4">
      <c r="D337" s="4" t="str">
        <f t="shared" si="5"/>
        <v/>
      </c>
    </row>
    <row r="338" spans="4:4">
      <c r="D338" s="4" t="str">
        <f t="shared" si="5"/>
        <v/>
      </c>
    </row>
    <row r="339" spans="4:4">
      <c r="D339" s="4" t="str">
        <f t="shared" si="5"/>
        <v/>
      </c>
    </row>
    <row r="340" spans="4:4">
      <c r="D340" s="4" t="str">
        <f t="shared" si="5"/>
        <v/>
      </c>
    </row>
    <row r="341" spans="4:4">
      <c r="D341" s="4" t="str">
        <f t="shared" si="5"/>
        <v/>
      </c>
    </row>
    <row r="342" spans="4:4">
      <c r="D342" s="4" t="str">
        <f t="shared" si="5"/>
        <v/>
      </c>
    </row>
    <row r="343" spans="4:4">
      <c r="D343" s="4" t="str">
        <f t="shared" si="5"/>
        <v/>
      </c>
    </row>
    <row r="344" spans="4:4">
      <c r="D344" s="4" t="str">
        <f t="shared" si="5"/>
        <v/>
      </c>
    </row>
    <row r="345" spans="4:4">
      <c r="D345" s="4" t="str">
        <f t="shared" si="5"/>
        <v/>
      </c>
    </row>
    <row r="346" spans="4:4">
      <c r="D346" s="4" t="str">
        <f t="shared" si="5"/>
        <v/>
      </c>
    </row>
    <row r="347" spans="4:4">
      <c r="D347" s="4" t="str">
        <f t="shared" si="5"/>
        <v/>
      </c>
    </row>
    <row r="348" spans="4:4">
      <c r="D348" s="4" t="str">
        <f t="shared" si="5"/>
        <v/>
      </c>
    </row>
    <row r="349" spans="4:4">
      <c r="D349" s="4" t="str">
        <f t="shared" si="5"/>
        <v/>
      </c>
    </row>
    <row r="350" spans="4:4">
      <c r="D350" s="4" t="str">
        <f t="shared" si="5"/>
        <v/>
      </c>
    </row>
    <row r="351" spans="4:4">
      <c r="D351" s="4" t="str">
        <f t="shared" si="5"/>
        <v/>
      </c>
    </row>
    <row r="352" spans="4:4">
      <c r="D352" s="4" t="str">
        <f t="shared" si="5"/>
        <v/>
      </c>
    </row>
    <row r="353" spans="4:4">
      <c r="D353" s="4" t="str">
        <f t="shared" si="5"/>
        <v/>
      </c>
    </row>
    <row r="354" spans="4:4">
      <c r="D354" s="4" t="str">
        <f t="shared" si="5"/>
        <v/>
      </c>
    </row>
    <row r="355" spans="4:4">
      <c r="D355" s="4" t="str">
        <f t="shared" si="5"/>
        <v/>
      </c>
    </row>
    <row r="356" spans="4:4">
      <c r="D356" s="4" t="str">
        <f t="shared" si="5"/>
        <v/>
      </c>
    </row>
    <row r="357" spans="4:4">
      <c r="D357" s="4" t="str">
        <f t="shared" si="5"/>
        <v/>
      </c>
    </row>
    <row r="358" spans="4:4">
      <c r="D358" s="4" t="str">
        <f t="shared" si="5"/>
        <v/>
      </c>
    </row>
    <row r="359" spans="4:4">
      <c r="D359" s="4" t="str">
        <f t="shared" si="5"/>
        <v/>
      </c>
    </row>
    <row r="360" spans="4:4">
      <c r="D360" s="4" t="str">
        <f t="shared" si="5"/>
        <v/>
      </c>
    </row>
    <row r="361" spans="4:4">
      <c r="D361" s="4" t="str">
        <f t="shared" si="5"/>
        <v/>
      </c>
    </row>
    <row r="362" spans="4:4">
      <c r="D362" s="4" t="str">
        <f t="shared" si="5"/>
        <v/>
      </c>
    </row>
    <row r="363" spans="4:4">
      <c r="D363" s="4" t="str">
        <f t="shared" si="5"/>
        <v/>
      </c>
    </row>
    <row r="364" spans="4:4">
      <c r="D364" s="4" t="str">
        <f t="shared" si="5"/>
        <v/>
      </c>
    </row>
    <row r="365" spans="4:4">
      <c r="D365" s="4" t="str">
        <f t="shared" si="5"/>
        <v/>
      </c>
    </row>
    <row r="366" spans="4:4">
      <c r="D366" s="4" t="str">
        <f t="shared" si="5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6"/>
  <sheetViews>
    <sheetView topLeftCell="A112" workbookViewId="0">
      <selection activeCell="M3" sqref="M3:M138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1925</v>
      </c>
      <c r="B2" s="3">
        <v>9</v>
      </c>
      <c r="C2" s="3">
        <v>1</v>
      </c>
      <c r="D2" s="4">
        <f>IF(E2="","",E2*10+F2)</f>
        <v>74</v>
      </c>
      <c r="E2" s="3">
        <v>5</v>
      </c>
      <c r="F2" s="3">
        <v>24</v>
      </c>
      <c r="G2" s="3">
        <v>4</v>
      </c>
      <c r="H2" s="1">
        <f>10+6+3+4</f>
        <v>23</v>
      </c>
      <c r="I2" s="1">
        <v>1</v>
      </c>
      <c r="J2" s="1">
        <v>1</v>
      </c>
      <c r="K2" s="2">
        <f>IF(D2="","",G2*10+H2)</f>
        <v>63</v>
      </c>
      <c r="L2" s="2">
        <f>IF(D2="","",I2*10+J2)</f>
        <v>11</v>
      </c>
      <c r="M2" s="5" t="s">
        <v>30</v>
      </c>
      <c r="N2" s="3" t="s">
        <v>31</v>
      </c>
      <c r="O2" s="1">
        <v>1925</v>
      </c>
      <c r="P2" s="1">
        <v>57</v>
      </c>
      <c r="Q2" s="1">
        <v>4117</v>
      </c>
      <c r="S2" s="1" t="s">
        <v>58</v>
      </c>
    </row>
    <row r="3" spans="1:19">
      <c r="A3" s="3">
        <v>1925</v>
      </c>
      <c r="B3" s="3">
        <v>9</v>
      </c>
      <c r="C3" s="3">
        <v>2</v>
      </c>
      <c r="D3" s="4">
        <f t="shared" ref="D3:D66" si="0">IF(E3="","",E3*10+F3)</f>
        <v>70</v>
      </c>
      <c r="E3" s="3">
        <v>5</v>
      </c>
      <c r="F3" s="3">
        <v>20</v>
      </c>
      <c r="G3" s="3">
        <v>4</v>
      </c>
      <c r="H3" s="1">
        <f>6+4+6+3</f>
        <v>19</v>
      </c>
      <c r="I3" s="1">
        <v>1</v>
      </c>
      <c r="J3" s="1">
        <v>1</v>
      </c>
      <c r="K3" s="2">
        <f t="shared" ref="K3:K66" si="1">IF(D3="","",G3*10+H3)</f>
        <v>59</v>
      </c>
      <c r="L3" s="2">
        <f t="shared" ref="L3:L66" si="2">IF(D3="","",I3*10+J3)</f>
        <v>11</v>
      </c>
      <c r="M3" s="5" t="s">
        <v>30</v>
      </c>
      <c r="N3" s="3" t="s">
        <v>31</v>
      </c>
      <c r="O3" s="1">
        <v>1925</v>
      </c>
      <c r="P3" s="1">
        <v>57</v>
      </c>
      <c r="Q3" s="1">
        <v>4117</v>
      </c>
      <c r="S3" s="1" t="s">
        <v>58</v>
      </c>
    </row>
    <row r="4" spans="1:19">
      <c r="A4" s="3">
        <v>1925</v>
      </c>
      <c r="B4" s="3">
        <v>9</v>
      </c>
      <c r="C4" s="3">
        <v>3</v>
      </c>
      <c r="D4" s="4">
        <f t="shared" si="0"/>
        <v>47</v>
      </c>
      <c r="E4" s="3">
        <v>4</v>
      </c>
      <c r="F4" s="3">
        <v>7</v>
      </c>
      <c r="G4" s="3">
        <v>4</v>
      </c>
      <c r="H4" s="1">
        <f>1+2+3+1</f>
        <v>7</v>
      </c>
      <c r="K4" s="2">
        <f t="shared" si="1"/>
        <v>47</v>
      </c>
      <c r="L4" s="2">
        <f t="shared" si="2"/>
        <v>0</v>
      </c>
      <c r="M4" s="5" t="s">
        <v>30</v>
      </c>
      <c r="N4" s="3" t="s">
        <v>31</v>
      </c>
      <c r="O4" s="1">
        <v>1925</v>
      </c>
      <c r="P4" s="1">
        <v>57</v>
      </c>
      <c r="Q4" s="1">
        <v>4117</v>
      </c>
      <c r="S4" s="1" t="s">
        <v>58</v>
      </c>
    </row>
    <row r="5" spans="1:19">
      <c r="A5" s="3">
        <v>1925</v>
      </c>
      <c r="B5" s="3">
        <v>9</v>
      </c>
      <c r="C5" s="3">
        <v>4</v>
      </c>
      <c r="D5" s="4" t="str">
        <f t="shared" si="0"/>
        <v/>
      </c>
      <c r="E5" s="3"/>
      <c r="F5" s="3"/>
      <c r="G5" s="3"/>
      <c r="K5" s="2" t="str">
        <f t="shared" si="1"/>
        <v/>
      </c>
      <c r="L5" s="2" t="str">
        <f t="shared" si="2"/>
        <v/>
      </c>
      <c r="M5" s="5"/>
      <c r="N5" s="3" t="s">
        <v>31</v>
      </c>
      <c r="O5" s="1">
        <v>1925</v>
      </c>
      <c r="P5" s="1">
        <v>57</v>
      </c>
      <c r="Q5" s="1">
        <v>4117</v>
      </c>
      <c r="S5" s="1" t="s">
        <v>58</v>
      </c>
    </row>
    <row r="6" spans="1:19">
      <c r="A6" s="3">
        <v>1925</v>
      </c>
      <c r="B6" s="3">
        <v>9</v>
      </c>
      <c r="C6" s="3">
        <v>5</v>
      </c>
      <c r="D6" s="4" t="str">
        <f t="shared" si="0"/>
        <v/>
      </c>
      <c r="E6" s="3"/>
      <c r="F6" s="3"/>
      <c r="G6" s="3"/>
      <c r="K6" s="2" t="str">
        <f t="shared" si="1"/>
        <v/>
      </c>
      <c r="L6" s="2" t="str">
        <f t="shared" si="2"/>
        <v/>
      </c>
      <c r="M6" s="5"/>
      <c r="N6" s="3" t="s">
        <v>31</v>
      </c>
      <c r="O6" s="1">
        <v>1925</v>
      </c>
      <c r="P6" s="1">
        <v>57</v>
      </c>
      <c r="Q6" s="1">
        <v>4117</v>
      </c>
      <c r="S6" s="1" t="s">
        <v>58</v>
      </c>
    </row>
    <row r="7" spans="1:19">
      <c r="A7" s="3">
        <v>1925</v>
      </c>
      <c r="B7" s="3">
        <v>9</v>
      </c>
      <c r="C7" s="3">
        <v>6</v>
      </c>
      <c r="D7" s="4">
        <f t="shared" si="0"/>
        <v>66</v>
      </c>
      <c r="E7" s="3">
        <v>5</v>
      </c>
      <c r="F7" s="3">
        <v>16</v>
      </c>
      <c r="G7" s="3">
        <v>3</v>
      </c>
      <c r="H7" s="1">
        <f>2+1+10</f>
        <v>13</v>
      </c>
      <c r="I7" s="1">
        <v>2</v>
      </c>
      <c r="J7" s="1">
        <f>2+1</f>
        <v>3</v>
      </c>
      <c r="K7" s="2">
        <f t="shared" si="1"/>
        <v>43</v>
      </c>
      <c r="L7" s="2">
        <f t="shared" si="2"/>
        <v>23</v>
      </c>
      <c r="M7" s="5" t="s">
        <v>30</v>
      </c>
      <c r="N7" s="3" t="s">
        <v>31</v>
      </c>
      <c r="O7" s="1">
        <v>1925</v>
      </c>
      <c r="P7" s="1">
        <v>57</v>
      </c>
      <c r="Q7" s="1">
        <v>4117</v>
      </c>
      <c r="S7" s="1" t="s">
        <v>58</v>
      </c>
    </row>
    <row r="8" spans="1:19">
      <c r="A8" s="3">
        <v>1925</v>
      </c>
      <c r="B8" s="3">
        <v>9</v>
      </c>
      <c r="C8" s="3">
        <v>7</v>
      </c>
      <c r="D8" s="4">
        <f t="shared" si="0"/>
        <v>40</v>
      </c>
      <c r="E8" s="3">
        <v>3</v>
      </c>
      <c r="F8" s="3">
        <v>10</v>
      </c>
      <c r="G8" s="3">
        <v>3</v>
      </c>
      <c r="H8" s="1">
        <f>1+8+1</f>
        <v>10</v>
      </c>
      <c r="K8" s="2">
        <f t="shared" si="1"/>
        <v>40</v>
      </c>
      <c r="L8" s="2">
        <f t="shared" si="2"/>
        <v>0</v>
      </c>
      <c r="M8" s="5" t="s">
        <v>30</v>
      </c>
      <c r="N8" s="3" t="s">
        <v>31</v>
      </c>
      <c r="O8" s="1">
        <v>1925</v>
      </c>
      <c r="P8" s="1">
        <v>57</v>
      </c>
      <c r="Q8" s="1">
        <v>4117</v>
      </c>
      <c r="S8" s="1" t="s">
        <v>58</v>
      </c>
    </row>
    <row r="9" spans="1:19">
      <c r="A9" s="3">
        <v>1925</v>
      </c>
      <c r="B9" s="3">
        <v>9</v>
      </c>
      <c r="C9" s="3">
        <v>8</v>
      </c>
      <c r="D9" s="4">
        <f t="shared" si="0"/>
        <v>30</v>
      </c>
      <c r="E9" s="3">
        <v>2</v>
      </c>
      <c r="F9" s="3">
        <v>10</v>
      </c>
      <c r="G9" s="3">
        <v>2</v>
      </c>
      <c r="H9" s="1">
        <f>7+3</f>
        <v>10</v>
      </c>
      <c r="K9" s="2">
        <f t="shared" si="1"/>
        <v>30</v>
      </c>
      <c r="L9" s="2">
        <f t="shared" si="2"/>
        <v>0</v>
      </c>
      <c r="M9" s="5" t="s">
        <v>30</v>
      </c>
      <c r="N9" s="3" t="s">
        <v>31</v>
      </c>
      <c r="O9" s="1">
        <v>1925</v>
      </c>
      <c r="P9" s="1">
        <v>57</v>
      </c>
      <c r="Q9" s="1">
        <v>4117</v>
      </c>
      <c r="S9" s="1" t="s">
        <v>58</v>
      </c>
    </row>
    <row r="10" spans="1:19">
      <c r="A10" s="3">
        <v>1925</v>
      </c>
      <c r="B10" s="3">
        <v>9</v>
      </c>
      <c r="C10" s="3">
        <v>9</v>
      </c>
      <c r="D10" s="4">
        <f t="shared" si="0"/>
        <v>44</v>
      </c>
      <c r="E10" s="3">
        <v>3</v>
      </c>
      <c r="F10" s="3">
        <v>14</v>
      </c>
      <c r="G10" s="3">
        <v>3</v>
      </c>
      <c r="H10" s="1">
        <f>2+4+8</f>
        <v>14</v>
      </c>
      <c r="K10" s="2">
        <f t="shared" si="1"/>
        <v>44</v>
      </c>
      <c r="L10" s="2">
        <f t="shared" si="2"/>
        <v>0</v>
      </c>
      <c r="M10" s="5" t="s">
        <v>30</v>
      </c>
      <c r="N10" s="3" t="s">
        <v>31</v>
      </c>
      <c r="O10" s="1">
        <v>1925</v>
      </c>
      <c r="P10" s="1">
        <v>57</v>
      </c>
      <c r="Q10" s="1">
        <v>4117</v>
      </c>
      <c r="S10" s="1" t="s">
        <v>58</v>
      </c>
    </row>
    <row r="11" spans="1:19">
      <c r="A11" s="3">
        <v>1925</v>
      </c>
      <c r="B11" s="3">
        <v>9</v>
      </c>
      <c r="C11" s="3">
        <v>10</v>
      </c>
      <c r="D11" s="4" t="str">
        <f t="shared" si="0"/>
        <v/>
      </c>
      <c r="E11" s="3"/>
      <c r="F11" s="3"/>
      <c r="G11" s="3"/>
      <c r="K11" s="2" t="str">
        <f t="shared" si="1"/>
        <v/>
      </c>
      <c r="L11" s="2" t="str">
        <f t="shared" si="2"/>
        <v/>
      </c>
      <c r="M11" s="5"/>
      <c r="N11" s="3" t="s">
        <v>31</v>
      </c>
      <c r="O11" s="1">
        <v>1925</v>
      </c>
      <c r="P11" s="1">
        <v>57</v>
      </c>
      <c r="Q11" s="1">
        <v>4117</v>
      </c>
      <c r="S11" s="1" t="s">
        <v>58</v>
      </c>
    </row>
    <row r="12" spans="1:19">
      <c r="A12" s="3">
        <v>1925</v>
      </c>
      <c r="B12" s="3">
        <v>9</v>
      </c>
      <c r="C12" s="3">
        <v>11</v>
      </c>
      <c r="D12" s="4" t="str">
        <f t="shared" si="0"/>
        <v/>
      </c>
      <c r="E12" s="3"/>
      <c r="F12" s="3"/>
      <c r="G12" s="3"/>
      <c r="K12" s="2" t="str">
        <f t="shared" si="1"/>
        <v/>
      </c>
      <c r="L12" s="2" t="str">
        <f t="shared" si="2"/>
        <v/>
      </c>
      <c r="M12" s="5"/>
      <c r="N12" s="3" t="s">
        <v>31</v>
      </c>
      <c r="O12" s="1">
        <v>1925</v>
      </c>
      <c r="P12" s="1">
        <v>57</v>
      </c>
      <c r="Q12" s="1">
        <v>4117</v>
      </c>
      <c r="S12" s="1" t="s">
        <v>58</v>
      </c>
    </row>
    <row r="13" spans="1:19">
      <c r="A13" s="3">
        <v>1925</v>
      </c>
      <c r="B13" s="3">
        <v>9</v>
      </c>
      <c r="C13" s="3">
        <v>12</v>
      </c>
      <c r="D13" s="4">
        <f t="shared" si="0"/>
        <v>18</v>
      </c>
      <c r="E13" s="3">
        <v>1</v>
      </c>
      <c r="F13" s="3">
        <v>8</v>
      </c>
      <c r="G13" s="3">
        <v>1</v>
      </c>
      <c r="H13" s="1">
        <v>8</v>
      </c>
      <c r="K13" s="2">
        <f t="shared" si="1"/>
        <v>18</v>
      </c>
      <c r="L13" s="2">
        <f t="shared" si="2"/>
        <v>0</v>
      </c>
      <c r="M13" s="5" t="s">
        <v>30</v>
      </c>
      <c r="N13" s="3" t="s">
        <v>31</v>
      </c>
      <c r="O13" s="1">
        <v>1925</v>
      </c>
      <c r="P13" s="1">
        <v>57</v>
      </c>
      <c r="Q13" s="1">
        <v>4117</v>
      </c>
      <c r="S13" s="1" t="s">
        <v>58</v>
      </c>
    </row>
    <row r="14" spans="1:19">
      <c r="A14" s="3">
        <v>1925</v>
      </c>
      <c r="B14" s="3">
        <v>9</v>
      </c>
      <c r="C14" s="3">
        <v>13</v>
      </c>
      <c r="D14" s="4">
        <f t="shared" si="0"/>
        <v>16</v>
      </c>
      <c r="E14" s="3">
        <v>1</v>
      </c>
      <c r="F14" s="3">
        <v>6</v>
      </c>
      <c r="G14" s="3">
        <v>1</v>
      </c>
      <c r="H14" s="1">
        <v>6</v>
      </c>
      <c r="K14" s="2">
        <f t="shared" si="1"/>
        <v>16</v>
      </c>
      <c r="L14" s="2">
        <f t="shared" si="2"/>
        <v>0</v>
      </c>
      <c r="M14" s="5" t="s">
        <v>30</v>
      </c>
      <c r="N14" s="3" t="s">
        <v>31</v>
      </c>
      <c r="O14" s="1">
        <v>1925</v>
      </c>
      <c r="P14" s="1">
        <v>57</v>
      </c>
      <c r="Q14" s="1">
        <v>4117</v>
      </c>
      <c r="S14" s="1" t="s">
        <v>58</v>
      </c>
    </row>
    <row r="15" spans="1:19">
      <c r="A15" s="3">
        <v>1925</v>
      </c>
      <c r="B15" s="3">
        <v>9</v>
      </c>
      <c r="C15" s="3">
        <v>14</v>
      </c>
      <c r="D15" s="4">
        <f t="shared" si="0"/>
        <v>39</v>
      </c>
      <c r="E15" s="3">
        <v>3</v>
      </c>
      <c r="F15" s="3">
        <v>9</v>
      </c>
      <c r="G15" s="3">
        <v>3</v>
      </c>
      <c r="H15" s="1">
        <f>2+2+5</f>
        <v>9</v>
      </c>
      <c r="K15" s="2">
        <f t="shared" si="1"/>
        <v>39</v>
      </c>
      <c r="L15" s="2">
        <f t="shared" si="2"/>
        <v>0</v>
      </c>
      <c r="M15" s="5" t="s">
        <v>30</v>
      </c>
      <c r="N15" s="3" t="s">
        <v>31</v>
      </c>
      <c r="O15" s="1">
        <v>1925</v>
      </c>
      <c r="P15" s="1">
        <v>57</v>
      </c>
      <c r="Q15" s="1">
        <v>4117</v>
      </c>
      <c r="S15" s="1" t="s">
        <v>58</v>
      </c>
    </row>
    <row r="16" spans="1:19">
      <c r="A16" s="3">
        <v>1925</v>
      </c>
      <c r="B16" s="3">
        <v>9</v>
      </c>
      <c r="C16" s="3">
        <v>15</v>
      </c>
      <c r="D16" s="4">
        <f t="shared" si="0"/>
        <v>24</v>
      </c>
      <c r="E16" s="3">
        <v>2</v>
      </c>
      <c r="F16" s="3">
        <v>4</v>
      </c>
      <c r="G16" s="3">
        <v>2</v>
      </c>
      <c r="H16" s="1">
        <f>1+3</f>
        <v>4</v>
      </c>
      <c r="K16" s="2">
        <f t="shared" si="1"/>
        <v>24</v>
      </c>
      <c r="L16" s="2">
        <f t="shared" si="2"/>
        <v>0</v>
      </c>
      <c r="M16" s="5" t="s">
        <v>30</v>
      </c>
      <c r="N16" s="3" t="s">
        <v>31</v>
      </c>
      <c r="O16" s="1">
        <v>1925</v>
      </c>
      <c r="P16" s="1">
        <v>57</v>
      </c>
      <c r="Q16" s="1">
        <v>4117</v>
      </c>
      <c r="S16" s="1" t="s">
        <v>58</v>
      </c>
    </row>
    <row r="17" spans="1:19">
      <c r="A17" s="3">
        <v>1925</v>
      </c>
      <c r="B17" s="3">
        <v>9</v>
      </c>
      <c r="C17" s="3">
        <v>16</v>
      </c>
      <c r="D17" s="4">
        <f t="shared" si="0"/>
        <v>38</v>
      </c>
      <c r="E17" s="3">
        <v>3</v>
      </c>
      <c r="F17" s="3">
        <v>8</v>
      </c>
      <c r="G17" s="3">
        <v>3</v>
      </c>
      <c r="H17" s="1">
        <f>2+5+1</f>
        <v>8</v>
      </c>
      <c r="K17" s="2">
        <f t="shared" si="1"/>
        <v>38</v>
      </c>
      <c r="L17" s="2">
        <f t="shared" si="2"/>
        <v>0</v>
      </c>
      <c r="M17" s="5" t="s">
        <v>30</v>
      </c>
      <c r="N17" s="3" t="s">
        <v>31</v>
      </c>
      <c r="O17" s="1">
        <v>1925</v>
      </c>
      <c r="P17" s="1">
        <v>57</v>
      </c>
      <c r="Q17" s="1">
        <v>4117</v>
      </c>
      <c r="S17" s="1" t="s">
        <v>58</v>
      </c>
    </row>
    <row r="18" spans="1:19">
      <c r="A18" s="3">
        <v>1925</v>
      </c>
      <c r="B18" s="3">
        <v>9</v>
      </c>
      <c r="C18" s="3">
        <v>17</v>
      </c>
      <c r="D18" s="4" t="str">
        <f t="shared" si="0"/>
        <v/>
      </c>
      <c r="E18" s="3"/>
      <c r="F18" s="3"/>
      <c r="G18" s="3"/>
      <c r="K18" s="2" t="str">
        <f t="shared" si="1"/>
        <v/>
      </c>
      <c r="L18" s="2" t="str">
        <f t="shared" si="2"/>
        <v/>
      </c>
      <c r="M18" s="5"/>
      <c r="N18" s="3" t="s">
        <v>31</v>
      </c>
      <c r="O18" s="1">
        <v>1925</v>
      </c>
      <c r="P18" s="1">
        <v>57</v>
      </c>
      <c r="Q18" s="1">
        <v>4117</v>
      </c>
      <c r="S18" s="1" t="s">
        <v>58</v>
      </c>
    </row>
    <row r="19" spans="1:19">
      <c r="A19" s="3">
        <v>1925</v>
      </c>
      <c r="B19" s="3">
        <v>9</v>
      </c>
      <c r="C19" s="3">
        <v>18</v>
      </c>
      <c r="D19" s="4" t="str">
        <f t="shared" si="0"/>
        <v/>
      </c>
      <c r="E19" s="3"/>
      <c r="F19" s="3"/>
      <c r="G19" s="3"/>
      <c r="K19" s="2" t="str">
        <f t="shared" si="1"/>
        <v/>
      </c>
      <c r="L19" s="2" t="str">
        <f t="shared" si="2"/>
        <v/>
      </c>
      <c r="M19" s="5"/>
      <c r="N19" s="3" t="s">
        <v>31</v>
      </c>
      <c r="O19" s="1">
        <v>1925</v>
      </c>
      <c r="P19" s="1">
        <v>57</v>
      </c>
      <c r="Q19" s="1">
        <v>4117</v>
      </c>
      <c r="S19" s="1" t="s">
        <v>58</v>
      </c>
    </row>
    <row r="20" spans="1:19">
      <c r="A20" s="3">
        <v>1925</v>
      </c>
      <c r="B20" s="3">
        <v>9</v>
      </c>
      <c r="C20" s="3">
        <v>19</v>
      </c>
      <c r="D20" s="4">
        <f t="shared" si="0"/>
        <v>67</v>
      </c>
      <c r="E20" s="3">
        <v>5</v>
      </c>
      <c r="F20" s="3">
        <v>17</v>
      </c>
      <c r="G20" s="3">
        <v>3</v>
      </c>
      <c r="H20" s="1">
        <f>2+9+4</f>
        <v>15</v>
      </c>
      <c r="I20" s="1">
        <v>2</v>
      </c>
      <c r="J20" s="1">
        <f>1+1</f>
        <v>2</v>
      </c>
      <c r="K20" s="2">
        <f t="shared" si="1"/>
        <v>45</v>
      </c>
      <c r="L20" s="2">
        <f t="shared" si="2"/>
        <v>22</v>
      </c>
      <c r="M20" s="5" t="s">
        <v>30</v>
      </c>
      <c r="N20" s="3" t="s">
        <v>31</v>
      </c>
      <c r="O20" s="1">
        <v>1925</v>
      </c>
      <c r="P20" s="1">
        <v>57</v>
      </c>
      <c r="Q20" s="1">
        <v>4117</v>
      </c>
      <c r="S20" s="1" t="s">
        <v>58</v>
      </c>
    </row>
    <row r="21" spans="1:19">
      <c r="A21" s="3">
        <v>1925</v>
      </c>
      <c r="B21" s="3">
        <v>9</v>
      </c>
      <c r="C21" s="3">
        <v>20</v>
      </c>
      <c r="D21" s="4">
        <f t="shared" si="0"/>
        <v>66</v>
      </c>
      <c r="E21" s="3">
        <v>5</v>
      </c>
      <c r="F21" s="3">
        <v>16</v>
      </c>
      <c r="G21" s="3">
        <v>3</v>
      </c>
      <c r="H21" s="1">
        <f>1+6+5</f>
        <v>12</v>
      </c>
      <c r="I21" s="1">
        <v>2</v>
      </c>
      <c r="J21" s="1">
        <f>1+3</f>
        <v>4</v>
      </c>
      <c r="K21" s="2">
        <f t="shared" si="1"/>
        <v>42</v>
      </c>
      <c r="L21" s="2">
        <f t="shared" si="2"/>
        <v>24</v>
      </c>
      <c r="M21" s="5" t="s">
        <v>30</v>
      </c>
      <c r="N21" s="3" t="s">
        <v>31</v>
      </c>
      <c r="O21" s="1">
        <v>1925</v>
      </c>
      <c r="P21" s="1">
        <v>57</v>
      </c>
      <c r="Q21" s="1">
        <v>4117</v>
      </c>
      <c r="S21" s="1" t="s">
        <v>58</v>
      </c>
    </row>
    <row r="22" spans="1:19">
      <c r="A22" s="3">
        <v>1925</v>
      </c>
      <c r="B22" s="3">
        <v>9</v>
      </c>
      <c r="C22" s="3">
        <v>21</v>
      </c>
      <c r="D22" s="4">
        <f t="shared" si="0"/>
        <v>95</v>
      </c>
      <c r="E22" s="3">
        <v>6</v>
      </c>
      <c r="F22" s="3">
        <v>35</v>
      </c>
      <c r="G22" s="3">
        <v>3</v>
      </c>
      <c r="H22" s="1">
        <f>1+4+22</f>
        <v>27</v>
      </c>
      <c r="I22" s="1">
        <v>3</v>
      </c>
      <c r="J22" s="1">
        <f>5+1+2</f>
        <v>8</v>
      </c>
      <c r="K22" s="2">
        <f t="shared" si="1"/>
        <v>57</v>
      </c>
      <c r="L22" s="2">
        <f t="shared" si="2"/>
        <v>38</v>
      </c>
      <c r="M22" s="5" t="s">
        <v>30</v>
      </c>
      <c r="N22" s="3" t="s">
        <v>31</v>
      </c>
      <c r="O22" s="1">
        <v>1925</v>
      </c>
      <c r="P22" s="1">
        <v>57</v>
      </c>
      <c r="Q22" s="1">
        <v>4117</v>
      </c>
      <c r="S22" s="1" t="s">
        <v>58</v>
      </c>
    </row>
    <row r="23" spans="1:19">
      <c r="A23" s="3">
        <v>1925</v>
      </c>
      <c r="B23" s="3">
        <v>9</v>
      </c>
      <c r="C23" s="3">
        <v>22</v>
      </c>
      <c r="D23" s="4">
        <f t="shared" si="0"/>
        <v>78</v>
      </c>
      <c r="E23" s="3">
        <v>5</v>
      </c>
      <c r="F23" s="3">
        <v>28</v>
      </c>
      <c r="G23" s="3">
        <v>3</v>
      </c>
      <c r="H23" s="1">
        <f>1+4+7</f>
        <v>12</v>
      </c>
      <c r="I23" s="1">
        <v>2</v>
      </c>
      <c r="J23" s="1">
        <f>15+1</f>
        <v>16</v>
      </c>
      <c r="K23" s="2">
        <f t="shared" si="1"/>
        <v>42</v>
      </c>
      <c r="L23" s="2">
        <f t="shared" si="2"/>
        <v>36</v>
      </c>
      <c r="M23" s="5" t="s">
        <v>30</v>
      </c>
      <c r="N23" s="3" t="s">
        <v>31</v>
      </c>
      <c r="O23" s="1">
        <v>1925</v>
      </c>
      <c r="P23" s="1">
        <v>57</v>
      </c>
      <c r="Q23" s="1">
        <v>4117</v>
      </c>
      <c r="S23" s="1" t="s">
        <v>58</v>
      </c>
    </row>
    <row r="24" spans="1:19">
      <c r="A24" s="3">
        <v>1925</v>
      </c>
      <c r="B24" s="3">
        <v>9</v>
      </c>
      <c r="C24" s="3">
        <v>23</v>
      </c>
      <c r="D24" s="4">
        <f t="shared" si="0"/>
        <v>73</v>
      </c>
      <c r="E24" s="3">
        <v>4</v>
      </c>
      <c r="F24" s="3">
        <v>33</v>
      </c>
      <c r="G24" s="3">
        <v>2</v>
      </c>
      <c r="H24" s="1">
        <f>4+8</f>
        <v>12</v>
      </c>
      <c r="I24" s="1">
        <v>2</v>
      </c>
      <c r="J24" s="1">
        <f>17+4</f>
        <v>21</v>
      </c>
      <c r="K24" s="2">
        <f t="shared" si="1"/>
        <v>32</v>
      </c>
      <c r="L24" s="2">
        <f t="shared" si="2"/>
        <v>41</v>
      </c>
      <c r="M24" s="5" t="s">
        <v>30</v>
      </c>
      <c r="N24" s="3" t="s">
        <v>31</v>
      </c>
      <c r="O24" s="1">
        <v>1925</v>
      </c>
      <c r="P24" s="1">
        <v>57</v>
      </c>
      <c r="Q24" s="1">
        <v>4117</v>
      </c>
      <c r="S24" s="1" t="s">
        <v>58</v>
      </c>
    </row>
    <row r="25" spans="1:19">
      <c r="A25" s="3">
        <v>1925</v>
      </c>
      <c r="B25" s="3">
        <v>9</v>
      </c>
      <c r="C25" s="3">
        <v>24</v>
      </c>
      <c r="D25" s="4" t="str">
        <f t="shared" si="0"/>
        <v/>
      </c>
      <c r="E25" s="3"/>
      <c r="F25" s="3"/>
      <c r="G25" s="3"/>
      <c r="K25" s="2" t="str">
        <f t="shared" si="1"/>
        <v/>
      </c>
      <c r="L25" s="2" t="str">
        <f t="shared" si="2"/>
        <v/>
      </c>
      <c r="M25" s="5"/>
      <c r="N25" s="3" t="s">
        <v>31</v>
      </c>
      <c r="O25" s="1">
        <v>1925</v>
      </c>
      <c r="P25" s="1">
        <v>57</v>
      </c>
      <c r="Q25" s="1">
        <v>4117</v>
      </c>
      <c r="S25" s="1" t="s">
        <v>58</v>
      </c>
    </row>
    <row r="26" spans="1:19">
      <c r="A26" s="3">
        <v>1925</v>
      </c>
      <c r="B26" s="3">
        <v>9</v>
      </c>
      <c r="C26" s="3">
        <v>25</v>
      </c>
      <c r="D26" s="4">
        <f t="shared" si="0"/>
        <v>65</v>
      </c>
      <c r="E26" s="3">
        <v>4</v>
      </c>
      <c r="F26" s="3">
        <v>25</v>
      </c>
      <c r="G26" s="3">
        <v>2</v>
      </c>
      <c r="H26" s="1">
        <f>1+7</f>
        <v>8</v>
      </c>
      <c r="I26" s="1">
        <v>2</v>
      </c>
      <c r="J26" s="1">
        <f>16+1</f>
        <v>17</v>
      </c>
      <c r="K26" s="2">
        <f t="shared" si="1"/>
        <v>28</v>
      </c>
      <c r="L26" s="2">
        <f t="shared" si="2"/>
        <v>37</v>
      </c>
      <c r="M26" s="5" t="s">
        <v>30</v>
      </c>
      <c r="N26" s="3" t="s">
        <v>31</v>
      </c>
      <c r="O26" s="1">
        <v>1925</v>
      </c>
      <c r="P26" s="1">
        <v>57</v>
      </c>
      <c r="Q26" s="1">
        <v>4117</v>
      </c>
      <c r="S26" s="1" t="s">
        <v>58</v>
      </c>
    </row>
    <row r="27" spans="1:19">
      <c r="A27" s="3">
        <v>1925</v>
      </c>
      <c r="B27" s="3">
        <v>9</v>
      </c>
      <c r="C27" s="3">
        <v>26</v>
      </c>
      <c r="D27" s="4">
        <f t="shared" si="0"/>
        <v>65</v>
      </c>
      <c r="E27" s="3">
        <v>4</v>
      </c>
      <c r="F27" s="3">
        <v>25</v>
      </c>
      <c r="G27" s="3">
        <v>2</v>
      </c>
      <c r="H27" s="1">
        <f>8+6</f>
        <v>14</v>
      </c>
      <c r="I27" s="1">
        <v>2</v>
      </c>
      <c r="J27" s="1">
        <f>7+4</f>
        <v>11</v>
      </c>
      <c r="K27" s="2">
        <f t="shared" si="1"/>
        <v>34</v>
      </c>
      <c r="L27" s="2">
        <f t="shared" si="2"/>
        <v>31</v>
      </c>
      <c r="M27" s="5" t="s">
        <v>30</v>
      </c>
      <c r="N27" s="3" t="s">
        <v>31</v>
      </c>
      <c r="O27" s="1">
        <v>1925</v>
      </c>
      <c r="P27" s="1">
        <v>57</v>
      </c>
      <c r="Q27" s="1">
        <v>4117</v>
      </c>
      <c r="S27" s="1" t="s">
        <v>58</v>
      </c>
    </row>
    <row r="28" spans="1:19">
      <c r="A28" s="3">
        <v>1925</v>
      </c>
      <c r="B28" s="3">
        <v>9</v>
      </c>
      <c r="C28" s="3">
        <v>27</v>
      </c>
      <c r="D28" s="4">
        <f t="shared" si="0"/>
        <v>83</v>
      </c>
      <c r="E28" s="3">
        <v>4</v>
      </c>
      <c r="F28" s="3">
        <v>43</v>
      </c>
      <c r="G28" s="3">
        <v>2</v>
      </c>
      <c r="H28" s="1">
        <f>19+11</f>
        <v>30</v>
      </c>
      <c r="I28" s="1">
        <v>2</v>
      </c>
      <c r="J28" s="1">
        <f>10+3</f>
        <v>13</v>
      </c>
      <c r="K28" s="2">
        <f t="shared" si="1"/>
        <v>50</v>
      </c>
      <c r="L28" s="2">
        <f t="shared" si="2"/>
        <v>33</v>
      </c>
      <c r="M28" s="5" t="s">
        <v>30</v>
      </c>
      <c r="N28" s="3" t="s">
        <v>31</v>
      </c>
      <c r="O28" s="1">
        <v>1925</v>
      </c>
      <c r="P28" s="1">
        <v>57</v>
      </c>
      <c r="Q28" s="1">
        <v>4117</v>
      </c>
      <c r="S28" s="1" t="s">
        <v>58</v>
      </c>
    </row>
    <row r="29" spans="1:19">
      <c r="A29" s="3">
        <v>1925</v>
      </c>
      <c r="B29" s="3">
        <v>9</v>
      </c>
      <c r="C29" s="3">
        <v>28</v>
      </c>
      <c r="D29" s="4" t="str">
        <f t="shared" si="0"/>
        <v/>
      </c>
      <c r="E29" s="3"/>
      <c r="F29" s="3"/>
      <c r="G29" s="3"/>
      <c r="K29" s="2" t="str">
        <f t="shared" si="1"/>
        <v/>
      </c>
      <c r="L29" s="2" t="str">
        <f t="shared" si="2"/>
        <v/>
      </c>
      <c r="M29" s="5"/>
      <c r="N29" s="3" t="s">
        <v>31</v>
      </c>
      <c r="O29" s="1">
        <v>1925</v>
      </c>
      <c r="P29" s="1">
        <v>57</v>
      </c>
      <c r="Q29" s="1">
        <v>4117</v>
      </c>
      <c r="S29" s="1" t="s">
        <v>58</v>
      </c>
    </row>
    <row r="30" spans="1:19">
      <c r="A30" s="3">
        <v>1925</v>
      </c>
      <c r="B30" s="3">
        <v>9</v>
      </c>
      <c r="C30" s="3">
        <v>29</v>
      </c>
      <c r="D30" s="4" t="str">
        <f t="shared" si="0"/>
        <v/>
      </c>
      <c r="E30" s="3"/>
      <c r="F30" s="3"/>
      <c r="G30" s="3"/>
      <c r="K30" s="2" t="str">
        <f t="shared" si="1"/>
        <v/>
      </c>
      <c r="L30" s="2" t="str">
        <f t="shared" si="2"/>
        <v/>
      </c>
      <c r="M30" s="5"/>
      <c r="N30" s="3" t="s">
        <v>31</v>
      </c>
      <c r="O30" s="1">
        <v>1925</v>
      </c>
      <c r="P30" s="1">
        <v>57</v>
      </c>
      <c r="Q30" s="1">
        <v>4117</v>
      </c>
      <c r="S30" s="1" t="s">
        <v>58</v>
      </c>
    </row>
    <row r="31" spans="1:19">
      <c r="A31" s="3">
        <v>1925</v>
      </c>
      <c r="B31" s="3">
        <v>9</v>
      </c>
      <c r="C31" s="3">
        <v>30</v>
      </c>
      <c r="D31" s="4" t="str">
        <f t="shared" si="0"/>
        <v/>
      </c>
      <c r="E31" s="3"/>
      <c r="F31" s="3"/>
      <c r="G31" s="3"/>
      <c r="K31" s="2" t="str">
        <f t="shared" si="1"/>
        <v/>
      </c>
      <c r="L31" s="2" t="str">
        <f t="shared" si="2"/>
        <v/>
      </c>
      <c r="M31" s="5"/>
      <c r="N31" s="3" t="s">
        <v>31</v>
      </c>
      <c r="O31" s="1">
        <v>1925</v>
      </c>
      <c r="P31" s="1">
        <v>57</v>
      </c>
      <c r="Q31" s="1">
        <v>4117</v>
      </c>
      <c r="S31" s="1" t="s">
        <v>58</v>
      </c>
    </row>
    <row r="32" spans="1:19">
      <c r="A32" s="3">
        <v>1925</v>
      </c>
      <c r="B32" s="3">
        <v>9</v>
      </c>
      <c r="C32" s="3">
        <v>31</v>
      </c>
      <c r="D32" s="4" t="str">
        <f t="shared" si="0"/>
        <v/>
      </c>
      <c r="E32" s="3"/>
      <c r="F32" s="3"/>
      <c r="G32" s="3"/>
      <c r="K32" s="2" t="str">
        <f t="shared" si="1"/>
        <v/>
      </c>
      <c r="L32" s="2" t="str">
        <f t="shared" si="2"/>
        <v/>
      </c>
      <c r="M32" s="5"/>
      <c r="N32" s="3" t="s">
        <v>31</v>
      </c>
      <c r="O32" s="1">
        <v>1925</v>
      </c>
      <c r="P32" s="1">
        <v>57</v>
      </c>
      <c r="Q32" s="1">
        <v>4117</v>
      </c>
      <c r="S32" s="1" t="s">
        <v>58</v>
      </c>
    </row>
    <row r="33" spans="1:19">
      <c r="A33" s="1">
        <v>1925</v>
      </c>
      <c r="B33" s="1">
        <v>10</v>
      </c>
      <c r="C33" s="1">
        <v>1</v>
      </c>
      <c r="D33" s="4">
        <f t="shared" si="0"/>
        <v>69</v>
      </c>
      <c r="E33" s="1">
        <v>4</v>
      </c>
      <c r="F33" s="1">
        <v>29</v>
      </c>
      <c r="G33" s="1">
        <v>3</v>
      </c>
      <c r="H33" s="1">
        <f>4+6+3</f>
        <v>13</v>
      </c>
      <c r="I33" s="1">
        <v>1</v>
      </c>
      <c r="J33" s="1">
        <v>16</v>
      </c>
      <c r="K33" s="2">
        <f t="shared" si="1"/>
        <v>43</v>
      </c>
      <c r="L33" s="2">
        <f t="shared" si="2"/>
        <v>26</v>
      </c>
      <c r="M33" s="1" t="s">
        <v>30</v>
      </c>
      <c r="N33" s="1" t="s">
        <v>31</v>
      </c>
      <c r="O33" s="1">
        <v>1925</v>
      </c>
      <c r="P33" s="1">
        <v>58</v>
      </c>
      <c r="Q33" s="1">
        <v>4118</v>
      </c>
      <c r="S33" s="1" t="s">
        <v>63</v>
      </c>
    </row>
    <row r="34" spans="1:19">
      <c r="A34" s="1">
        <v>1925</v>
      </c>
      <c r="B34" s="1">
        <v>10</v>
      </c>
      <c r="C34" s="1">
        <v>2</v>
      </c>
      <c r="D34" s="4">
        <f t="shared" si="0"/>
        <v>60</v>
      </c>
      <c r="E34" s="1">
        <v>4</v>
      </c>
      <c r="F34" s="1">
        <v>20</v>
      </c>
      <c r="G34" s="1">
        <v>3</v>
      </c>
      <c r="H34" s="1">
        <f>6+3+1</f>
        <v>10</v>
      </c>
      <c r="I34" s="1">
        <v>1</v>
      </c>
      <c r="J34" s="1">
        <v>10</v>
      </c>
      <c r="K34" s="2">
        <f t="shared" si="1"/>
        <v>40</v>
      </c>
      <c r="L34" s="2">
        <f t="shared" si="2"/>
        <v>20</v>
      </c>
      <c r="M34" s="1" t="s">
        <v>30</v>
      </c>
      <c r="N34" s="1" t="s">
        <v>31</v>
      </c>
      <c r="O34" s="1">
        <v>1925</v>
      </c>
      <c r="P34" s="1">
        <v>58</v>
      </c>
      <c r="Q34" s="1">
        <v>4118</v>
      </c>
      <c r="S34" s="1" t="s">
        <v>63</v>
      </c>
    </row>
    <row r="35" spans="1:19">
      <c r="A35" s="1">
        <v>1925</v>
      </c>
      <c r="B35" s="1">
        <v>10</v>
      </c>
      <c r="C35" s="1">
        <v>3</v>
      </c>
      <c r="D35" s="4">
        <f t="shared" si="0"/>
        <v>71</v>
      </c>
      <c r="E35" s="1">
        <v>4</v>
      </c>
      <c r="F35" s="1">
        <v>31</v>
      </c>
      <c r="G35" s="1">
        <v>3</v>
      </c>
      <c r="H35" s="1">
        <f>4+4+1</f>
        <v>9</v>
      </c>
      <c r="I35" s="1">
        <v>1</v>
      </c>
      <c r="J35" s="1">
        <v>22</v>
      </c>
      <c r="K35" s="2">
        <f t="shared" si="1"/>
        <v>39</v>
      </c>
      <c r="L35" s="2">
        <f t="shared" si="2"/>
        <v>32</v>
      </c>
      <c r="M35" s="1" t="s">
        <v>30</v>
      </c>
      <c r="N35" s="1" t="s">
        <v>31</v>
      </c>
      <c r="O35" s="1">
        <v>1925</v>
      </c>
      <c r="P35" s="1">
        <v>58</v>
      </c>
      <c r="Q35" s="1">
        <v>4118</v>
      </c>
      <c r="S35" s="1" t="s">
        <v>63</v>
      </c>
    </row>
    <row r="36" spans="1:19">
      <c r="A36" s="1">
        <v>1925</v>
      </c>
      <c r="B36" s="1">
        <v>10</v>
      </c>
      <c r="C36" s="1">
        <v>4</v>
      </c>
      <c r="D36" s="4">
        <f t="shared" si="0"/>
        <v>66</v>
      </c>
      <c r="E36" s="1">
        <v>4</v>
      </c>
      <c r="F36" s="1">
        <v>26</v>
      </c>
      <c r="G36" s="1">
        <v>3</v>
      </c>
      <c r="H36" s="1">
        <f>3+3+1</f>
        <v>7</v>
      </c>
      <c r="I36" s="1">
        <v>1</v>
      </c>
      <c r="J36" s="1">
        <v>19</v>
      </c>
      <c r="K36" s="2">
        <f t="shared" si="1"/>
        <v>37</v>
      </c>
      <c r="L36" s="2">
        <f t="shared" si="2"/>
        <v>29</v>
      </c>
      <c r="M36" s="1" t="s">
        <v>38</v>
      </c>
      <c r="N36" s="1" t="s">
        <v>31</v>
      </c>
      <c r="O36" s="1">
        <v>1925</v>
      </c>
      <c r="P36" s="1">
        <v>58</v>
      </c>
      <c r="Q36" s="1">
        <v>4118</v>
      </c>
      <c r="S36" s="1" t="s">
        <v>63</v>
      </c>
    </row>
    <row r="37" spans="1:19">
      <c r="A37" s="1">
        <v>1925</v>
      </c>
      <c r="B37" s="1">
        <v>10</v>
      </c>
      <c r="C37" s="1">
        <v>5</v>
      </c>
      <c r="D37" s="4" t="str">
        <f t="shared" si="0"/>
        <v/>
      </c>
      <c r="K37" s="2" t="str">
        <f t="shared" si="1"/>
        <v/>
      </c>
      <c r="L37" s="2" t="str">
        <f t="shared" si="2"/>
        <v/>
      </c>
      <c r="N37" s="1" t="s">
        <v>31</v>
      </c>
      <c r="O37" s="1">
        <v>1925</v>
      </c>
      <c r="P37" s="1">
        <v>58</v>
      </c>
      <c r="Q37" s="1">
        <v>4118</v>
      </c>
      <c r="S37" s="1" t="s">
        <v>63</v>
      </c>
    </row>
    <row r="38" spans="1:19">
      <c r="A38" s="1">
        <v>1925</v>
      </c>
      <c r="B38" s="1">
        <v>10</v>
      </c>
      <c r="C38" s="1">
        <v>6</v>
      </c>
      <c r="D38" s="4">
        <f t="shared" si="0"/>
        <v>42</v>
      </c>
      <c r="E38" s="1">
        <v>3</v>
      </c>
      <c r="F38" s="1">
        <v>12</v>
      </c>
      <c r="G38" s="1">
        <v>2</v>
      </c>
      <c r="H38" s="1">
        <f>1+2</f>
        <v>3</v>
      </c>
      <c r="I38" s="1">
        <v>1</v>
      </c>
      <c r="J38" s="1">
        <v>9</v>
      </c>
      <c r="K38" s="2">
        <f t="shared" si="1"/>
        <v>23</v>
      </c>
      <c r="L38" s="2">
        <f t="shared" si="2"/>
        <v>19</v>
      </c>
      <c r="M38" s="1" t="s">
        <v>30</v>
      </c>
      <c r="N38" s="1" t="s">
        <v>31</v>
      </c>
      <c r="O38" s="1">
        <v>1925</v>
      </c>
      <c r="P38" s="1">
        <v>58</v>
      </c>
      <c r="Q38" s="1">
        <v>4118</v>
      </c>
      <c r="S38" s="1" t="s">
        <v>63</v>
      </c>
    </row>
    <row r="39" spans="1:19">
      <c r="A39" s="1">
        <v>1925</v>
      </c>
      <c r="B39" s="1">
        <v>10</v>
      </c>
      <c r="C39" s="1">
        <v>7</v>
      </c>
      <c r="D39" s="4">
        <f t="shared" si="0"/>
        <v>40</v>
      </c>
      <c r="E39" s="1">
        <v>3</v>
      </c>
      <c r="F39" s="1">
        <v>10</v>
      </c>
      <c r="G39" s="1">
        <v>2</v>
      </c>
      <c r="H39" s="1">
        <f>2+3</f>
        <v>5</v>
      </c>
      <c r="I39" s="1">
        <v>1</v>
      </c>
      <c r="J39" s="1">
        <v>5</v>
      </c>
      <c r="K39" s="2">
        <f t="shared" si="1"/>
        <v>25</v>
      </c>
      <c r="L39" s="2">
        <f t="shared" si="2"/>
        <v>15</v>
      </c>
      <c r="M39" s="1" t="s">
        <v>30</v>
      </c>
      <c r="N39" s="1" t="s">
        <v>31</v>
      </c>
      <c r="O39" s="1">
        <v>1925</v>
      </c>
      <c r="P39" s="1">
        <v>58</v>
      </c>
      <c r="Q39" s="1">
        <v>4118</v>
      </c>
      <c r="S39" s="1" t="s">
        <v>63</v>
      </c>
    </row>
    <row r="40" spans="1:19">
      <c r="A40" s="1">
        <v>1925</v>
      </c>
      <c r="B40" s="1">
        <v>10</v>
      </c>
      <c r="C40" s="1">
        <v>8</v>
      </c>
      <c r="D40" s="4">
        <f t="shared" si="0"/>
        <v>41</v>
      </c>
      <c r="E40" s="1">
        <v>3</v>
      </c>
      <c r="F40" s="1">
        <v>11</v>
      </c>
      <c r="G40" s="1">
        <v>2</v>
      </c>
      <c r="H40" s="1">
        <f>2+6</f>
        <v>8</v>
      </c>
      <c r="I40" s="1">
        <v>1</v>
      </c>
      <c r="J40" s="1">
        <v>3</v>
      </c>
      <c r="K40" s="2">
        <f t="shared" si="1"/>
        <v>28</v>
      </c>
      <c r="L40" s="2">
        <f t="shared" si="2"/>
        <v>13</v>
      </c>
      <c r="M40" s="1" t="s">
        <v>30</v>
      </c>
      <c r="N40" s="1" t="s">
        <v>31</v>
      </c>
      <c r="O40" s="1">
        <v>1925</v>
      </c>
      <c r="P40" s="1">
        <v>58</v>
      </c>
      <c r="Q40" s="1">
        <v>4118</v>
      </c>
      <c r="S40" s="1" t="s">
        <v>63</v>
      </c>
    </row>
    <row r="41" spans="1:19">
      <c r="A41" s="1">
        <v>1925</v>
      </c>
      <c r="B41" s="1">
        <v>10</v>
      </c>
      <c r="C41" s="1">
        <v>9</v>
      </c>
      <c r="D41" s="4" t="str">
        <f t="shared" si="0"/>
        <v/>
      </c>
      <c r="K41" s="2" t="str">
        <f t="shared" si="1"/>
        <v/>
      </c>
      <c r="L41" s="2" t="str">
        <f t="shared" si="2"/>
        <v/>
      </c>
      <c r="N41" s="1" t="s">
        <v>31</v>
      </c>
      <c r="O41" s="1">
        <v>1925</v>
      </c>
      <c r="P41" s="1">
        <v>58</v>
      </c>
      <c r="Q41" s="1">
        <v>4118</v>
      </c>
      <c r="S41" s="1" t="s">
        <v>63</v>
      </c>
    </row>
    <row r="42" spans="1:19">
      <c r="A42" s="1">
        <v>1925</v>
      </c>
      <c r="B42" s="1">
        <v>10</v>
      </c>
      <c r="C42" s="1">
        <v>10</v>
      </c>
      <c r="D42" s="4" t="str">
        <f t="shared" si="0"/>
        <v/>
      </c>
      <c r="K42" s="2" t="str">
        <f t="shared" si="1"/>
        <v/>
      </c>
      <c r="L42" s="2" t="str">
        <f t="shared" si="2"/>
        <v/>
      </c>
      <c r="N42" s="1" t="s">
        <v>31</v>
      </c>
      <c r="O42" s="1">
        <v>1925</v>
      </c>
      <c r="P42" s="1">
        <v>58</v>
      </c>
      <c r="Q42" s="1">
        <v>4118</v>
      </c>
      <c r="S42" s="1" t="s">
        <v>63</v>
      </c>
    </row>
    <row r="43" spans="1:19">
      <c r="A43" s="1">
        <v>1925</v>
      </c>
      <c r="B43" s="1">
        <v>10</v>
      </c>
      <c r="C43" s="1">
        <v>11</v>
      </c>
      <c r="D43" s="4">
        <f t="shared" si="0"/>
        <v>36</v>
      </c>
      <c r="E43" s="1">
        <v>3</v>
      </c>
      <c r="F43" s="1">
        <v>6</v>
      </c>
      <c r="G43" s="1">
        <v>1</v>
      </c>
      <c r="H43" s="1">
        <v>3</v>
      </c>
      <c r="I43" s="1">
        <v>2</v>
      </c>
      <c r="J43" s="1">
        <f>2+1</f>
        <v>3</v>
      </c>
      <c r="K43" s="2">
        <f t="shared" si="1"/>
        <v>13</v>
      </c>
      <c r="L43" s="2">
        <f t="shared" si="2"/>
        <v>23</v>
      </c>
      <c r="M43" s="1" t="s">
        <v>30</v>
      </c>
      <c r="N43" s="1" t="s">
        <v>31</v>
      </c>
      <c r="O43" s="1">
        <v>1925</v>
      </c>
      <c r="P43" s="1">
        <v>58</v>
      </c>
      <c r="Q43" s="1">
        <v>4118</v>
      </c>
      <c r="S43" s="1" t="s">
        <v>63</v>
      </c>
    </row>
    <row r="44" spans="1:19">
      <c r="A44" s="1">
        <v>1925</v>
      </c>
      <c r="B44" s="1">
        <v>10</v>
      </c>
      <c r="C44" s="1">
        <v>12</v>
      </c>
      <c r="D44" s="4">
        <f t="shared" si="0"/>
        <v>30</v>
      </c>
      <c r="E44" s="1">
        <v>2</v>
      </c>
      <c r="F44" s="1">
        <v>10</v>
      </c>
      <c r="G44" s="1">
        <v>1</v>
      </c>
      <c r="H44" s="1">
        <v>3</v>
      </c>
      <c r="I44" s="1">
        <v>1</v>
      </c>
      <c r="J44" s="1">
        <v>7</v>
      </c>
      <c r="K44" s="2">
        <f t="shared" si="1"/>
        <v>13</v>
      </c>
      <c r="L44" s="2">
        <f t="shared" si="2"/>
        <v>17</v>
      </c>
      <c r="M44" s="1" t="s">
        <v>30</v>
      </c>
      <c r="N44" s="1" t="s">
        <v>31</v>
      </c>
      <c r="O44" s="1">
        <v>1925</v>
      </c>
      <c r="P44" s="1">
        <v>58</v>
      </c>
      <c r="Q44" s="1">
        <v>4118</v>
      </c>
      <c r="S44" s="1" t="s">
        <v>63</v>
      </c>
    </row>
    <row r="45" spans="1:19">
      <c r="A45" s="1">
        <v>1925</v>
      </c>
      <c r="B45" s="1">
        <v>10</v>
      </c>
      <c r="C45" s="1">
        <v>13</v>
      </c>
      <c r="D45" s="4" t="str">
        <f t="shared" si="0"/>
        <v/>
      </c>
      <c r="K45" s="2" t="str">
        <f t="shared" si="1"/>
        <v/>
      </c>
      <c r="L45" s="2" t="str">
        <f t="shared" si="2"/>
        <v/>
      </c>
      <c r="N45" s="1" t="s">
        <v>31</v>
      </c>
      <c r="O45" s="1">
        <v>1925</v>
      </c>
      <c r="P45" s="1">
        <v>58</v>
      </c>
      <c r="Q45" s="1">
        <v>4118</v>
      </c>
      <c r="S45" s="1" t="s">
        <v>63</v>
      </c>
    </row>
    <row r="46" spans="1:19">
      <c r="A46" s="1">
        <v>1925</v>
      </c>
      <c r="B46" s="1">
        <v>10</v>
      </c>
      <c r="C46" s="1">
        <v>14</v>
      </c>
      <c r="D46" s="4">
        <f t="shared" si="0"/>
        <v>47</v>
      </c>
      <c r="E46" s="1">
        <v>3</v>
      </c>
      <c r="F46" s="1">
        <v>17</v>
      </c>
      <c r="G46" s="1">
        <v>1</v>
      </c>
      <c r="H46" s="1">
        <v>6</v>
      </c>
      <c r="I46" s="1">
        <v>2</v>
      </c>
      <c r="J46" s="1">
        <f>10+1</f>
        <v>11</v>
      </c>
      <c r="K46" s="2">
        <f t="shared" si="1"/>
        <v>16</v>
      </c>
      <c r="L46" s="2">
        <f t="shared" si="2"/>
        <v>31</v>
      </c>
      <c r="M46" s="1" t="s">
        <v>30</v>
      </c>
      <c r="N46" s="1" t="s">
        <v>31</v>
      </c>
      <c r="O46" s="1">
        <v>1925</v>
      </c>
      <c r="P46" s="1">
        <v>58</v>
      </c>
      <c r="Q46" s="1">
        <v>4118</v>
      </c>
      <c r="S46" s="1" t="s">
        <v>63</v>
      </c>
    </row>
    <row r="47" spans="1:19">
      <c r="A47" s="1">
        <v>1925</v>
      </c>
      <c r="B47" s="1">
        <v>10</v>
      </c>
      <c r="C47" s="1">
        <v>15</v>
      </c>
      <c r="D47" s="4">
        <f t="shared" si="0"/>
        <v>55</v>
      </c>
      <c r="E47" s="1">
        <v>3</v>
      </c>
      <c r="F47" s="1">
        <v>25</v>
      </c>
      <c r="G47" s="1">
        <v>1</v>
      </c>
      <c r="H47" s="1">
        <v>8</v>
      </c>
      <c r="I47" s="1">
        <v>2</v>
      </c>
      <c r="J47" s="1">
        <f>11+6</f>
        <v>17</v>
      </c>
      <c r="K47" s="2">
        <f t="shared" si="1"/>
        <v>18</v>
      </c>
      <c r="L47" s="2">
        <f t="shared" si="2"/>
        <v>37</v>
      </c>
      <c r="M47" s="1" t="s">
        <v>30</v>
      </c>
      <c r="N47" s="1" t="s">
        <v>31</v>
      </c>
      <c r="O47" s="1">
        <v>1925</v>
      </c>
      <c r="P47" s="1">
        <v>58</v>
      </c>
      <c r="Q47" s="1">
        <v>4118</v>
      </c>
      <c r="S47" s="1" t="s">
        <v>63</v>
      </c>
    </row>
    <row r="48" spans="1:19">
      <c r="A48" s="1">
        <v>1925</v>
      </c>
      <c r="B48" s="1">
        <v>10</v>
      </c>
      <c r="C48" s="1">
        <v>16</v>
      </c>
      <c r="D48" s="4">
        <f t="shared" si="0"/>
        <v>106</v>
      </c>
      <c r="E48" s="1">
        <v>5</v>
      </c>
      <c r="F48" s="1">
        <v>56</v>
      </c>
      <c r="G48" s="1">
        <v>2</v>
      </c>
      <c r="H48" s="1">
        <f>16+2</f>
        <v>18</v>
      </c>
      <c r="I48" s="1">
        <v>3</v>
      </c>
      <c r="J48" s="1">
        <f>8+18+12</f>
        <v>38</v>
      </c>
      <c r="K48" s="2">
        <f t="shared" si="1"/>
        <v>38</v>
      </c>
      <c r="L48" s="2">
        <f t="shared" si="2"/>
        <v>68</v>
      </c>
      <c r="M48" s="1" t="s">
        <v>30</v>
      </c>
      <c r="N48" s="1" t="s">
        <v>31</v>
      </c>
      <c r="O48" s="1">
        <v>1925</v>
      </c>
      <c r="P48" s="1">
        <v>58</v>
      </c>
      <c r="Q48" s="1">
        <v>4118</v>
      </c>
      <c r="S48" s="1" t="s">
        <v>63</v>
      </c>
    </row>
    <row r="49" spans="1:19">
      <c r="A49" s="1">
        <v>1925</v>
      </c>
      <c r="B49" s="1">
        <v>10</v>
      </c>
      <c r="C49" s="1">
        <v>17</v>
      </c>
      <c r="D49" s="4" t="str">
        <f t="shared" si="0"/>
        <v/>
      </c>
      <c r="K49" s="2" t="str">
        <f t="shared" si="1"/>
        <v/>
      </c>
      <c r="L49" s="2" t="str">
        <f t="shared" si="2"/>
        <v/>
      </c>
      <c r="N49" s="1" t="s">
        <v>31</v>
      </c>
      <c r="O49" s="1">
        <v>1925</v>
      </c>
      <c r="P49" s="1">
        <v>58</v>
      </c>
      <c r="Q49" s="1">
        <v>4118</v>
      </c>
      <c r="S49" s="1" t="s">
        <v>63</v>
      </c>
    </row>
    <row r="50" spans="1:19">
      <c r="A50" s="1">
        <v>1925</v>
      </c>
      <c r="B50" s="1">
        <v>10</v>
      </c>
      <c r="C50" s="1">
        <v>18</v>
      </c>
      <c r="D50" s="4">
        <f t="shared" si="0"/>
        <v>157</v>
      </c>
      <c r="E50" s="1">
        <v>7</v>
      </c>
      <c r="F50" s="1">
        <v>87</v>
      </c>
      <c r="G50" s="1">
        <v>3</v>
      </c>
      <c r="H50" s="1">
        <f>28+8+1</f>
        <v>37</v>
      </c>
      <c r="I50" s="1">
        <v>4</v>
      </c>
      <c r="J50" s="1">
        <f>3+27+17+3</f>
        <v>50</v>
      </c>
      <c r="K50" s="2">
        <f t="shared" si="1"/>
        <v>67</v>
      </c>
      <c r="L50" s="2">
        <f t="shared" si="2"/>
        <v>90</v>
      </c>
      <c r="M50" s="1" t="s">
        <v>30</v>
      </c>
      <c r="N50" s="1" t="s">
        <v>31</v>
      </c>
      <c r="O50" s="1">
        <v>1925</v>
      </c>
      <c r="P50" s="1">
        <v>58</v>
      </c>
      <c r="Q50" s="1">
        <v>4118</v>
      </c>
      <c r="S50" s="1" t="s">
        <v>63</v>
      </c>
    </row>
    <row r="51" spans="1:19">
      <c r="A51" s="1">
        <v>1925</v>
      </c>
      <c r="B51" s="1">
        <v>10</v>
      </c>
      <c r="C51" s="1">
        <v>19</v>
      </c>
      <c r="D51" s="4">
        <f t="shared" si="0"/>
        <v>118</v>
      </c>
      <c r="E51" s="1">
        <v>6</v>
      </c>
      <c r="F51" s="1">
        <v>58</v>
      </c>
      <c r="G51" s="1">
        <v>2</v>
      </c>
      <c r="H51" s="1">
        <f>17+7</f>
        <v>24</v>
      </c>
      <c r="I51" s="1">
        <v>4</v>
      </c>
      <c r="J51" s="1">
        <f>1+21+7+5</f>
        <v>34</v>
      </c>
      <c r="K51" s="2">
        <f t="shared" si="1"/>
        <v>44</v>
      </c>
      <c r="L51" s="2">
        <f t="shared" si="2"/>
        <v>74</v>
      </c>
      <c r="M51" s="1" t="s">
        <v>30</v>
      </c>
      <c r="N51" s="1" t="s">
        <v>31</v>
      </c>
      <c r="O51" s="1">
        <v>1925</v>
      </c>
      <c r="P51" s="1">
        <v>58</v>
      </c>
      <c r="Q51" s="1">
        <v>4118</v>
      </c>
      <c r="S51" s="1" t="s">
        <v>63</v>
      </c>
    </row>
    <row r="52" spans="1:19">
      <c r="A52" s="1">
        <v>1925</v>
      </c>
      <c r="B52" s="1">
        <v>10</v>
      </c>
      <c r="C52" s="1">
        <v>20</v>
      </c>
      <c r="D52" s="4">
        <f t="shared" si="0"/>
        <v>94</v>
      </c>
      <c r="E52" s="1">
        <v>5</v>
      </c>
      <c r="F52" s="1">
        <v>44</v>
      </c>
      <c r="G52" s="1">
        <v>2</v>
      </c>
      <c r="H52" s="1">
        <f>11+10</f>
        <v>21</v>
      </c>
      <c r="I52" s="1">
        <v>3</v>
      </c>
      <c r="J52" s="1">
        <f>11+6+6</f>
        <v>23</v>
      </c>
      <c r="K52" s="2">
        <f t="shared" si="1"/>
        <v>41</v>
      </c>
      <c r="L52" s="2">
        <f t="shared" si="2"/>
        <v>53</v>
      </c>
      <c r="M52" s="1" t="s">
        <v>30</v>
      </c>
      <c r="N52" s="1" t="s">
        <v>31</v>
      </c>
      <c r="O52" s="1">
        <v>1925</v>
      </c>
      <c r="P52" s="1">
        <v>58</v>
      </c>
      <c r="Q52" s="1">
        <v>4118</v>
      </c>
      <c r="S52" s="1" t="s">
        <v>63</v>
      </c>
    </row>
    <row r="53" spans="1:19">
      <c r="A53" s="1">
        <v>1925</v>
      </c>
      <c r="B53" s="1">
        <v>10</v>
      </c>
      <c r="C53" s="1">
        <v>21</v>
      </c>
      <c r="D53" s="4">
        <f t="shared" si="0"/>
        <v>109</v>
      </c>
      <c r="E53" s="1">
        <v>6</v>
      </c>
      <c r="F53" s="1">
        <v>49</v>
      </c>
      <c r="G53" s="1">
        <v>2</v>
      </c>
      <c r="H53" s="1">
        <f>10+17</f>
        <v>27</v>
      </c>
      <c r="I53" s="1">
        <v>4</v>
      </c>
      <c r="J53" s="1">
        <f>1+9+6+6</f>
        <v>22</v>
      </c>
      <c r="K53" s="2">
        <f t="shared" si="1"/>
        <v>47</v>
      </c>
      <c r="L53" s="2">
        <f t="shared" si="2"/>
        <v>62</v>
      </c>
      <c r="M53" s="1" t="s">
        <v>30</v>
      </c>
      <c r="N53" s="1" t="s">
        <v>31</v>
      </c>
      <c r="O53" s="1">
        <v>1925</v>
      </c>
      <c r="P53" s="1">
        <v>58</v>
      </c>
      <c r="Q53" s="1">
        <v>4118</v>
      </c>
      <c r="S53" s="1" t="s">
        <v>63</v>
      </c>
    </row>
    <row r="54" spans="1:19">
      <c r="A54" s="1">
        <v>1925</v>
      </c>
      <c r="B54" s="1">
        <v>10</v>
      </c>
      <c r="C54" s="1">
        <v>22</v>
      </c>
      <c r="D54" s="4">
        <f t="shared" si="0"/>
        <v>104</v>
      </c>
      <c r="E54" s="1">
        <v>6</v>
      </c>
      <c r="F54" s="1">
        <v>44</v>
      </c>
      <c r="G54" s="1">
        <v>2</v>
      </c>
      <c r="H54" s="1">
        <f>5+17</f>
        <v>22</v>
      </c>
      <c r="I54" s="1">
        <v>4</v>
      </c>
      <c r="J54" s="1">
        <f>1+10+3+8</f>
        <v>22</v>
      </c>
      <c r="K54" s="2">
        <f t="shared" si="1"/>
        <v>42</v>
      </c>
      <c r="L54" s="2">
        <f t="shared" si="2"/>
        <v>62</v>
      </c>
      <c r="M54" s="1" t="s">
        <v>30</v>
      </c>
      <c r="N54" s="1" t="s">
        <v>31</v>
      </c>
      <c r="O54" s="1">
        <v>1925</v>
      </c>
      <c r="P54" s="1">
        <v>58</v>
      </c>
      <c r="Q54" s="1">
        <v>4118</v>
      </c>
      <c r="S54" s="1" t="s">
        <v>63</v>
      </c>
    </row>
    <row r="55" spans="1:19">
      <c r="A55" s="1">
        <v>1925</v>
      </c>
      <c r="B55" s="1">
        <v>10</v>
      </c>
      <c r="C55" s="1">
        <v>23</v>
      </c>
      <c r="D55" s="4">
        <f t="shared" si="0"/>
        <v>92</v>
      </c>
      <c r="E55" s="1">
        <v>6</v>
      </c>
      <c r="F55" s="1">
        <v>32</v>
      </c>
      <c r="G55" s="1">
        <v>2</v>
      </c>
      <c r="H55" s="1">
        <f>5+14</f>
        <v>19</v>
      </c>
      <c r="I55" s="1">
        <v>4</v>
      </c>
      <c r="J55" s="1">
        <f>1+6+1+5</f>
        <v>13</v>
      </c>
      <c r="K55" s="2">
        <f t="shared" si="1"/>
        <v>39</v>
      </c>
      <c r="L55" s="2">
        <f t="shared" si="2"/>
        <v>53</v>
      </c>
      <c r="M55" s="1" t="s">
        <v>30</v>
      </c>
      <c r="N55" s="1" t="s">
        <v>31</v>
      </c>
      <c r="O55" s="1">
        <v>1925</v>
      </c>
      <c r="P55" s="1">
        <v>58</v>
      </c>
      <c r="Q55" s="1">
        <v>4118</v>
      </c>
      <c r="S55" s="1" t="s">
        <v>63</v>
      </c>
    </row>
    <row r="56" spans="1:19">
      <c r="A56" s="1">
        <v>1925</v>
      </c>
      <c r="B56" s="1">
        <v>10</v>
      </c>
      <c r="C56" s="1">
        <v>24</v>
      </c>
      <c r="D56" s="4">
        <f t="shared" si="0"/>
        <v>75</v>
      </c>
      <c r="E56" s="1">
        <v>5</v>
      </c>
      <c r="F56" s="1">
        <v>25</v>
      </c>
      <c r="G56" s="1">
        <v>2</v>
      </c>
      <c r="H56" s="1">
        <f>4+13</f>
        <v>17</v>
      </c>
      <c r="I56" s="1">
        <v>3</v>
      </c>
      <c r="J56" s="1">
        <f>1+5+2</f>
        <v>8</v>
      </c>
      <c r="K56" s="2">
        <f t="shared" si="1"/>
        <v>37</v>
      </c>
      <c r="L56" s="2">
        <f t="shared" si="2"/>
        <v>38</v>
      </c>
      <c r="M56" s="1" t="s">
        <v>30</v>
      </c>
      <c r="N56" s="1" t="s">
        <v>31</v>
      </c>
      <c r="O56" s="1">
        <v>1925</v>
      </c>
      <c r="P56" s="1">
        <v>58</v>
      </c>
      <c r="Q56" s="1">
        <v>4118</v>
      </c>
      <c r="S56" s="1" t="s">
        <v>63</v>
      </c>
    </row>
    <row r="57" spans="1:19">
      <c r="A57" s="1">
        <v>1925</v>
      </c>
      <c r="B57" s="1">
        <v>10</v>
      </c>
      <c r="C57" s="1">
        <v>25</v>
      </c>
      <c r="D57" s="4">
        <f t="shared" si="0"/>
        <v>70</v>
      </c>
      <c r="E57" s="1">
        <v>5</v>
      </c>
      <c r="F57" s="1">
        <v>20</v>
      </c>
      <c r="G57" s="1">
        <v>2</v>
      </c>
      <c r="H57" s="1">
        <f>9+3</f>
        <v>12</v>
      </c>
      <c r="I57" s="1">
        <v>3</v>
      </c>
      <c r="J57" s="1">
        <f>1+3+4</f>
        <v>8</v>
      </c>
      <c r="K57" s="2">
        <f t="shared" si="1"/>
        <v>32</v>
      </c>
      <c r="L57" s="2">
        <f t="shared" si="2"/>
        <v>38</v>
      </c>
      <c r="M57" s="1" t="s">
        <v>30</v>
      </c>
      <c r="N57" s="1" t="s">
        <v>31</v>
      </c>
      <c r="O57" s="1">
        <v>1925</v>
      </c>
      <c r="P57" s="1">
        <v>58</v>
      </c>
      <c r="Q57" s="1">
        <v>4118</v>
      </c>
      <c r="S57" s="1" t="s">
        <v>63</v>
      </c>
    </row>
    <row r="58" spans="1:19">
      <c r="A58" s="1">
        <v>1925</v>
      </c>
      <c r="B58" s="1">
        <v>10</v>
      </c>
      <c r="C58" s="1">
        <v>26</v>
      </c>
      <c r="D58" s="4">
        <f t="shared" si="0"/>
        <v>67</v>
      </c>
      <c r="E58" s="1">
        <v>5</v>
      </c>
      <c r="F58" s="1">
        <v>17</v>
      </c>
      <c r="G58" s="1">
        <v>2</v>
      </c>
      <c r="H58" s="1">
        <f>5+3</f>
        <v>8</v>
      </c>
      <c r="I58" s="1">
        <v>3</v>
      </c>
      <c r="J58" s="1">
        <f>3+3+3</f>
        <v>9</v>
      </c>
      <c r="K58" s="2">
        <f t="shared" si="1"/>
        <v>28</v>
      </c>
      <c r="L58" s="2">
        <f t="shared" si="2"/>
        <v>39</v>
      </c>
      <c r="M58" s="1" t="s">
        <v>30</v>
      </c>
      <c r="N58" s="1" t="s">
        <v>31</v>
      </c>
      <c r="O58" s="1">
        <v>1925</v>
      </c>
      <c r="P58" s="1">
        <v>58</v>
      </c>
      <c r="Q58" s="1">
        <v>4118</v>
      </c>
      <c r="S58" s="1" t="s">
        <v>63</v>
      </c>
    </row>
    <row r="59" spans="1:19">
      <c r="A59" s="1">
        <v>1925</v>
      </c>
      <c r="B59" s="1">
        <v>10</v>
      </c>
      <c r="C59" s="1">
        <v>27</v>
      </c>
      <c r="D59" s="4">
        <f t="shared" si="0"/>
        <v>40</v>
      </c>
      <c r="E59" s="1">
        <v>3</v>
      </c>
      <c r="F59" s="1">
        <v>10</v>
      </c>
      <c r="G59" s="1">
        <v>2</v>
      </c>
      <c r="H59" s="1">
        <f>6+3</f>
        <v>9</v>
      </c>
      <c r="I59" s="1">
        <v>1</v>
      </c>
      <c r="J59" s="1">
        <v>1</v>
      </c>
      <c r="K59" s="2">
        <f t="shared" si="1"/>
        <v>29</v>
      </c>
      <c r="L59" s="2">
        <f t="shared" si="2"/>
        <v>11</v>
      </c>
      <c r="M59" s="1" t="s">
        <v>30</v>
      </c>
      <c r="N59" s="1" t="s">
        <v>31</v>
      </c>
      <c r="O59" s="1">
        <v>1925</v>
      </c>
      <c r="P59" s="1">
        <v>58</v>
      </c>
      <c r="Q59" s="1">
        <v>4118</v>
      </c>
      <c r="S59" s="1" t="s">
        <v>63</v>
      </c>
    </row>
    <row r="60" spans="1:19">
      <c r="A60" s="1">
        <v>1925</v>
      </c>
      <c r="B60" s="1">
        <v>10</v>
      </c>
      <c r="C60" s="1">
        <v>28</v>
      </c>
      <c r="D60" s="4">
        <f t="shared" si="0"/>
        <v>43</v>
      </c>
      <c r="E60" s="1">
        <v>3</v>
      </c>
      <c r="F60" s="1">
        <v>13</v>
      </c>
      <c r="G60" s="1">
        <v>2</v>
      </c>
      <c r="H60" s="1">
        <f>4+8</f>
        <v>12</v>
      </c>
      <c r="I60" s="1">
        <v>1</v>
      </c>
      <c r="J60" s="1">
        <v>1</v>
      </c>
      <c r="K60" s="2">
        <f t="shared" si="1"/>
        <v>32</v>
      </c>
      <c r="L60" s="2">
        <f t="shared" si="2"/>
        <v>11</v>
      </c>
      <c r="M60" s="1" t="s">
        <v>30</v>
      </c>
      <c r="N60" s="1" t="s">
        <v>31</v>
      </c>
      <c r="O60" s="1">
        <v>1925</v>
      </c>
      <c r="P60" s="1">
        <v>58</v>
      </c>
      <c r="Q60" s="1">
        <v>4118</v>
      </c>
      <c r="S60" s="1" t="s">
        <v>63</v>
      </c>
    </row>
    <row r="61" spans="1:19">
      <c r="A61" s="1">
        <v>1925</v>
      </c>
      <c r="B61" s="1">
        <v>10</v>
      </c>
      <c r="C61" s="1">
        <v>29</v>
      </c>
      <c r="D61" s="4">
        <f t="shared" si="0"/>
        <v>36</v>
      </c>
      <c r="E61" s="1">
        <v>3</v>
      </c>
      <c r="F61" s="1">
        <v>6</v>
      </c>
      <c r="G61" s="1">
        <v>3</v>
      </c>
      <c r="H61" s="1">
        <f>1+4+1</f>
        <v>6</v>
      </c>
      <c r="K61" s="2">
        <f t="shared" si="1"/>
        <v>36</v>
      </c>
      <c r="L61" s="2">
        <f t="shared" si="2"/>
        <v>0</v>
      </c>
      <c r="M61" s="1" t="s">
        <v>30</v>
      </c>
      <c r="N61" s="1" t="s">
        <v>31</v>
      </c>
      <c r="O61" s="1">
        <v>1925</v>
      </c>
      <c r="P61" s="1">
        <v>58</v>
      </c>
      <c r="Q61" s="1">
        <v>4118</v>
      </c>
      <c r="S61" s="1" t="s">
        <v>63</v>
      </c>
    </row>
    <row r="62" spans="1:19">
      <c r="A62" s="1">
        <v>1925</v>
      </c>
      <c r="B62" s="1">
        <v>10</v>
      </c>
      <c r="C62" s="1">
        <v>30</v>
      </c>
      <c r="D62" s="4">
        <f t="shared" si="0"/>
        <v>23</v>
      </c>
      <c r="E62" s="1">
        <v>2</v>
      </c>
      <c r="F62" s="1">
        <v>3</v>
      </c>
      <c r="G62" s="1">
        <v>2</v>
      </c>
      <c r="H62" s="1">
        <f>1+2</f>
        <v>3</v>
      </c>
      <c r="K62" s="2">
        <f t="shared" si="1"/>
        <v>23</v>
      </c>
      <c r="L62" s="2">
        <f t="shared" si="2"/>
        <v>0</v>
      </c>
      <c r="M62" s="1" t="s">
        <v>38</v>
      </c>
      <c r="N62" s="1" t="s">
        <v>31</v>
      </c>
      <c r="O62" s="1">
        <v>1925</v>
      </c>
      <c r="P62" s="1">
        <v>58</v>
      </c>
      <c r="Q62" s="1">
        <v>4118</v>
      </c>
      <c r="S62" s="1" t="s">
        <v>63</v>
      </c>
    </row>
    <row r="63" spans="1:19">
      <c r="A63" s="1">
        <v>1925</v>
      </c>
      <c r="B63" s="1">
        <v>10</v>
      </c>
      <c r="C63" s="1">
        <v>31</v>
      </c>
      <c r="D63" s="4">
        <f t="shared" si="0"/>
        <v>40</v>
      </c>
      <c r="E63" s="1">
        <v>3</v>
      </c>
      <c r="F63" s="1">
        <v>10</v>
      </c>
      <c r="G63" s="1">
        <v>2</v>
      </c>
      <c r="H63" s="1">
        <f>1+6</f>
        <v>7</v>
      </c>
      <c r="I63" s="1">
        <v>1</v>
      </c>
      <c r="J63" s="1">
        <v>3</v>
      </c>
      <c r="K63" s="2">
        <f t="shared" si="1"/>
        <v>27</v>
      </c>
      <c r="L63" s="2">
        <f t="shared" si="2"/>
        <v>13</v>
      </c>
      <c r="M63" s="1" t="s">
        <v>38</v>
      </c>
      <c r="N63" s="1" t="s">
        <v>31</v>
      </c>
      <c r="O63" s="1">
        <v>1925</v>
      </c>
      <c r="P63" s="1">
        <v>58</v>
      </c>
      <c r="Q63" s="1">
        <v>4118</v>
      </c>
      <c r="S63" s="1" t="s">
        <v>63</v>
      </c>
    </row>
    <row r="64" spans="1:19">
      <c r="A64" s="1">
        <v>1925</v>
      </c>
      <c r="B64" s="1">
        <v>11</v>
      </c>
      <c r="C64" s="1">
        <v>1</v>
      </c>
      <c r="D64" s="4" t="str">
        <f t="shared" si="0"/>
        <v/>
      </c>
      <c r="K64" s="2" t="str">
        <f t="shared" si="1"/>
        <v/>
      </c>
      <c r="L64" s="2" t="str">
        <f t="shared" si="2"/>
        <v/>
      </c>
      <c r="N64" s="1" t="s">
        <v>31</v>
      </c>
      <c r="O64" s="1">
        <v>1925</v>
      </c>
      <c r="P64" s="1">
        <v>59</v>
      </c>
      <c r="Q64" s="1">
        <v>3863</v>
      </c>
      <c r="S64" s="1" t="s">
        <v>64</v>
      </c>
    </row>
    <row r="65" spans="1:19">
      <c r="A65" s="1">
        <v>1925</v>
      </c>
      <c r="B65" s="1">
        <v>11</v>
      </c>
      <c r="C65" s="1">
        <v>2</v>
      </c>
      <c r="D65" s="4" t="str">
        <f t="shared" si="0"/>
        <v/>
      </c>
      <c r="K65" s="2" t="str">
        <f t="shared" si="1"/>
        <v/>
      </c>
      <c r="L65" s="2" t="str">
        <f t="shared" si="2"/>
        <v/>
      </c>
      <c r="N65" s="1" t="s">
        <v>31</v>
      </c>
      <c r="O65" s="1">
        <v>1925</v>
      </c>
      <c r="P65" s="1">
        <v>59</v>
      </c>
      <c r="Q65" s="1">
        <v>3863</v>
      </c>
      <c r="S65" s="1" t="s">
        <v>64</v>
      </c>
    </row>
    <row r="66" spans="1:19">
      <c r="A66" s="1">
        <v>1925</v>
      </c>
      <c r="B66" s="1">
        <v>11</v>
      </c>
      <c r="C66" s="1">
        <v>3</v>
      </c>
      <c r="D66" s="4">
        <f t="shared" si="0"/>
        <v>24</v>
      </c>
      <c r="E66" s="1">
        <v>1</v>
      </c>
      <c r="F66" s="1">
        <v>14</v>
      </c>
      <c r="G66" s="1">
        <v>1</v>
      </c>
      <c r="H66" s="1">
        <v>14</v>
      </c>
      <c r="K66" s="2">
        <f t="shared" si="1"/>
        <v>24</v>
      </c>
      <c r="L66" s="2">
        <f t="shared" si="2"/>
        <v>0</v>
      </c>
      <c r="M66" s="1" t="s">
        <v>30</v>
      </c>
      <c r="N66" s="1" t="s">
        <v>31</v>
      </c>
      <c r="O66" s="1">
        <v>1925</v>
      </c>
      <c r="P66" s="1">
        <v>59</v>
      </c>
      <c r="Q66" s="1">
        <v>3863</v>
      </c>
      <c r="S66" s="1" t="s">
        <v>64</v>
      </c>
    </row>
    <row r="67" spans="1:19">
      <c r="A67" s="1">
        <v>1925</v>
      </c>
      <c r="B67" s="1">
        <v>11</v>
      </c>
      <c r="C67" s="1">
        <v>4</v>
      </c>
      <c r="D67" s="4">
        <f t="shared" ref="D67:D130" si="3">IF(E67="","",E67*10+F67)</f>
        <v>19</v>
      </c>
      <c r="E67" s="1">
        <v>1</v>
      </c>
      <c r="F67" s="1">
        <v>9</v>
      </c>
      <c r="G67" s="1">
        <v>1</v>
      </c>
      <c r="H67" s="1">
        <v>9</v>
      </c>
      <c r="K67" s="2">
        <f t="shared" ref="K67:K130" si="4">IF(D67="","",G67*10+H67)</f>
        <v>19</v>
      </c>
      <c r="L67" s="2">
        <f t="shared" ref="L67:L130" si="5">IF(D67="","",I67*10+J67)</f>
        <v>0</v>
      </c>
      <c r="M67" s="1" t="s">
        <v>30</v>
      </c>
      <c r="N67" s="1" t="s">
        <v>31</v>
      </c>
      <c r="O67" s="1">
        <v>1925</v>
      </c>
      <c r="P67" s="1">
        <v>59</v>
      </c>
      <c r="Q67" s="1">
        <v>3863</v>
      </c>
      <c r="S67" s="1" t="s">
        <v>64</v>
      </c>
    </row>
    <row r="68" spans="1:19">
      <c r="A68" s="1">
        <v>1925</v>
      </c>
      <c r="B68" s="1">
        <v>11</v>
      </c>
      <c r="C68" s="1">
        <v>5</v>
      </c>
      <c r="D68" s="4">
        <f t="shared" si="3"/>
        <v>27</v>
      </c>
      <c r="E68" s="1">
        <v>1</v>
      </c>
      <c r="F68" s="1">
        <v>17</v>
      </c>
      <c r="G68" s="1">
        <v>1</v>
      </c>
      <c r="H68" s="1">
        <v>17</v>
      </c>
      <c r="K68" s="2">
        <f t="shared" si="4"/>
        <v>27</v>
      </c>
      <c r="L68" s="2">
        <f t="shared" si="5"/>
        <v>0</v>
      </c>
      <c r="M68" s="1" t="s">
        <v>30</v>
      </c>
      <c r="N68" s="1" t="s">
        <v>31</v>
      </c>
      <c r="O68" s="1">
        <v>1925</v>
      </c>
      <c r="P68" s="1">
        <v>59</v>
      </c>
      <c r="Q68" s="1">
        <v>3863</v>
      </c>
      <c r="S68" s="1" t="s">
        <v>64</v>
      </c>
    </row>
    <row r="69" spans="1:19">
      <c r="A69" s="1">
        <v>1925</v>
      </c>
      <c r="B69" s="1">
        <v>11</v>
      </c>
      <c r="C69" s="1">
        <v>6</v>
      </c>
      <c r="D69" s="4">
        <f t="shared" si="3"/>
        <v>25</v>
      </c>
      <c r="E69" s="1">
        <v>2</v>
      </c>
      <c r="F69" s="1">
        <v>5</v>
      </c>
      <c r="G69" s="1">
        <v>1</v>
      </c>
      <c r="H69" s="1">
        <v>4</v>
      </c>
      <c r="I69" s="1">
        <v>1</v>
      </c>
      <c r="J69" s="1">
        <v>1</v>
      </c>
      <c r="K69" s="2">
        <f t="shared" si="4"/>
        <v>14</v>
      </c>
      <c r="L69" s="2">
        <f t="shared" si="5"/>
        <v>11</v>
      </c>
      <c r="M69" s="1" t="s">
        <v>30</v>
      </c>
      <c r="N69" s="1" t="s">
        <v>31</v>
      </c>
      <c r="O69" s="1">
        <v>1925</v>
      </c>
      <c r="P69" s="1">
        <v>59</v>
      </c>
      <c r="Q69" s="1">
        <v>3863</v>
      </c>
      <c r="S69" s="1" t="s">
        <v>64</v>
      </c>
    </row>
    <row r="70" spans="1:19">
      <c r="A70" s="1">
        <v>1925</v>
      </c>
      <c r="B70" s="1">
        <v>11</v>
      </c>
      <c r="C70" s="1">
        <v>7</v>
      </c>
      <c r="D70" s="4">
        <f t="shared" si="3"/>
        <v>33</v>
      </c>
      <c r="E70" s="1">
        <v>3</v>
      </c>
      <c r="F70" s="1">
        <v>3</v>
      </c>
      <c r="G70" s="1">
        <v>2</v>
      </c>
      <c r="H70" s="1">
        <f>1+1</f>
        <v>2</v>
      </c>
      <c r="I70" s="1">
        <v>1</v>
      </c>
      <c r="J70" s="1">
        <v>1</v>
      </c>
      <c r="K70" s="2">
        <f t="shared" si="4"/>
        <v>22</v>
      </c>
      <c r="L70" s="2">
        <f t="shared" si="5"/>
        <v>11</v>
      </c>
      <c r="M70" s="1" t="s">
        <v>30</v>
      </c>
      <c r="N70" s="1" t="s">
        <v>31</v>
      </c>
      <c r="O70" s="1">
        <v>1925</v>
      </c>
      <c r="P70" s="1">
        <v>59</v>
      </c>
      <c r="Q70" s="1">
        <v>3863</v>
      </c>
      <c r="S70" s="1" t="s">
        <v>64</v>
      </c>
    </row>
    <row r="71" spans="1:19">
      <c r="A71" s="1">
        <v>1925</v>
      </c>
      <c r="B71" s="1">
        <v>11</v>
      </c>
      <c r="C71" s="1">
        <v>8</v>
      </c>
      <c r="D71" s="4">
        <f t="shared" si="3"/>
        <v>24</v>
      </c>
      <c r="E71" s="1">
        <v>2</v>
      </c>
      <c r="F71" s="1">
        <v>4</v>
      </c>
      <c r="I71" s="1">
        <v>2</v>
      </c>
      <c r="J71" s="1">
        <f>1+3</f>
        <v>4</v>
      </c>
      <c r="K71" s="2">
        <f t="shared" si="4"/>
        <v>0</v>
      </c>
      <c r="L71" s="2">
        <f t="shared" si="5"/>
        <v>24</v>
      </c>
      <c r="M71" s="1" t="s">
        <v>30</v>
      </c>
      <c r="N71" s="1" t="s">
        <v>31</v>
      </c>
      <c r="O71" s="1">
        <v>1925</v>
      </c>
      <c r="P71" s="1">
        <v>59</v>
      </c>
      <c r="Q71" s="1">
        <v>3863</v>
      </c>
      <c r="S71" s="1" t="s">
        <v>64</v>
      </c>
    </row>
    <row r="72" spans="1:19">
      <c r="A72" s="1">
        <v>1925</v>
      </c>
      <c r="B72" s="1">
        <v>11</v>
      </c>
      <c r="C72" s="1">
        <v>9</v>
      </c>
      <c r="D72" s="4">
        <f t="shared" si="3"/>
        <v>43</v>
      </c>
      <c r="E72" s="1">
        <v>3</v>
      </c>
      <c r="F72" s="1">
        <v>13</v>
      </c>
      <c r="G72" s="1">
        <v>1</v>
      </c>
      <c r="H72" s="1">
        <v>4</v>
      </c>
      <c r="I72" s="1">
        <v>2</v>
      </c>
      <c r="J72" s="1">
        <f>1+8</f>
        <v>9</v>
      </c>
      <c r="K72" s="2">
        <f t="shared" si="4"/>
        <v>14</v>
      </c>
      <c r="L72" s="2">
        <f t="shared" si="5"/>
        <v>29</v>
      </c>
      <c r="M72" s="1" t="s">
        <v>30</v>
      </c>
      <c r="N72" s="1" t="s">
        <v>31</v>
      </c>
      <c r="O72" s="1">
        <v>1925</v>
      </c>
      <c r="P72" s="1">
        <v>59</v>
      </c>
      <c r="Q72" s="1">
        <v>3863</v>
      </c>
      <c r="S72" s="1" t="s">
        <v>64</v>
      </c>
    </row>
    <row r="73" spans="1:19">
      <c r="A73" s="1">
        <v>1925</v>
      </c>
      <c r="B73" s="1">
        <v>11</v>
      </c>
      <c r="C73" s="1">
        <v>10</v>
      </c>
      <c r="D73" s="4" t="str">
        <f t="shared" si="3"/>
        <v/>
      </c>
      <c r="K73" s="2" t="str">
        <f t="shared" si="4"/>
        <v/>
      </c>
      <c r="L73" s="2" t="str">
        <f t="shared" si="5"/>
        <v/>
      </c>
      <c r="N73" s="1" t="s">
        <v>31</v>
      </c>
      <c r="O73" s="1">
        <v>1925</v>
      </c>
      <c r="P73" s="1">
        <v>59</v>
      </c>
      <c r="Q73" s="1">
        <v>3863</v>
      </c>
      <c r="S73" s="1" t="s">
        <v>64</v>
      </c>
    </row>
    <row r="74" spans="1:19">
      <c r="A74" s="1">
        <v>1925</v>
      </c>
      <c r="B74" s="1">
        <v>11</v>
      </c>
      <c r="C74" s="1">
        <v>11</v>
      </c>
      <c r="D74" s="4" t="str">
        <f t="shared" si="3"/>
        <v/>
      </c>
      <c r="K74" s="2" t="str">
        <f t="shared" si="4"/>
        <v/>
      </c>
      <c r="L74" s="2" t="str">
        <f t="shared" si="5"/>
        <v/>
      </c>
      <c r="N74" s="1" t="s">
        <v>31</v>
      </c>
      <c r="O74" s="1">
        <v>1925</v>
      </c>
      <c r="P74" s="1">
        <v>59</v>
      </c>
      <c r="Q74" s="1">
        <v>3863</v>
      </c>
      <c r="S74" s="1" t="s">
        <v>64</v>
      </c>
    </row>
    <row r="75" spans="1:19">
      <c r="A75" s="1">
        <v>1925</v>
      </c>
      <c r="B75" s="1">
        <v>11</v>
      </c>
      <c r="C75" s="1">
        <v>12</v>
      </c>
      <c r="D75" s="4" t="str">
        <f t="shared" si="3"/>
        <v/>
      </c>
      <c r="K75" s="2" t="str">
        <f t="shared" si="4"/>
        <v/>
      </c>
      <c r="L75" s="2" t="str">
        <f t="shared" si="5"/>
        <v/>
      </c>
      <c r="N75" s="1" t="s">
        <v>31</v>
      </c>
      <c r="O75" s="1">
        <v>1925</v>
      </c>
      <c r="P75" s="1">
        <v>59</v>
      </c>
      <c r="Q75" s="1">
        <v>3863</v>
      </c>
      <c r="S75" s="1" t="s">
        <v>64</v>
      </c>
    </row>
    <row r="76" spans="1:19">
      <c r="A76" s="1">
        <v>1925</v>
      </c>
      <c r="B76" s="1">
        <v>11</v>
      </c>
      <c r="C76" s="1">
        <v>13</v>
      </c>
      <c r="D76" s="4">
        <f t="shared" si="3"/>
        <v>19</v>
      </c>
      <c r="E76" s="1">
        <v>1</v>
      </c>
      <c r="F76" s="1">
        <v>9</v>
      </c>
      <c r="I76" s="1">
        <v>1</v>
      </c>
      <c r="J76" s="1">
        <v>9</v>
      </c>
      <c r="K76" s="2">
        <f t="shared" si="4"/>
        <v>0</v>
      </c>
      <c r="L76" s="2">
        <f t="shared" si="5"/>
        <v>19</v>
      </c>
      <c r="M76" s="1" t="s">
        <v>30</v>
      </c>
      <c r="N76" s="1" t="s">
        <v>31</v>
      </c>
      <c r="O76" s="1">
        <v>1925</v>
      </c>
      <c r="P76" s="1">
        <v>59</v>
      </c>
      <c r="Q76" s="1">
        <v>3863</v>
      </c>
      <c r="S76" s="1" t="s">
        <v>64</v>
      </c>
    </row>
    <row r="77" spans="1:19">
      <c r="A77" s="1">
        <v>1925</v>
      </c>
      <c r="B77" s="1">
        <v>11</v>
      </c>
      <c r="C77" s="1">
        <v>14</v>
      </c>
      <c r="D77" s="4">
        <f t="shared" si="3"/>
        <v>38</v>
      </c>
      <c r="E77" s="1">
        <v>2</v>
      </c>
      <c r="F77" s="1">
        <v>18</v>
      </c>
      <c r="G77" s="1">
        <v>1</v>
      </c>
      <c r="H77" s="1">
        <v>2</v>
      </c>
      <c r="I77" s="1">
        <v>1</v>
      </c>
      <c r="J77" s="1">
        <v>16</v>
      </c>
      <c r="K77" s="2">
        <f t="shared" si="4"/>
        <v>12</v>
      </c>
      <c r="L77" s="2">
        <f t="shared" si="5"/>
        <v>26</v>
      </c>
      <c r="M77" s="1" t="s">
        <v>30</v>
      </c>
      <c r="N77" s="1" t="s">
        <v>31</v>
      </c>
      <c r="O77" s="1">
        <v>1925</v>
      </c>
      <c r="P77" s="1">
        <v>59</v>
      </c>
      <c r="Q77" s="1">
        <v>3863</v>
      </c>
      <c r="S77" s="1" t="s">
        <v>64</v>
      </c>
    </row>
    <row r="78" spans="1:19">
      <c r="A78" s="1">
        <v>1925</v>
      </c>
      <c r="B78" s="1">
        <v>11</v>
      </c>
      <c r="C78" s="1">
        <v>15</v>
      </c>
      <c r="D78" s="4">
        <f t="shared" si="3"/>
        <v>29</v>
      </c>
      <c r="E78" s="1">
        <v>2</v>
      </c>
      <c r="F78" s="1">
        <v>9</v>
      </c>
      <c r="G78" s="1">
        <v>1</v>
      </c>
      <c r="H78" s="1">
        <v>1</v>
      </c>
      <c r="I78" s="1">
        <v>1</v>
      </c>
      <c r="J78" s="1">
        <v>8</v>
      </c>
      <c r="K78" s="2">
        <f t="shared" si="4"/>
        <v>11</v>
      </c>
      <c r="L78" s="2">
        <f t="shared" si="5"/>
        <v>18</v>
      </c>
      <c r="M78" s="1" t="s">
        <v>30</v>
      </c>
      <c r="N78" s="1" t="s">
        <v>31</v>
      </c>
      <c r="O78" s="1">
        <v>1925</v>
      </c>
      <c r="P78" s="1">
        <v>59</v>
      </c>
      <c r="Q78" s="1">
        <v>3863</v>
      </c>
      <c r="S78" s="1" t="s">
        <v>64</v>
      </c>
    </row>
    <row r="79" spans="1:19">
      <c r="A79" s="1">
        <v>1925</v>
      </c>
      <c r="B79" s="1">
        <v>11</v>
      </c>
      <c r="C79" s="1">
        <v>16</v>
      </c>
      <c r="D79" s="4">
        <f t="shared" si="3"/>
        <v>44</v>
      </c>
      <c r="E79" s="1">
        <v>3</v>
      </c>
      <c r="F79" s="1">
        <v>14</v>
      </c>
      <c r="G79" s="1">
        <v>1</v>
      </c>
      <c r="H79" s="1">
        <v>4</v>
      </c>
      <c r="I79" s="1">
        <v>2</v>
      </c>
      <c r="J79" s="1">
        <f>1+9</f>
        <v>10</v>
      </c>
      <c r="K79" s="2">
        <f t="shared" si="4"/>
        <v>14</v>
      </c>
      <c r="L79" s="2">
        <f t="shared" si="5"/>
        <v>30</v>
      </c>
      <c r="M79" s="1" t="s">
        <v>30</v>
      </c>
      <c r="N79" s="1" t="s">
        <v>31</v>
      </c>
      <c r="O79" s="1">
        <v>1925</v>
      </c>
      <c r="P79" s="1">
        <v>59</v>
      </c>
      <c r="Q79" s="1">
        <v>3863</v>
      </c>
      <c r="S79" s="1" t="s">
        <v>64</v>
      </c>
    </row>
    <row r="80" spans="1:19">
      <c r="A80" s="1">
        <v>1925</v>
      </c>
      <c r="B80" s="1">
        <v>11</v>
      </c>
      <c r="C80" s="1">
        <v>17</v>
      </c>
      <c r="D80" s="4">
        <f t="shared" si="3"/>
        <v>50</v>
      </c>
      <c r="E80" s="1">
        <v>3</v>
      </c>
      <c r="F80" s="1">
        <v>20</v>
      </c>
      <c r="G80" s="1">
        <v>1</v>
      </c>
      <c r="H80" s="1">
        <v>8</v>
      </c>
      <c r="I80" s="1">
        <v>2</v>
      </c>
      <c r="J80" s="1">
        <f>1+11</f>
        <v>12</v>
      </c>
      <c r="K80" s="2">
        <f t="shared" si="4"/>
        <v>18</v>
      </c>
      <c r="L80" s="2">
        <f t="shared" si="5"/>
        <v>32</v>
      </c>
      <c r="M80" s="1" t="s">
        <v>30</v>
      </c>
      <c r="N80" s="1" t="s">
        <v>31</v>
      </c>
      <c r="O80" s="1">
        <v>1925</v>
      </c>
      <c r="P80" s="1">
        <v>59</v>
      </c>
      <c r="Q80" s="1">
        <v>3863</v>
      </c>
      <c r="S80" s="1" t="s">
        <v>64</v>
      </c>
    </row>
    <row r="81" spans="1:19">
      <c r="A81" s="1">
        <v>1925</v>
      </c>
      <c r="B81" s="1">
        <v>11</v>
      </c>
      <c r="C81" s="1">
        <v>18</v>
      </c>
      <c r="D81" s="4">
        <f t="shared" si="3"/>
        <v>61</v>
      </c>
      <c r="E81" s="1">
        <v>5</v>
      </c>
      <c r="F81" s="1">
        <v>11</v>
      </c>
      <c r="G81" s="1">
        <v>3</v>
      </c>
      <c r="H81" s="1">
        <f>2+2+2</f>
        <v>6</v>
      </c>
      <c r="I81" s="1">
        <v>2</v>
      </c>
      <c r="J81" s="1">
        <f>1+4</f>
        <v>5</v>
      </c>
      <c r="K81" s="2">
        <f t="shared" si="4"/>
        <v>36</v>
      </c>
      <c r="L81" s="2">
        <f t="shared" si="5"/>
        <v>25</v>
      </c>
      <c r="M81" s="1" t="s">
        <v>30</v>
      </c>
      <c r="N81" s="1" t="s">
        <v>31</v>
      </c>
      <c r="O81" s="1">
        <v>1925</v>
      </c>
      <c r="P81" s="1">
        <v>59</v>
      </c>
      <c r="Q81" s="1">
        <v>3863</v>
      </c>
      <c r="S81" s="1" t="s">
        <v>64</v>
      </c>
    </row>
    <row r="82" spans="1:19">
      <c r="A82" s="1">
        <v>1925</v>
      </c>
      <c r="B82" s="1">
        <v>11</v>
      </c>
      <c r="C82" s="1">
        <v>19</v>
      </c>
      <c r="D82" s="4">
        <f t="shared" si="3"/>
        <v>61</v>
      </c>
      <c r="E82" s="1">
        <v>5</v>
      </c>
      <c r="F82" s="1">
        <v>11</v>
      </c>
      <c r="G82" s="1">
        <v>3</v>
      </c>
      <c r="H82" s="1">
        <f>1+2+5</f>
        <v>8</v>
      </c>
      <c r="I82" s="1">
        <v>2</v>
      </c>
      <c r="J82" s="1">
        <f>1+2</f>
        <v>3</v>
      </c>
      <c r="K82" s="2">
        <f t="shared" si="4"/>
        <v>38</v>
      </c>
      <c r="L82" s="2">
        <f t="shared" si="5"/>
        <v>23</v>
      </c>
      <c r="M82" s="1" t="s">
        <v>30</v>
      </c>
      <c r="N82" s="1" t="s">
        <v>31</v>
      </c>
      <c r="O82" s="1">
        <v>1925</v>
      </c>
      <c r="P82" s="1">
        <v>59</v>
      </c>
      <c r="Q82" s="1">
        <v>3863</v>
      </c>
      <c r="S82" s="1" t="s">
        <v>64</v>
      </c>
    </row>
    <row r="83" spans="1:19">
      <c r="A83" s="1">
        <v>1925</v>
      </c>
      <c r="B83" s="1">
        <v>11</v>
      </c>
      <c r="C83" s="1">
        <v>20</v>
      </c>
      <c r="D83" s="4">
        <f t="shared" si="3"/>
        <v>44</v>
      </c>
      <c r="E83" s="1">
        <v>3</v>
      </c>
      <c r="F83" s="1">
        <v>14</v>
      </c>
      <c r="G83" s="1">
        <v>2</v>
      </c>
      <c r="H83" s="1">
        <f>3+10</f>
        <v>13</v>
      </c>
      <c r="I83" s="1">
        <v>1</v>
      </c>
      <c r="J83" s="1">
        <v>1</v>
      </c>
      <c r="K83" s="2">
        <f t="shared" si="4"/>
        <v>33</v>
      </c>
      <c r="L83" s="2">
        <f t="shared" si="5"/>
        <v>11</v>
      </c>
      <c r="M83" s="1" t="s">
        <v>30</v>
      </c>
      <c r="N83" s="1" t="s">
        <v>31</v>
      </c>
      <c r="O83" s="1">
        <v>1925</v>
      </c>
      <c r="P83" s="1">
        <v>59</v>
      </c>
      <c r="Q83" s="1">
        <v>3863</v>
      </c>
      <c r="S83" s="1" t="s">
        <v>64</v>
      </c>
    </row>
    <row r="84" spans="1:19">
      <c r="A84" s="1">
        <v>1925</v>
      </c>
      <c r="B84" s="1">
        <v>11</v>
      </c>
      <c r="C84" s="1">
        <v>21</v>
      </c>
      <c r="D84" s="4">
        <f t="shared" si="3"/>
        <v>61</v>
      </c>
      <c r="E84" s="1">
        <v>4</v>
      </c>
      <c r="F84" s="1">
        <v>21</v>
      </c>
      <c r="G84" s="1">
        <v>2</v>
      </c>
      <c r="H84" s="1">
        <f>8+11</f>
        <v>19</v>
      </c>
      <c r="I84" s="1">
        <v>2</v>
      </c>
      <c r="J84" s="1">
        <f>1+1</f>
        <v>2</v>
      </c>
      <c r="K84" s="2">
        <f t="shared" si="4"/>
        <v>39</v>
      </c>
      <c r="L84" s="2">
        <f t="shared" si="5"/>
        <v>22</v>
      </c>
      <c r="M84" s="1" t="s">
        <v>30</v>
      </c>
      <c r="N84" s="1" t="s">
        <v>31</v>
      </c>
      <c r="O84" s="1">
        <v>1925</v>
      </c>
      <c r="P84" s="1">
        <v>59</v>
      </c>
      <c r="Q84" s="1">
        <v>3863</v>
      </c>
      <c r="S84" s="1" t="s">
        <v>64</v>
      </c>
    </row>
    <row r="85" spans="1:19">
      <c r="A85" s="1">
        <v>1925</v>
      </c>
      <c r="B85" s="1">
        <v>11</v>
      </c>
      <c r="C85" s="1">
        <v>22</v>
      </c>
      <c r="D85" s="4">
        <f t="shared" si="3"/>
        <v>83</v>
      </c>
      <c r="E85" s="1">
        <v>6</v>
      </c>
      <c r="F85" s="1">
        <v>23</v>
      </c>
      <c r="G85" s="1">
        <v>4</v>
      </c>
      <c r="H85" s="1">
        <f>8+1+20+1</f>
        <v>30</v>
      </c>
      <c r="I85" s="1">
        <v>2</v>
      </c>
      <c r="J85" s="1">
        <f>2+1</f>
        <v>3</v>
      </c>
      <c r="K85" s="2">
        <f t="shared" si="4"/>
        <v>70</v>
      </c>
      <c r="L85" s="2">
        <f t="shared" si="5"/>
        <v>23</v>
      </c>
      <c r="M85" s="1" t="s">
        <v>30</v>
      </c>
      <c r="N85" s="1" t="s">
        <v>31</v>
      </c>
      <c r="O85" s="1">
        <v>1925</v>
      </c>
      <c r="P85" s="1">
        <v>59</v>
      </c>
      <c r="Q85" s="1">
        <v>3863</v>
      </c>
      <c r="S85" s="1" t="s">
        <v>64</v>
      </c>
    </row>
    <row r="86" spans="1:19">
      <c r="A86" s="1">
        <v>1925</v>
      </c>
      <c r="B86" s="1">
        <v>11</v>
      </c>
      <c r="C86" s="1">
        <v>23</v>
      </c>
      <c r="D86" s="4">
        <f t="shared" si="3"/>
        <v>93</v>
      </c>
      <c r="E86" s="1">
        <v>5</v>
      </c>
      <c r="F86" s="1">
        <v>43</v>
      </c>
      <c r="G86" s="1">
        <v>3</v>
      </c>
      <c r="H86" s="1">
        <f>12+24+4</f>
        <v>40</v>
      </c>
      <c r="I86" s="1">
        <v>2</v>
      </c>
      <c r="J86" s="1">
        <f>2+1</f>
        <v>3</v>
      </c>
      <c r="K86" s="2">
        <f t="shared" si="4"/>
        <v>70</v>
      </c>
      <c r="L86" s="2">
        <f t="shared" si="5"/>
        <v>23</v>
      </c>
      <c r="M86" s="1" t="s">
        <v>30</v>
      </c>
      <c r="N86" s="1" t="s">
        <v>31</v>
      </c>
      <c r="O86" s="1">
        <v>1925</v>
      </c>
      <c r="P86" s="1">
        <v>59</v>
      </c>
      <c r="Q86" s="1">
        <v>3863</v>
      </c>
      <c r="S86" s="1" t="s">
        <v>64</v>
      </c>
    </row>
    <row r="87" spans="1:19">
      <c r="A87" s="1">
        <v>1925</v>
      </c>
      <c r="B87" s="1">
        <v>11</v>
      </c>
      <c r="C87" s="1">
        <v>24</v>
      </c>
      <c r="D87" s="4">
        <f t="shared" si="3"/>
        <v>80</v>
      </c>
      <c r="E87" s="1">
        <v>5</v>
      </c>
      <c r="F87" s="1">
        <v>30</v>
      </c>
      <c r="G87" s="1">
        <v>3</v>
      </c>
      <c r="H87" s="1">
        <f>6+14+8</f>
        <v>28</v>
      </c>
      <c r="I87" s="1">
        <v>2</v>
      </c>
      <c r="J87" s="1">
        <f>1+1</f>
        <v>2</v>
      </c>
      <c r="K87" s="2">
        <f t="shared" si="4"/>
        <v>58</v>
      </c>
      <c r="L87" s="2">
        <f t="shared" si="5"/>
        <v>22</v>
      </c>
      <c r="M87" s="1" t="s">
        <v>30</v>
      </c>
      <c r="N87" s="1" t="s">
        <v>31</v>
      </c>
      <c r="O87" s="1">
        <v>1925</v>
      </c>
      <c r="P87" s="1">
        <v>59</v>
      </c>
      <c r="Q87" s="1">
        <v>3863</v>
      </c>
      <c r="S87" s="1" t="s">
        <v>64</v>
      </c>
    </row>
    <row r="88" spans="1:19">
      <c r="A88" s="1">
        <v>1925</v>
      </c>
      <c r="B88" s="1">
        <v>11</v>
      </c>
      <c r="C88" s="1">
        <v>25</v>
      </c>
      <c r="D88" s="4">
        <f t="shared" si="3"/>
        <v>91</v>
      </c>
      <c r="E88" s="1">
        <v>5</v>
      </c>
      <c r="F88" s="1">
        <v>41</v>
      </c>
      <c r="G88" s="1">
        <v>3</v>
      </c>
      <c r="H88" s="1">
        <f>9+16+13</f>
        <v>38</v>
      </c>
      <c r="I88" s="1">
        <v>2</v>
      </c>
      <c r="J88" s="1">
        <f>1+2</f>
        <v>3</v>
      </c>
      <c r="K88" s="2">
        <f t="shared" si="4"/>
        <v>68</v>
      </c>
      <c r="L88" s="2">
        <f t="shared" si="5"/>
        <v>23</v>
      </c>
      <c r="M88" s="1" t="s">
        <v>30</v>
      </c>
      <c r="N88" s="1" t="s">
        <v>31</v>
      </c>
      <c r="O88" s="1">
        <v>1925</v>
      </c>
      <c r="P88" s="1">
        <v>59</v>
      </c>
      <c r="Q88" s="1">
        <v>3863</v>
      </c>
      <c r="S88" s="1" t="s">
        <v>64</v>
      </c>
    </row>
    <row r="89" spans="1:19">
      <c r="A89" s="1">
        <v>1925</v>
      </c>
      <c r="B89" s="1">
        <v>11</v>
      </c>
      <c r="C89" s="1">
        <v>26</v>
      </c>
      <c r="D89" s="4">
        <f t="shared" si="3"/>
        <v>86</v>
      </c>
      <c r="E89" s="1">
        <v>5</v>
      </c>
      <c r="F89" s="1">
        <v>36</v>
      </c>
      <c r="G89" s="1">
        <v>3</v>
      </c>
      <c r="H89" s="1">
        <f>4+22+7</f>
        <v>33</v>
      </c>
      <c r="I89" s="1">
        <v>2</v>
      </c>
      <c r="J89" s="1">
        <f>1+2</f>
        <v>3</v>
      </c>
      <c r="K89" s="2">
        <f t="shared" si="4"/>
        <v>63</v>
      </c>
      <c r="L89" s="2">
        <f t="shared" si="5"/>
        <v>23</v>
      </c>
      <c r="M89" s="1" t="s">
        <v>30</v>
      </c>
      <c r="N89" s="1" t="s">
        <v>31</v>
      </c>
      <c r="O89" s="1">
        <v>1925</v>
      </c>
      <c r="P89" s="1">
        <v>59</v>
      </c>
      <c r="Q89" s="1">
        <v>3863</v>
      </c>
      <c r="S89" s="1" t="s">
        <v>64</v>
      </c>
    </row>
    <row r="90" spans="1:19">
      <c r="A90" s="1">
        <v>1925</v>
      </c>
      <c r="B90" s="1">
        <v>11</v>
      </c>
      <c r="C90" s="1">
        <v>27</v>
      </c>
      <c r="D90" s="4">
        <f t="shared" si="3"/>
        <v>95</v>
      </c>
      <c r="E90" s="1">
        <v>5</v>
      </c>
      <c r="F90" s="1">
        <v>45</v>
      </c>
      <c r="G90" s="1">
        <v>3</v>
      </c>
      <c r="H90" s="1">
        <f>3+25+15</f>
        <v>43</v>
      </c>
      <c r="I90" s="1">
        <v>2</v>
      </c>
      <c r="J90" s="1">
        <f>1+1</f>
        <v>2</v>
      </c>
      <c r="K90" s="2">
        <f t="shared" si="4"/>
        <v>73</v>
      </c>
      <c r="L90" s="2">
        <f t="shared" si="5"/>
        <v>22</v>
      </c>
      <c r="M90" s="1" t="s">
        <v>30</v>
      </c>
      <c r="N90" s="1" t="s">
        <v>31</v>
      </c>
      <c r="O90" s="1">
        <v>1925</v>
      </c>
      <c r="P90" s="1">
        <v>59</v>
      </c>
      <c r="Q90" s="1">
        <v>3863</v>
      </c>
      <c r="S90" s="1" t="s">
        <v>64</v>
      </c>
    </row>
    <row r="91" spans="1:19">
      <c r="A91" s="1">
        <v>1925</v>
      </c>
      <c r="B91" s="1">
        <v>11</v>
      </c>
      <c r="C91" s="1">
        <v>28</v>
      </c>
      <c r="D91" s="4">
        <f t="shared" si="3"/>
        <v>67</v>
      </c>
      <c r="E91" s="1">
        <v>3</v>
      </c>
      <c r="F91" s="1">
        <v>37</v>
      </c>
      <c r="G91" s="1">
        <v>3</v>
      </c>
      <c r="H91" s="1">
        <f>4+17+16</f>
        <v>37</v>
      </c>
      <c r="K91" s="2">
        <f t="shared" si="4"/>
        <v>67</v>
      </c>
      <c r="L91" s="2">
        <f t="shared" si="5"/>
        <v>0</v>
      </c>
      <c r="M91" s="1" t="s">
        <v>38</v>
      </c>
      <c r="N91" s="1" t="s">
        <v>31</v>
      </c>
      <c r="O91" s="1">
        <v>1925</v>
      </c>
      <c r="P91" s="1">
        <v>59</v>
      </c>
      <c r="Q91" s="1">
        <v>3863</v>
      </c>
      <c r="S91" s="1" t="s">
        <v>64</v>
      </c>
    </row>
    <row r="92" spans="1:19">
      <c r="A92" s="1">
        <v>1925</v>
      </c>
      <c r="B92" s="1">
        <v>11</v>
      </c>
      <c r="C92" s="1">
        <v>29</v>
      </c>
      <c r="D92" s="4">
        <f t="shared" si="3"/>
        <v>59</v>
      </c>
      <c r="E92" s="1">
        <v>3</v>
      </c>
      <c r="F92" s="1">
        <v>29</v>
      </c>
      <c r="G92" s="1">
        <v>3</v>
      </c>
      <c r="H92" s="1">
        <f>9+9+11</f>
        <v>29</v>
      </c>
      <c r="K92" s="2">
        <f t="shared" si="4"/>
        <v>59</v>
      </c>
      <c r="L92" s="2">
        <f t="shared" si="5"/>
        <v>0</v>
      </c>
      <c r="M92" s="1" t="s">
        <v>30</v>
      </c>
      <c r="N92" s="1" t="s">
        <v>31</v>
      </c>
      <c r="O92" s="1">
        <v>1925</v>
      </c>
      <c r="P92" s="1">
        <v>59</v>
      </c>
      <c r="Q92" s="1">
        <v>3863</v>
      </c>
      <c r="S92" s="1" t="s">
        <v>64</v>
      </c>
    </row>
    <row r="93" spans="1:19">
      <c r="A93" s="1">
        <v>1925</v>
      </c>
      <c r="B93" s="1">
        <v>11</v>
      </c>
      <c r="C93" s="1">
        <v>30</v>
      </c>
      <c r="D93" s="4">
        <f t="shared" si="3"/>
        <v>72</v>
      </c>
      <c r="E93" s="1">
        <v>4</v>
      </c>
      <c r="F93" s="1">
        <v>32</v>
      </c>
      <c r="G93" s="1">
        <v>4</v>
      </c>
      <c r="H93" s="1">
        <f>4+8+8+12</f>
        <v>32</v>
      </c>
      <c r="K93" s="2">
        <f t="shared" si="4"/>
        <v>72</v>
      </c>
      <c r="L93" s="2">
        <f t="shared" si="5"/>
        <v>0</v>
      </c>
      <c r="M93" s="1" t="s">
        <v>30</v>
      </c>
      <c r="N93" s="1" t="s">
        <v>31</v>
      </c>
      <c r="O93" s="1">
        <v>1925</v>
      </c>
      <c r="P93" s="1">
        <v>59</v>
      </c>
      <c r="Q93" s="1">
        <v>3863</v>
      </c>
      <c r="S93" s="1" t="s">
        <v>64</v>
      </c>
    </row>
    <row r="94" spans="1:19">
      <c r="A94" s="1">
        <v>1925</v>
      </c>
      <c r="B94" s="1">
        <v>12</v>
      </c>
      <c r="C94" s="1">
        <v>1</v>
      </c>
      <c r="D94" s="4">
        <f t="shared" si="3"/>
        <v>66</v>
      </c>
      <c r="E94" s="1">
        <v>4</v>
      </c>
      <c r="F94" s="1">
        <v>26</v>
      </c>
      <c r="G94" s="1">
        <v>4</v>
      </c>
      <c r="H94" s="1">
        <f>8+12+3+3</f>
        <v>26</v>
      </c>
      <c r="K94" s="2">
        <f t="shared" si="4"/>
        <v>66</v>
      </c>
      <c r="L94" s="2">
        <f t="shared" si="5"/>
        <v>0</v>
      </c>
      <c r="M94" s="1" t="s">
        <v>30</v>
      </c>
      <c r="N94" s="1" t="s">
        <v>31</v>
      </c>
      <c r="O94" s="1">
        <v>1926</v>
      </c>
      <c r="P94" s="1">
        <v>61</v>
      </c>
      <c r="Q94" s="1">
        <v>4120</v>
      </c>
      <c r="S94" s="1" t="s">
        <v>65</v>
      </c>
    </row>
    <row r="95" spans="1:19">
      <c r="A95" s="1">
        <v>1925</v>
      </c>
      <c r="B95" s="1">
        <v>12</v>
      </c>
      <c r="C95" s="1">
        <v>2</v>
      </c>
      <c r="D95" s="4">
        <f t="shared" si="3"/>
        <v>77</v>
      </c>
      <c r="E95" s="1">
        <v>5</v>
      </c>
      <c r="F95" s="1">
        <v>27</v>
      </c>
      <c r="G95" s="1">
        <v>5</v>
      </c>
      <c r="H95" s="1">
        <f>7+8+5+6+1</f>
        <v>27</v>
      </c>
      <c r="K95" s="2">
        <f t="shared" si="4"/>
        <v>77</v>
      </c>
      <c r="L95" s="2">
        <f t="shared" si="5"/>
        <v>0</v>
      </c>
      <c r="M95" s="1" t="s">
        <v>30</v>
      </c>
      <c r="N95" s="1" t="s">
        <v>31</v>
      </c>
      <c r="O95" s="1">
        <v>1926</v>
      </c>
      <c r="P95" s="1">
        <v>61</v>
      </c>
      <c r="Q95" s="1">
        <v>4120</v>
      </c>
      <c r="S95" s="1" t="s">
        <v>65</v>
      </c>
    </row>
    <row r="96" spans="1:19">
      <c r="A96" s="1">
        <v>1925</v>
      </c>
      <c r="B96" s="1">
        <v>12</v>
      </c>
      <c r="C96" s="1">
        <v>3</v>
      </c>
      <c r="D96" s="4">
        <f t="shared" si="3"/>
        <v>74</v>
      </c>
      <c r="E96" s="1">
        <v>5</v>
      </c>
      <c r="F96" s="1">
        <v>24</v>
      </c>
      <c r="G96" s="1">
        <v>5</v>
      </c>
      <c r="H96" s="1">
        <f>3+1+6+7+7</f>
        <v>24</v>
      </c>
      <c r="K96" s="2">
        <f t="shared" si="4"/>
        <v>74</v>
      </c>
      <c r="L96" s="2">
        <f t="shared" si="5"/>
        <v>0</v>
      </c>
      <c r="M96" s="1" t="s">
        <v>30</v>
      </c>
      <c r="N96" s="1" t="s">
        <v>31</v>
      </c>
      <c r="O96" s="1">
        <v>1926</v>
      </c>
      <c r="P96" s="1">
        <v>61</v>
      </c>
      <c r="Q96" s="1">
        <v>4120</v>
      </c>
      <c r="S96" s="1" t="s">
        <v>65</v>
      </c>
    </row>
    <row r="97" spans="1:19">
      <c r="A97" s="1">
        <v>1925</v>
      </c>
      <c r="B97" s="1">
        <v>12</v>
      </c>
      <c r="C97" s="1">
        <v>4</v>
      </c>
      <c r="D97" s="4">
        <f t="shared" si="3"/>
        <v>98</v>
      </c>
      <c r="E97" s="1">
        <v>6</v>
      </c>
      <c r="F97" s="1">
        <v>38</v>
      </c>
      <c r="G97" s="1">
        <v>5</v>
      </c>
      <c r="H97" s="1">
        <f>3+4+10+5+10</f>
        <v>32</v>
      </c>
      <c r="I97" s="1">
        <v>1</v>
      </c>
      <c r="J97" s="1">
        <v>6</v>
      </c>
      <c r="K97" s="2">
        <f t="shared" si="4"/>
        <v>82</v>
      </c>
      <c r="L97" s="2">
        <f t="shared" si="5"/>
        <v>16</v>
      </c>
      <c r="M97" s="1" t="s">
        <v>30</v>
      </c>
      <c r="N97" s="1" t="s">
        <v>31</v>
      </c>
      <c r="O97" s="1">
        <v>1926</v>
      </c>
      <c r="P97" s="1">
        <v>61</v>
      </c>
      <c r="Q97" s="1">
        <v>4120</v>
      </c>
      <c r="S97" s="1" t="s">
        <v>65</v>
      </c>
    </row>
    <row r="98" spans="1:19">
      <c r="A98" s="1">
        <v>1925</v>
      </c>
      <c r="B98" s="1">
        <v>12</v>
      </c>
      <c r="C98" s="1">
        <v>5</v>
      </c>
      <c r="D98" s="4">
        <f t="shared" si="3"/>
        <v>52</v>
      </c>
      <c r="E98" s="1">
        <v>4</v>
      </c>
      <c r="F98" s="1">
        <v>12</v>
      </c>
      <c r="G98" s="1">
        <v>3</v>
      </c>
      <c r="H98" s="1">
        <f>1+1+8</f>
        <v>10</v>
      </c>
      <c r="I98" s="1">
        <v>1</v>
      </c>
      <c r="J98" s="1">
        <v>2</v>
      </c>
      <c r="K98" s="2">
        <f t="shared" si="4"/>
        <v>40</v>
      </c>
      <c r="L98" s="2">
        <f t="shared" si="5"/>
        <v>12</v>
      </c>
      <c r="M98" s="1" t="s">
        <v>30</v>
      </c>
      <c r="N98" s="1" t="s">
        <v>31</v>
      </c>
      <c r="O98" s="1">
        <v>1926</v>
      </c>
      <c r="P98" s="1">
        <v>61</v>
      </c>
      <c r="Q98" s="1">
        <v>4120</v>
      </c>
      <c r="S98" s="1" t="s">
        <v>65</v>
      </c>
    </row>
    <row r="99" spans="1:19">
      <c r="A99" s="1">
        <v>1925</v>
      </c>
      <c r="B99" s="1">
        <v>12</v>
      </c>
      <c r="C99" s="1">
        <v>6</v>
      </c>
      <c r="D99" s="4">
        <f t="shared" si="3"/>
        <v>78</v>
      </c>
      <c r="E99" s="1">
        <v>5</v>
      </c>
      <c r="F99" s="1">
        <v>28</v>
      </c>
      <c r="G99" s="1">
        <v>3</v>
      </c>
      <c r="H99" s="1">
        <f>3+9+3</f>
        <v>15</v>
      </c>
      <c r="I99" s="1">
        <v>2</v>
      </c>
      <c r="J99" s="1">
        <f>3+10</f>
        <v>13</v>
      </c>
      <c r="K99" s="2">
        <f t="shared" si="4"/>
        <v>45</v>
      </c>
      <c r="L99" s="2">
        <f t="shared" si="5"/>
        <v>33</v>
      </c>
      <c r="M99" s="1" t="s">
        <v>30</v>
      </c>
      <c r="N99" s="1" t="s">
        <v>31</v>
      </c>
      <c r="O99" s="1">
        <v>1926</v>
      </c>
      <c r="P99" s="1">
        <v>61</v>
      </c>
      <c r="Q99" s="1">
        <v>4120</v>
      </c>
      <c r="S99" s="1" t="s">
        <v>65</v>
      </c>
    </row>
    <row r="100" spans="1:19">
      <c r="A100" s="1">
        <v>1925</v>
      </c>
      <c r="B100" s="1">
        <v>12</v>
      </c>
      <c r="C100" s="1">
        <v>7</v>
      </c>
      <c r="D100" s="4">
        <f t="shared" si="3"/>
        <v>77</v>
      </c>
      <c r="E100" s="1">
        <v>4</v>
      </c>
      <c r="F100" s="1">
        <v>37</v>
      </c>
      <c r="G100" s="1">
        <v>2</v>
      </c>
      <c r="H100" s="1">
        <f>4+18</f>
        <v>22</v>
      </c>
      <c r="I100" s="1">
        <v>2</v>
      </c>
      <c r="J100" s="1">
        <f>10+5</f>
        <v>15</v>
      </c>
      <c r="K100" s="2">
        <f t="shared" si="4"/>
        <v>42</v>
      </c>
      <c r="L100" s="2">
        <f t="shared" si="5"/>
        <v>35</v>
      </c>
      <c r="M100" s="1" t="s">
        <v>30</v>
      </c>
      <c r="N100" s="1" t="s">
        <v>31</v>
      </c>
      <c r="O100" s="1">
        <v>1926</v>
      </c>
      <c r="P100" s="1">
        <v>61</v>
      </c>
      <c r="Q100" s="1">
        <v>4120</v>
      </c>
      <c r="S100" s="1" t="s">
        <v>65</v>
      </c>
    </row>
    <row r="101" spans="1:19">
      <c r="A101" s="1">
        <v>1925</v>
      </c>
      <c r="B101" s="1">
        <v>12</v>
      </c>
      <c r="C101" s="1">
        <v>8</v>
      </c>
      <c r="D101" s="4">
        <f t="shared" si="3"/>
        <v>69</v>
      </c>
      <c r="E101" s="1">
        <v>4</v>
      </c>
      <c r="F101" s="1">
        <v>29</v>
      </c>
      <c r="G101" s="1">
        <v>3</v>
      </c>
      <c r="H101" s="1">
        <f>8+1+2</f>
        <v>11</v>
      </c>
      <c r="I101" s="1">
        <v>1</v>
      </c>
      <c r="J101" s="1">
        <v>18</v>
      </c>
      <c r="K101" s="2">
        <f t="shared" si="4"/>
        <v>41</v>
      </c>
      <c r="L101" s="2">
        <f t="shared" si="5"/>
        <v>28</v>
      </c>
      <c r="M101" s="1" t="s">
        <v>30</v>
      </c>
      <c r="N101" s="1" t="s">
        <v>31</v>
      </c>
      <c r="O101" s="1">
        <v>1926</v>
      </c>
      <c r="P101" s="1">
        <v>61</v>
      </c>
      <c r="Q101" s="1">
        <v>4120</v>
      </c>
      <c r="S101" s="1" t="s">
        <v>65</v>
      </c>
    </row>
    <row r="102" spans="1:19">
      <c r="A102" s="1">
        <v>1925</v>
      </c>
      <c r="B102" s="1">
        <v>12</v>
      </c>
      <c r="C102" s="1">
        <v>9</v>
      </c>
      <c r="D102" s="4">
        <f t="shared" si="3"/>
        <v>73</v>
      </c>
      <c r="E102" s="1">
        <v>4</v>
      </c>
      <c r="F102" s="1">
        <v>33</v>
      </c>
      <c r="G102" s="1">
        <v>3</v>
      </c>
      <c r="H102" s="1">
        <f>10+1+3</f>
        <v>14</v>
      </c>
      <c r="I102" s="1">
        <v>1</v>
      </c>
      <c r="J102" s="1">
        <v>19</v>
      </c>
      <c r="K102" s="2">
        <f t="shared" si="4"/>
        <v>44</v>
      </c>
      <c r="L102" s="2">
        <f t="shared" si="5"/>
        <v>29</v>
      </c>
      <c r="M102" s="1" t="s">
        <v>30</v>
      </c>
      <c r="N102" s="1" t="s">
        <v>31</v>
      </c>
      <c r="O102" s="1">
        <v>1926</v>
      </c>
      <c r="P102" s="1">
        <v>61</v>
      </c>
      <c r="Q102" s="1">
        <v>4120</v>
      </c>
      <c r="S102" s="1" t="s">
        <v>65</v>
      </c>
    </row>
    <row r="103" spans="1:19">
      <c r="A103" s="1">
        <v>1925</v>
      </c>
      <c r="B103" s="1">
        <v>12</v>
      </c>
      <c r="C103" s="1">
        <v>10</v>
      </c>
      <c r="D103" s="4">
        <f t="shared" si="3"/>
        <v>62</v>
      </c>
      <c r="E103" s="1">
        <v>4</v>
      </c>
      <c r="F103" s="1">
        <v>22</v>
      </c>
      <c r="G103" s="1">
        <v>4</v>
      </c>
      <c r="H103" s="1">
        <f>6+2+1</f>
        <v>9</v>
      </c>
      <c r="I103" s="1">
        <v>1</v>
      </c>
      <c r="J103" s="1">
        <v>13</v>
      </c>
      <c r="K103" s="2">
        <f t="shared" si="4"/>
        <v>49</v>
      </c>
      <c r="L103" s="2">
        <f t="shared" si="5"/>
        <v>23</v>
      </c>
      <c r="M103" s="1" t="s">
        <v>30</v>
      </c>
      <c r="N103" s="1" t="s">
        <v>31</v>
      </c>
      <c r="O103" s="1">
        <v>1926</v>
      </c>
      <c r="P103" s="1">
        <v>61</v>
      </c>
      <c r="Q103" s="1">
        <v>4120</v>
      </c>
      <c r="S103" s="1" t="s">
        <v>65</v>
      </c>
    </row>
    <row r="104" spans="1:19">
      <c r="A104" s="1">
        <v>1925</v>
      </c>
      <c r="B104" s="1">
        <v>12</v>
      </c>
      <c r="C104" s="1">
        <v>11</v>
      </c>
      <c r="D104" s="4">
        <f t="shared" si="3"/>
        <v>38</v>
      </c>
      <c r="E104" s="1">
        <v>2</v>
      </c>
      <c r="F104" s="1">
        <v>18</v>
      </c>
      <c r="G104" s="1">
        <v>1</v>
      </c>
      <c r="H104" s="1">
        <v>6</v>
      </c>
      <c r="I104" s="1">
        <v>1</v>
      </c>
      <c r="J104" s="1">
        <v>12</v>
      </c>
      <c r="K104" s="2">
        <f t="shared" si="4"/>
        <v>16</v>
      </c>
      <c r="L104" s="2">
        <f t="shared" si="5"/>
        <v>22</v>
      </c>
      <c r="M104" s="1" t="s">
        <v>30</v>
      </c>
      <c r="N104" s="1" t="s">
        <v>31</v>
      </c>
      <c r="O104" s="1">
        <v>1926</v>
      </c>
      <c r="P104" s="1">
        <v>61</v>
      </c>
      <c r="Q104" s="1">
        <v>4120</v>
      </c>
      <c r="S104" s="1" t="s">
        <v>65</v>
      </c>
    </row>
    <row r="105" spans="1:19">
      <c r="A105" s="1">
        <v>1925</v>
      </c>
      <c r="B105" s="1">
        <v>12</v>
      </c>
      <c r="C105" s="1">
        <v>12</v>
      </c>
      <c r="D105" s="4">
        <f t="shared" si="3"/>
        <v>67</v>
      </c>
      <c r="E105" s="1">
        <v>4</v>
      </c>
      <c r="F105" s="1">
        <v>27</v>
      </c>
      <c r="G105" s="1">
        <v>2</v>
      </c>
      <c r="H105" s="1">
        <f>5+10</f>
        <v>15</v>
      </c>
      <c r="I105" s="1">
        <v>2</v>
      </c>
      <c r="J105" s="1">
        <f>4+8</f>
        <v>12</v>
      </c>
      <c r="K105" s="2">
        <f t="shared" si="4"/>
        <v>35</v>
      </c>
      <c r="L105" s="2">
        <f t="shared" si="5"/>
        <v>32</v>
      </c>
      <c r="M105" s="1" t="s">
        <v>30</v>
      </c>
      <c r="N105" s="1" t="s">
        <v>31</v>
      </c>
      <c r="O105" s="1">
        <v>1926</v>
      </c>
      <c r="P105" s="1">
        <v>61</v>
      </c>
      <c r="Q105" s="1">
        <v>4120</v>
      </c>
      <c r="S105" s="1" t="s">
        <v>65</v>
      </c>
    </row>
    <row r="106" spans="1:19">
      <c r="A106" s="1">
        <v>1925</v>
      </c>
      <c r="B106" s="1">
        <v>12</v>
      </c>
      <c r="C106" s="1">
        <v>13</v>
      </c>
      <c r="D106" s="4">
        <f t="shared" si="3"/>
        <v>70</v>
      </c>
      <c r="E106" s="1">
        <v>4</v>
      </c>
      <c r="F106" s="1">
        <v>30</v>
      </c>
      <c r="G106" s="1">
        <v>2</v>
      </c>
      <c r="H106" s="1">
        <f>5+9</f>
        <v>14</v>
      </c>
      <c r="I106" s="1">
        <v>2</v>
      </c>
      <c r="J106" s="1">
        <f>9+7</f>
        <v>16</v>
      </c>
      <c r="K106" s="2">
        <f t="shared" si="4"/>
        <v>34</v>
      </c>
      <c r="L106" s="2">
        <f t="shared" si="5"/>
        <v>36</v>
      </c>
      <c r="M106" s="1" t="s">
        <v>38</v>
      </c>
      <c r="N106" s="1" t="s">
        <v>31</v>
      </c>
      <c r="O106" s="1">
        <v>1926</v>
      </c>
      <c r="P106" s="1">
        <v>61</v>
      </c>
      <c r="Q106" s="1">
        <v>4120</v>
      </c>
      <c r="S106" s="1" t="s">
        <v>65</v>
      </c>
    </row>
    <row r="107" spans="1:19">
      <c r="A107" s="1">
        <v>1925</v>
      </c>
      <c r="B107" s="1">
        <v>12</v>
      </c>
      <c r="C107" s="1">
        <v>14</v>
      </c>
      <c r="D107" s="4">
        <f t="shared" si="3"/>
        <v>94</v>
      </c>
      <c r="E107" s="1">
        <v>5</v>
      </c>
      <c r="F107" s="1">
        <v>44</v>
      </c>
      <c r="G107" s="1">
        <v>2</v>
      </c>
      <c r="H107" s="1">
        <f>10+18</f>
        <v>28</v>
      </c>
      <c r="I107" s="1">
        <v>3</v>
      </c>
      <c r="J107" s="1">
        <f>7+6+3</f>
        <v>16</v>
      </c>
      <c r="K107" s="2">
        <f t="shared" si="4"/>
        <v>48</v>
      </c>
      <c r="L107" s="2">
        <f t="shared" si="5"/>
        <v>46</v>
      </c>
      <c r="M107" s="1" t="s">
        <v>30</v>
      </c>
      <c r="N107" s="1" t="s">
        <v>31</v>
      </c>
      <c r="O107" s="1">
        <v>1926</v>
      </c>
      <c r="P107" s="1">
        <v>61</v>
      </c>
      <c r="Q107" s="1">
        <v>4120</v>
      </c>
      <c r="S107" s="1" t="s">
        <v>65</v>
      </c>
    </row>
    <row r="108" spans="1:19">
      <c r="A108" s="1">
        <v>1925</v>
      </c>
      <c r="B108" s="1">
        <v>12</v>
      </c>
      <c r="C108" s="1">
        <v>15</v>
      </c>
      <c r="D108" s="4">
        <f t="shared" si="3"/>
        <v>92</v>
      </c>
      <c r="E108" s="1">
        <v>6</v>
      </c>
      <c r="F108" s="1">
        <v>32</v>
      </c>
      <c r="G108" s="1">
        <v>3</v>
      </c>
      <c r="H108" s="1">
        <f>5+12+1</f>
        <v>18</v>
      </c>
      <c r="I108" s="1">
        <v>3</v>
      </c>
      <c r="J108" s="1">
        <f>4+6+4</f>
        <v>14</v>
      </c>
      <c r="K108" s="2">
        <f t="shared" si="4"/>
        <v>48</v>
      </c>
      <c r="L108" s="2">
        <f t="shared" si="5"/>
        <v>44</v>
      </c>
      <c r="M108" s="1" t="s">
        <v>30</v>
      </c>
      <c r="N108" s="1" t="s">
        <v>31</v>
      </c>
      <c r="O108" s="1">
        <v>1926</v>
      </c>
      <c r="P108" s="1">
        <v>61</v>
      </c>
      <c r="Q108" s="1">
        <v>4120</v>
      </c>
      <c r="S108" s="1" t="s">
        <v>65</v>
      </c>
    </row>
    <row r="109" spans="1:19">
      <c r="A109" s="1">
        <v>1925</v>
      </c>
      <c r="B109" s="1">
        <v>12</v>
      </c>
      <c r="C109" s="1">
        <v>16</v>
      </c>
      <c r="D109" s="4">
        <f t="shared" si="3"/>
        <v>98</v>
      </c>
      <c r="E109" s="1">
        <v>6</v>
      </c>
      <c r="F109" s="1">
        <v>38</v>
      </c>
      <c r="G109" s="1">
        <v>3</v>
      </c>
      <c r="H109" s="1">
        <f>5+11+9</f>
        <v>25</v>
      </c>
      <c r="I109" s="1">
        <v>3</v>
      </c>
      <c r="J109" s="1">
        <f>4+5+4</f>
        <v>13</v>
      </c>
      <c r="K109" s="2">
        <f t="shared" si="4"/>
        <v>55</v>
      </c>
      <c r="L109" s="2">
        <f t="shared" si="5"/>
        <v>43</v>
      </c>
      <c r="M109" s="1" t="s">
        <v>30</v>
      </c>
      <c r="N109" s="1" t="s">
        <v>31</v>
      </c>
      <c r="O109" s="1">
        <v>1926</v>
      </c>
      <c r="P109" s="1">
        <v>61</v>
      </c>
      <c r="Q109" s="1">
        <v>4120</v>
      </c>
      <c r="S109" s="1" t="s">
        <v>65</v>
      </c>
    </row>
    <row r="110" spans="1:19">
      <c r="A110" s="1">
        <v>1925</v>
      </c>
      <c r="B110" s="1">
        <v>12</v>
      </c>
      <c r="C110" s="1">
        <v>17</v>
      </c>
      <c r="D110" s="4">
        <f t="shared" si="3"/>
        <v>106</v>
      </c>
      <c r="E110" s="1">
        <v>6</v>
      </c>
      <c r="F110" s="1">
        <v>46</v>
      </c>
      <c r="G110" s="1">
        <v>3</v>
      </c>
      <c r="H110" s="1">
        <f>7+20+7</f>
        <v>34</v>
      </c>
      <c r="I110" s="1">
        <v>3</v>
      </c>
      <c r="J110" s="1">
        <f>5+5+2</f>
        <v>12</v>
      </c>
      <c r="K110" s="2">
        <f t="shared" si="4"/>
        <v>64</v>
      </c>
      <c r="L110" s="2">
        <f t="shared" si="5"/>
        <v>42</v>
      </c>
      <c r="M110" s="1" t="s">
        <v>30</v>
      </c>
      <c r="N110" s="1" t="s">
        <v>31</v>
      </c>
      <c r="O110" s="1">
        <v>1926</v>
      </c>
      <c r="P110" s="1">
        <v>61</v>
      </c>
      <c r="Q110" s="1">
        <v>4120</v>
      </c>
      <c r="S110" s="1" t="s">
        <v>65</v>
      </c>
    </row>
    <row r="111" spans="1:19">
      <c r="A111" s="1">
        <v>1925</v>
      </c>
      <c r="B111" s="1">
        <v>12</v>
      </c>
      <c r="C111" s="1">
        <v>18</v>
      </c>
      <c r="D111" s="4">
        <f t="shared" si="3"/>
        <v>107</v>
      </c>
      <c r="E111" s="1">
        <v>6</v>
      </c>
      <c r="F111" s="1">
        <v>47</v>
      </c>
      <c r="G111" s="1">
        <v>3</v>
      </c>
      <c r="H111" s="1">
        <f>3+15+9</f>
        <v>27</v>
      </c>
      <c r="I111" s="1">
        <v>3</v>
      </c>
      <c r="J111" s="1">
        <f>5+10+5</f>
        <v>20</v>
      </c>
      <c r="K111" s="2">
        <f t="shared" si="4"/>
        <v>57</v>
      </c>
      <c r="L111" s="2">
        <f t="shared" si="5"/>
        <v>50</v>
      </c>
      <c r="M111" s="1" t="s">
        <v>30</v>
      </c>
      <c r="N111" s="1" t="s">
        <v>31</v>
      </c>
      <c r="O111" s="1">
        <v>1926</v>
      </c>
      <c r="P111" s="1">
        <v>61</v>
      </c>
      <c r="Q111" s="1">
        <v>4120</v>
      </c>
      <c r="S111" s="1" t="s">
        <v>65</v>
      </c>
    </row>
    <row r="112" spans="1:19">
      <c r="A112" s="1">
        <v>1925</v>
      </c>
      <c r="B112" s="1">
        <v>12</v>
      </c>
      <c r="C112" s="1">
        <v>19</v>
      </c>
      <c r="D112" s="4">
        <f t="shared" si="3"/>
        <v>105</v>
      </c>
      <c r="E112" s="1">
        <v>7</v>
      </c>
      <c r="F112" s="1">
        <v>35</v>
      </c>
      <c r="G112" s="1">
        <v>4</v>
      </c>
      <c r="H112" s="1">
        <f>4+9+9+1</f>
        <v>23</v>
      </c>
      <c r="I112" s="1">
        <v>3</v>
      </c>
      <c r="J112" s="1">
        <f>3+5+4</f>
        <v>12</v>
      </c>
      <c r="K112" s="2">
        <f t="shared" si="4"/>
        <v>63</v>
      </c>
      <c r="L112" s="2">
        <f t="shared" si="5"/>
        <v>42</v>
      </c>
      <c r="M112" s="1" t="s">
        <v>30</v>
      </c>
      <c r="N112" s="1" t="s">
        <v>31</v>
      </c>
      <c r="O112" s="1">
        <v>1926</v>
      </c>
      <c r="P112" s="1">
        <v>61</v>
      </c>
      <c r="Q112" s="1">
        <v>4120</v>
      </c>
      <c r="S112" s="1" t="s">
        <v>65</v>
      </c>
    </row>
    <row r="113" spans="1:19">
      <c r="A113" s="1">
        <v>1925</v>
      </c>
      <c r="B113" s="1">
        <v>12</v>
      </c>
      <c r="C113" s="1">
        <v>20</v>
      </c>
      <c r="D113" s="4">
        <f t="shared" si="3"/>
        <v>159</v>
      </c>
      <c r="E113" s="1">
        <v>8</v>
      </c>
      <c r="F113" s="1">
        <v>79</v>
      </c>
      <c r="G113" s="1">
        <v>4</v>
      </c>
      <c r="H113" s="1">
        <f>9+25+18+2</f>
        <v>54</v>
      </c>
      <c r="I113" s="1">
        <v>4</v>
      </c>
      <c r="J113" s="1">
        <f>2+5+11+7</f>
        <v>25</v>
      </c>
      <c r="K113" s="2">
        <f t="shared" si="4"/>
        <v>94</v>
      </c>
      <c r="L113" s="2">
        <f t="shared" si="5"/>
        <v>65</v>
      </c>
      <c r="M113" s="1" t="s">
        <v>30</v>
      </c>
      <c r="N113" s="1" t="s">
        <v>31</v>
      </c>
      <c r="O113" s="1">
        <v>1926</v>
      </c>
      <c r="P113" s="1">
        <v>61</v>
      </c>
      <c r="Q113" s="1">
        <v>4120</v>
      </c>
      <c r="S113" s="1" t="s">
        <v>65</v>
      </c>
    </row>
    <row r="114" spans="1:19">
      <c r="A114" s="1">
        <v>1925</v>
      </c>
      <c r="B114" s="1">
        <v>12</v>
      </c>
      <c r="C114" s="1">
        <v>21</v>
      </c>
      <c r="D114" s="4" t="str">
        <f t="shared" si="3"/>
        <v/>
      </c>
      <c r="K114" s="2" t="str">
        <f t="shared" si="4"/>
        <v/>
      </c>
      <c r="L114" s="2" t="str">
        <f t="shared" si="5"/>
        <v/>
      </c>
      <c r="N114" s="1" t="s">
        <v>31</v>
      </c>
      <c r="O114" s="1">
        <v>1926</v>
      </c>
      <c r="P114" s="1">
        <v>61</v>
      </c>
      <c r="Q114" s="1">
        <v>4120</v>
      </c>
      <c r="S114" s="1" t="s">
        <v>65</v>
      </c>
    </row>
    <row r="115" spans="1:19">
      <c r="A115" s="1">
        <v>1925</v>
      </c>
      <c r="B115" s="1">
        <v>12</v>
      </c>
      <c r="C115" s="1">
        <v>22</v>
      </c>
      <c r="D115" s="4" t="str">
        <f t="shared" si="3"/>
        <v/>
      </c>
      <c r="K115" s="2" t="str">
        <f t="shared" si="4"/>
        <v/>
      </c>
      <c r="L115" s="2" t="str">
        <f t="shared" si="5"/>
        <v/>
      </c>
      <c r="N115" s="1" t="s">
        <v>31</v>
      </c>
      <c r="O115" s="1">
        <v>1926</v>
      </c>
      <c r="P115" s="1">
        <v>61</v>
      </c>
      <c r="Q115" s="1">
        <v>4120</v>
      </c>
      <c r="S115" s="1" t="s">
        <v>65</v>
      </c>
    </row>
    <row r="116" spans="1:19">
      <c r="A116" s="1">
        <v>1925</v>
      </c>
      <c r="B116" s="1">
        <v>12</v>
      </c>
      <c r="C116" s="1">
        <v>23</v>
      </c>
      <c r="D116" s="4">
        <f t="shared" si="3"/>
        <v>98</v>
      </c>
      <c r="E116" s="1">
        <v>7</v>
      </c>
      <c r="F116" s="1">
        <v>28</v>
      </c>
      <c r="G116" s="1">
        <v>4</v>
      </c>
      <c r="H116" s="1">
        <f>5+4+2+3</f>
        <v>14</v>
      </c>
      <c r="I116" s="1">
        <v>3</v>
      </c>
      <c r="J116" s="1">
        <f>9+3+2</f>
        <v>14</v>
      </c>
      <c r="K116" s="2">
        <f t="shared" si="4"/>
        <v>54</v>
      </c>
      <c r="L116" s="2">
        <f t="shared" si="5"/>
        <v>44</v>
      </c>
      <c r="M116" s="1" t="s">
        <v>30</v>
      </c>
      <c r="N116" s="1" t="s">
        <v>31</v>
      </c>
      <c r="O116" s="1">
        <v>1926</v>
      </c>
      <c r="P116" s="1">
        <v>61</v>
      </c>
      <c r="Q116" s="1">
        <v>4120</v>
      </c>
      <c r="S116" s="1" t="s">
        <v>65</v>
      </c>
    </row>
    <row r="117" spans="1:19">
      <c r="A117" s="1">
        <v>1925</v>
      </c>
      <c r="B117" s="1">
        <v>12</v>
      </c>
      <c r="C117" s="1">
        <v>24</v>
      </c>
      <c r="D117" s="4">
        <f t="shared" si="3"/>
        <v>89</v>
      </c>
      <c r="E117" s="1">
        <v>6</v>
      </c>
      <c r="F117" s="1">
        <v>29</v>
      </c>
      <c r="G117" s="1">
        <v>3</v>
      </c>
      <c r="H117" s="1">
        <f>9+1+5</f>
        <v>15</v>
      </c>
      <c r="I117" s="1">
        <v>3</v>
      </c>
      <c r="J117" s="1">
        <f>11+1+2</f>
        <v>14</v>
      </c>
      <c r="K117" s="2">
        <f t="shared" si="4"/>
        <v>45</v>
      </c>
      <c r="L117" s="2">
        <f t="shared" si="5"/>
        <v>44</v>
      </c>
      <c r="M117" s="1" t="s">
        <v>30</v>
      </c>
      <c r="N117" s="1" t="s">
        <v>31</v>
      </c>
      <c r="O117" s="1">
        <v>1926</v>
      </c>
      <c r="P117" s="1">
        <v>61</v>
      </c>
      <c r="Q117" s="1">
        <v>4120</v>
      </c>
      <c r="S117" s="1" t="s">
        <v>65</v>
      </c>
    </row>
    <row r="118" spans="1:19">
      <c r="A118" s="1">
        <v>1925</v>
      </c>
      <c r="B118" s="1">
        <v>12</v>
      </c>
      <c r="C118" s="1">
        <v>25</v>
      </c>
      <c r="D118" s="4">
        <f t="shared" si="3"/>
        <v>82</v>
      </c>
      <c r="E118" s="1">
        <v>5</v>
      </c>
      <c r="F118" s="1">
        <v>32</v>
      </c>
      <c r="G118" s="1">
        <v>3</v>
      </c>
      <c r="H118" s="1">
        <f>5+1+12</f>
        <v>18</v>
      </c>
      <c r="I118" s="1">
        <v>2</v>
      </c>
      <c r="J118" s="1">
        <f>12+2</f>
        <v>14</v>
      </c>
      <c r="K118" s="2">
        <f t="shared" si="4"/>
        <v>48</v>
      </c>
      <c r="L118" s="2">
        <f t="shared" si="5"/>
        <v>34</v>
      </c>
      <c r="M118" s="1" t="s">
        <v>30</v>
      </c>
      <c r="N118" s="1" t="s">
        <v>31</v>
      </c>
      <c r="O118" s="1">
        <v>1926</v>
      </c>
      <c r="P118" s="1">
        <v>61</v>
      </c>
      <c r="Q118" s="1">
        <v>4120</v>
      </c>
      <c r="S118" s="1" t="s">
        <v>65</v>
      </c>
    </row>
    <row r="119" spans="1:19">
      <c r="A119" s="1">
        <v>1925</v>
      </c>
      <c r="B119" s="1">
        <v>12</v>
      </c>
      <c r="C119" s="1">
        <v>26</v>
      </c>
      <c r="D119" s="4">
        <f t="shared" si="3"/>
        <v>78</v>
      </c>
      <c r="E119" s="1">
        <v>6</v>
      </c>
      <c r="F119" s="1">
        <v>18</v>
      </c>
      <c r="G119" s="1">
        <v>4</v>
      </c>
      <c r="H119" s="1">
        <f>3+2+1+5</f>
        <v>11</v>
      </c>
      <c r="I119" s="1">
        <v>2</v>
      </c>
      <c r="J119" s="1">
        <f>6+1</f>
        <v>7</v>
      </c>
      <c r="K119" s="2">
        <f t="shared" si="4"/>
        <v>51</v>
      </c>
      <c r="L119" s="2">
        <f t="shared" si="5"/>
        <v>27</v>
      </c>
      <c r="M119" s="1" t="s">
        <v>30</v>
      </c>
      <c r="N119" s="1" t="s">
        <v>31</v>
      </c>
      <c r="O119" s="1">
        <v>1926</v>
      </c>
      <c r="P119" s="1">
        <v>61</v>
      </c>
      <c r="Q119" s="1">
        <v>4120</v>
      </c>
      <c r="S119" s="1" t="s">
        <v>65</v>
      </c>
    </row>
    <row r="120" spans="1:19">
      <c r="A120" s="1">
        <v>1925</v>
      </c>
      <c r="B120" s="1">
        <v>12</v>
      </c>
      <c r="C120" s="1">
        <v>27</v>
      </c>
      <c r="D120" s="4" t="str">
        <f t="shared" si="3"/>
        <v/>
      </c>
      <c r="K120" s="2" t="str">
        <f t="shared" si="4"/>
        <v/>
      </c>
      <c r="L120" s="2" t="str">
        <f t="shared" si="5"/>
        <v/>
      </c>
      <c r="N120" s="1" t="s">
        <v>31</v>
      </c>
      <c r="O120" s="1">
        <v>1926</v>
      </c>
      <c r="P120" s="1">
        <v>61</v>
      </c>
      <c r="Q120" s="1">
        <v>4120</v>
      </c>
      <c r="S120" s="1" t="s">
        <v>65</v>
      </c>
    </row>
    <row r="121" spans="1:19">
      <c r="A121" s="1">
        <v>1925</v>
      </c>
      <c r="B121" s="1">
        <v>12</v>
      </c>
      <c r="C121" s="1">
        <v>28</v>
      </c>
      <c r="D121" s="4">
        <f t="shared" si="3"/>
        <v>71</v>
      </c>
      <c r="E121" s="1">
        <v>5</v>
      </c>
      <c r="F121" s="1">
        <v>21</v>
      </c>
      <c r="G121" s="1">
        <v>3</v>
      </c>
      <c r="H121" s="1">
        <f>5+2+8</f>
        <v>15</v>
      </c>
      <c r="I121" s="1">
        <v>2</v>
      </c>
      <c r="J121" s="1">
        <f>5+1</f>
        <v>6</v>
      </c>
      <c r="K121" s="2">
        <f t="shared" si="4"/>
        <v>45</v>
      </c>
      <c r="L121" s="2">
        <f t="shared" si="5"/>
        <v>26</v>
      </c>
      <c r="M121" s="1" t="s">
        <v>30</v>
      </c>
      <c r="N121" s="1" t="s">
        <v>31</v>
      </c>
      <c r="O121" s="1">
        <v>1926</v>
      </c>
      <c r="P121" s="1">
        <v>61</v>
      </c>
      <c r="Q121" s="1">
        <v>4120</v>
      </c>
      <c r="S121" s="1" t="s">
        <v>65</v>
      </c>
    </row>
    <row r="122" spans="1:19">
      <c r="A122" s="1">
        <v>1925</v>
      </c>
      <c r="B122" s="1">
        <v>12</v>
      </c>
      <c r="C122" s="1">
        <v>29</v>
      </c>
      <c r="D122" s="4">
        <f t="shared" si="3"/>
        <v>81</v>
      </c>
      <c r="E122" s="1">
        <v>6</v>
      </c>
      <c r="F122" s="1">
        <v>21</v>
      </c>
      <c r="G122" s="1">
        <v>4</v>
      </c>
      <c r="H122" s="1">
        <f>2+2+4+8</f>
        <v>16</v>
      </c>
      <c r="I122" s="1">
        <v>2</v>
      </c>
      <c r="J122" s="1">
        <f>4+1</f>
        <v>5</v>
      </c>
      <c r="K122" s="2">
        <f t="shared" si="4"/>
        <v>56</v>
      </c>
      <c r="L122" s="2">
        <f t="shared" si="5"/>
        <v>25</v>
      </c>
      <c r="M122" s="1" t="s">
        <v>30</v>
      </c>
      <c r="N122" s="1" t="s">
        <v>31</v>
      </c>
      <c r="O122" s="1">
        <v>1926</v>
      </c>
      <c r="P122" s="1">
        <v>61</v>
      </c>
      <c r="Q122" s="1">
        <v>4120</v>
      </c>
      <c r="S122" s="1" t="s">
        <v>65</v>
      </c>
    </row>
    <row r="123" spans="1:19">
      <c r="A123" s="1">
        <v>1925</v>
      </c>
      <c r="B123" s="1">
        <v>12</v>
      </c>
      <c r="C123" s="1">
        <v>30</v>
      </c>
      <c r="D123" s="4">
        <f t="shared" si="3"/>
        <v>78</v>
      </c>
      <c r="E123" s="1">
        <v>5</v>
      </c>
      <c r="F123" s="1">
        <v>28</v>
      </c>
      <c r="G123" s="1">
        <v>4</v>
      </c>
      <c r="H123" s="1">
        <f>2+6+4+11</f>
        <v>23</v>
      </c>
      <c r="I123" s="1">
        <v>1</v>
      </c>
      <c r="J123" s="1">
        <v>5</v>
      </c>
      <c r="K123" s="2">
        <f t="shared" si="4"/>
        <v>63</v>
      </c>
      <c r="L123" s="2">
        <f t="shared" si="5"/>
        <v>15</v>
      </c>
      <c r="M123" s="1" t="s">
        <v>30</v>
      </c>
      <c r="N123" s="1" t="s">
        <v>31</v>
      </c>
      <c r="O123" s="1">
        <v>1926</v>
      </c>
      <c r="P123" s="1">
        <v>61</v>
      </c>
      <c r="Q123" s="1">
        <v>4120</v>
      </c>
      <c r="S123" s="1" t="s">
        <v>65</v>
      </c>
    </row>
    <row r="124" spans="1:19">
      <c r="A124" s="1">
        <v>1925</v>
      </c>
      <c r="B124" s="1">
        <v>12</v>
      </c>
      <c r="C124" s="1">
        <v>31</v>
      </c>
      <c r="D124" s="4">
        <f t="shared" si="3"/>
        <v>80</v>
      </c>
      <c r="E124" s="1">
        <v>6</v>
      </c>
      <c r="F124" s="1">
        <v>20</v>
      </c>
      <c r="G124" s="1">
        <v>5</v>
      </c>
      <c r="H124" s="1">
        <f>2+1+3+1+10</f>
        <v>17</v>
      </c>
      <c r="I124" s="1">
        <v>1</v>
      </c>
      <c r="J124" s="1">
        <v>3</v>
      </c>
      <c r="K124" s="2">
        <f t="shared" si="4"/>
        <v>67</v>
      </c>
      <c r="L124" s="2">
        <f t="shared" si="5"/>
        <v>13</v>
      </c>
      <c r="M124" s="1" t="s">
        <v>30</v>
      </c>
      <c r="N124" s="1" t="s">
        <v>31</v>
      </c>
      <c r="O124" s="1">
        <v>1926</v>
      </c>
      <c r="P124" s="1">
        <v>61</v>
      </c>
      <c r="Q124" s="1">
        <v>4120</v>
      </c>
      <c r="S124" s="1" t="s">
        <v>65</v>
      </c>
    </row>
    <row r="125" spans="1:19">
      <c r="D125" s="4" t="str">
        <f t="shared" si="3"/>
        <v/>
      </c>
      <c r="K125" s="2" t="str">
        <f t="shared" si="4"/>
        <v/>
      </c>
      <c r="L125" s="2" t="str">
        <f t="shared" si="5"/>
        <v/>
      </c>
    </row>
    <row r="126" spans="1:19">
      <c r="D126" s="4" t="str">
        <f t="shared" si="3"/>
        <v/>
      </c>
      <c r="K126" s="2" t="str">
        <f t="shared" si="4"/>
        <v/>
      </c>
      <c r="L126" s="2" t="str">
        <f t="shared" si="5"/>
        <v/>
      </c>
    </row>
    <row r="127" spans="1:19">
      <c r="D127" s="4" t="str">
        <f t="shared" si="3"/>
        <v/>
      </c>
      <c r="K127" s="2" t="str">
        <f t="shared" si="4"/>
        <v/>
      </c>
      <c r="L127" s="2" t="str">
        <f t="shared" si="5"/>
        <v/>
      </c>
    </row>
    <row r="128" spans="1:19">
      <c r="D128" s="4" t="str">
        <f t="shared" si="3"/>
        <v/>
      </c>
      <c r="K128" s="2" t="str">
        <f t="shared" si="4"/>
        <v/>
      </c>
      <c r="L128" s="2" t="str">
        <f t="shared" si="5"/>
        <v/>
      </c>
    </row>
    <row r="129" spans="4:12">
      <c r="D129" s="4" t="str">
        <f t="shared" si="3"/>
        <v/>
      </c>
      <c r="K129" s="2" t="str">
        <f t="shared" si="4"/>
        <v/>
      </c>
      <c r="L129" s="2" t="str">
        <f t="shared" si="5"/>
        <v/>
      </c>
    </row>
    <row r="130" spans="4:12">
      <c r="D130" s="4" t="str">
        <f t="shared" si="3"/>
        <v/>
      </c>
      <c r="K130" s="2" t="str">
        <f t="shared" si="4"/>
        <v/>
      </c>
      <c r="L130" s="2" t="str">
        <f t="shared" si="5"/>
        <v/>
      </c>
    </row>
    <row r="131" spans="4:12">
      <c r="D131" s="4" t="str">
        <f t="shared" ref="D131:D168" si="6">IF(E131="","",E131*10+F131)</f>
        <v/>
      </c>
      <c r="K131" s="2" t="str">
        <f t="shared" ref="K131:K162" si="7">IF(D131="","",G131*10+H131)</f>
        <v/>
      </c>
      <c r="L131" s="2" t="str">
        <f t="shared" ref="L131:L162" si="8">IF(D131="","",I131*10+J131)</f>
        <v/>
      </c>
    </row>
    <row r="132" spans="4:12">
      <c r="D132" s="4" t="str">
        <f t="shared" si="6"/>
        <v/>
      </c>
      <c r="K132" s="2" t="str">
        <f t="shared" si="7"/>
        <v/>
      </c>
      <c r="L132" s="2" t="str">
        <f t="shared" si="8"/>
        <v/>
      </c>
    </row>
    <row r="133" spans="4:12">
      <c r="D133" s="4" t="str">
        <f t="shared" si="6"/>
        <v/>
      </c>
      <c r="K133" s="2" t="str">
        <f t="shared" si="7"/>
        <v/>
      </c>
      <c r="L133" s="2" t="str">
        <f t="shared" si="8"/>
        <v/>
      </c>
    </row>
    <row r="134" spans="4:12">
      <c r="D134" s="4" t="str">
        <f t="shared" si="6"/>
        <v/>
      </c>
      <c r="K134" s="2" t="str">
        <f t="shared" si="7"/>
        <v/>
      </c>
      <c r="L134" s="2" t="str">
        <f t="shared" si="8"/>
        <v/>
      </c>
    </row>
    <row r="135" spans="4:12">
      <c r="D135" s="4" t="str">
        <f t="shared" si="6"/>
        <v/>
      </c>
      <c r="K135" s="2" t="str">
        <f t="shared" si="7"/>
        <v/>
      </c>
      <c r="L135" s="2" t="str">
        <f t="shared" si="8"/>
        <v/>
      </c>
    </row>
    <row r="136" spans="4:12">
      <c r="D136" s="4" t="str">
        <f t="shared" si="6"/>
        <v/>
      </c>
      <c r="K136" s="2" t="str">
        <f t="shared" si="7"/>
        <v/>
      </c>
      <c r="L136" s="2" t="str">
        <f t="shared" si="8"/>
        <v/>
      </c>
    </row>
    <row r="137" spans="4:12">
      <c r="D137" s="4" t="str">
        <f t="shared" si="6"/>
        <v/>
      </c>
      <c r="K137" s="2" t="str">
        <f t="shared" si="7"/>
        <v/>
      </c>
      <c r="L137" s="2" t="str">
        <f t="shared" si="8"/>
        <v/>
      </c>
    </row>
    <row r="138" spans="4:12">
      <c r="D138" s="4" t="str">
        <f t="shared" si="6"/>
        <v/>
      </c>
      <c r="K138" s="2" t="str">
        <f t="shared" si="7"/>
        <v/>
      </c>
      <c r="L138" s="2" t="str">
        <f t="shared" si="8"/>
        <v/>
      </c>
    </row>
    <row r="139" spans="4:12">
      <c r="D139" s="4" t="str">
        <f t="shared" si="6"/>
        <v/>
      </c>
      <c r="K139" s="2" t="str">
        <f t="shared" si="7"/>
        <v/>
      </c>
      <c r="L139" s="2" t="str">
        <f t="shared" si="8"/>
        <v/>
      </c>
    </row>
    <row r="140" spans="4:12">
      <c r="D140" s="4" t="str">
        <f t="shared" si="6"/>
        <v/>
      </c>
      <c r="K140" s="2" t="str">
        <f t="shared" si="7"/>
        <v/>
      </c>
      <c r="L140" s="2" t="str">
        <f t="shared" si="8"/>
        <v/>
      </c>
    </row>
    <row r="141" spans="4:12">
      <c r="D141" s="4" t="str">
        <f t="shared" si="6"/>
        <v/>
      </c>
      <c r="K141" s="2" t="str">
        <f t="shared" si="7"/>
        <v/>
      </c>
      <c r="L141" s="2" t="str">
        <f t="shared" si="8"/>
        <v/>
      </c>
    </row>
    <row r="142" spans="4:12">
      <c r="D142" s="4" t="str">
        <f t="shared" si="6"/>
        <v/>
      </c>
      <c r="K142" s="2" t="str">
        <f t="shared" si="7"/>
        <v/>
      </c>
      <c r="L142" s="2" t="str">
        <f t="shared" si="8"/>
        <v/>
      </c>
    </row>
    <row r="143" spans="4:12">
      <c r="D143" s="4" t="str">
        <f t="shared" si="6"/>
        <v/>
      </c>
      <c r="K143" s="2" t="str">
        <f t="shared" si="7"/>
        <v/>
      </c>
      <c r="L143" s="2" t="str">
        <f t="shared" si="8"/>
        <v/>
      </c>
    </row>
    <row r="144" spans="4:12">
      <c r="D144" s="4" t="str">
        <f t="shared" si="6"/>
        <v/>
      </c>
      <c r="K144" s="2" t="str">
        <f t="shared" si="7"/>
        <v/>
      </c>
      <c r="L144" s="2" t="str">
        <f t="shared" si="8"/>
        <v/>
      </c>
    </row>
    <row r="145" spans="4:12">
      <c r="D145" s="4" t="str">
        <f t="shared" si="6"/>
        <v/>
      </c>
      <c r="K145" s="2" t="str">
        <f t="shared" si="7"/>
        <v/>
      </c>
      <c r="L145" s="2" t="str">
        <f t="shared" si="8"/>
        <v/>
      </c>
    </row>
    <row r="146" spans="4:12">
      <c r="D146" s="4" t="str">
        <f t="shared" si="6"/>
        <v/>
      </c>
      <c r="K146" s="2" t="str">
        <f t="shared" si="7"/>
        <v/>
      </c>
      <c r="L146" s="2" t="str">
        <f t="shared" si="8"/>
        <v/>
      </c>
    </row>
    <row r="147" spans="4:12">
      <c r="D147" s="4" t="str">
        <f t="shared" si="6"/>
        <v/>
      </c>
      <c r="K147" s="2" t="str">
        <f t="shared" si="7"/>
        <v/>
      </c>
      <c r="L147" s="2" t="str">
        <f t="shared" si="8"/>
        <v/>
      </c>
    </row>
    <row r="148" spans="4:12">
      <c r="D148" s="4" t="str">
        <f t="shared" si="6"/>
        <v/>
      </c>
      <c r="K148" s="2" t="str">
        <f t="shared" si="7"/>
        <v/>
      </c>
      <c r="L148" s="2" t="str">
        <f t="shared" si="8"/>
        <v/>
      </c>
    </row>
    <row r="149" spans="4:12">
      <c r="D149" s="4" t="str">
        <f t="shared" si="6"/>
        <v/>
      </c>
      <c r="K149" s="2" t="str">
        <f t="shared" si="7"/>
        <v/>
      </c>
      <c r="L149" s="2" t="str">
        <f t="shared" si="8"/>
        <v/>
      </c>
    </row>
    <row r="150" spans="4:12">
      <c r="D150" s="4" t="str">
        <f t="shared" si="6"/>
        <v/>
      </c>
      <c r="K150" s="2" t="str">
        <f t="shared" si="7"/>
        <v/>
      </c>
      <c r="L150" s="2" t="str">
        <f t="shared" si="8"/>
        <v/>
      </c>
    </row>
    <row r="151" spans="4:12">
      <c r="D151" s="4" t="str">
        <f t="shared" si="6"/>
        <v/>
      </c>
      <c r="K151" s="2" t="str">
        <f t="shared" si="7"/>
        <v/>
      </c>
      <c r="L151" s="2" t="str">
        <f t="shared" si="8"/>
        <v/>
      </c>
    </row>
    <row r="152" spans="4:12">
      <c r="D152" s="4" t="str">
        <f t="shared" si="6"/>
        <v/>
      </c>
      <c r="K152" s="2" t="str">
        <f t="shared" si="7"/>
        <v/>
      </c>
      <c r="L152" s="2" t="str">
        <f t="shared" si="8"/>
        <v/>
      </c>
    </row>
    <row r="153" spans="4:12">
      <c r="D153" s="4" t="str">
        <f t="shared" si="6"/>
        <v/>
      </c>
      <c r="K153" s="2" t="str">
        <f t="shared" si="7"/>
        <v/>
      </c>
      <c r="L153" s="2" t="str">
        <f t="shared" si="8"/>
        <v/>
      </c>
    </row>
    <row r="154" spans="4:12">
      <c r="D154" s="4" t="str">
        <f t="shared" si="6"/>
        <v/>
      </c>
      <c r="K154" s="2" t="str">
        <f t="shared" si="7"/>
        <v/>
      </c>
      <c r="L154" s="2" t="str">
        <f t="shared" si="8"/>
        <v/>
      </c>
    </row>
    <row r="155" spans="4:12">
      <c r="D155" s="4" t="str">
        <f t="shared" si="6"/>
        <v/>
      </c>
      <c r="K155" s="2" t="str">
        <f t="shared" si="7"/>
        <v/>
      </c>
      <c r="L155" s="2" t="str">
        <f t="shared" si="8"/>
        <v/>
      </c>
    </row>
    <row r="156" spans="4:12">
      <c r="D156" s="4" t="str">
        <f t="shared" si="6"/>
        <v/>
      </c>
      <c r="K156" s="2" t="str">
        <f t="shared" si="7"/>
        <v/>
      </c>
      <c r="L156" s="2" t="str">
        <f t="shared" si="8"/>
        <v/>
      </c>
    </row>
    <row r="157" spans="4:12">
      <c r="D157" s="4" t="str">
        <f t="shared" si="6"/>
        <v/>
      </c>
      <c r="K157" s="2" t="str">
        <f t="shared" si="7"/>
        <v/>
      </c>
      <c r="L157" s="2" t="str">
        <f t="shared" si="8"/>
        <v/>
      </c>
    </row>
    <row r="158" spans="4:12">
      <c r="D158" s="4" t="str">
        <f t="shared" si="6"/>
        <v/>
      </c>
      <c r="K158" s="2" t="str">
        <f t="shared" si="7"/>
        <v/>
      </c>
      <c r="L158" s="2" t="str">
        <f t="shared" si="8"/>
        <v/>
      </c>
    </row>
    <row r="159" spans="4:12">
      <c r="D159" s="4" t="str">
        <f t="shared" si="6"/>
        <v/>
      </c>
      <c r="K159" s="2" t="str">
        <f t="shared" si="7"/>
        <v/>
      </c>
      <c r="L159" s="2" t="str">
        <f t="shared" si="8"/>
        <v/>
      </c>
    </row>
    <row r="160" spans="4:12">
      <c r="D160" s="4" t="str">
        <f t="shared" si="6"/>
        <v/>
      </c>
      <c r="K160" s="2" t="str">
        <f t="shared" si="7"/>
        <v/>
      </c>
      <c r="L160" s="2" t="str">
        <f t="shared" si="8"/>
        <v/>
      </c>
    </row>
    <row r="161" spans="4:12">
      <c r="D161" s="4" t="str">
        <f t="shared" si="6"/>
        <v/>
      </c>
      <c r="K161" s="2" t="str">
        <f t="shared" si="7"/>
        <v/>
      </c>
      <c r="L161" s="2" t="str">
        <f t="shared" si="8"/>
        <v/>
      </c>
    </row>
    <row r="162" spans="4:12">
      <c r="D162" s="4" t="str">
        <f t="shared" si="6"/>
        <v/>
      </c>
      <c r="K162" s="2" t="str">
        <f t="shared" si="7"/>
        <v/>
      </c>
      <c r="L162" s="2" t="str">
        <f t="shared" si="8"/>
        <v/>
      </c>
    </row>
    <row r="163" spans="4:12">
      <c r="D163" s="4" t="str">
        <f t="shared" si="6"/>
        <v/>
      </c>
    </row>
    <row r="164" spans="4:12">
      <c r="D164" s="4" t="str">
        <f t="shared" si="6"/>
        <v/>
      </c>
    </row>
    <row r="165" spans="4:12">
      <c r="D165" s="4" t="str">
        <f t="shared" si="6"/>
        <v/>
      </c>
    </row>
    <row r="166" spans="4:12">
      <c r="D166" s="4" t="str">
        <f t="shared" si="6"/>
        <v/>
      </c>
    </row>
    <row r="167" spans="4:12">
      <c r="D167" s="4" t="str">
        <f t="shared" si="6"/>
        <v/>
      </c>
    </row>
    <row r="168" spans="4:12">
      <c r="D168" s="4" t="str">
        <f t="shared" si="6"/>
        <v/>
      </c>
    </row>
    <row r="169" spans="4:12">
      <c r="D169" s="4" t="str">
        <f t="shared" ref="D169:D191" si="9">IF(E169="","",E169*10+F169+G169)</f>
        <v/>
      </c>
    </row>
    <row r="170" spans="4:12">
      <c r="D170" s="4" t="str">
        <f t="shared" si="9"/>
        <v/>
      </c>
    </row>
    <row r="171" spans="4:12">
      <c r="D171" s="4" t="str">
        <f t="shared" si="9"/>
        <v/>
      </c>
    </row>
    <row r="172" spans="4:12">
      <c r="D172" s="4" t="str">
        <f t="shared" si="9"/>
        <v/>
      </c>
    </row>
    <row r="173" spans="4:12">
      <c r="D173" s="4" t="str">
        <f t="shared" si="9"/>
        <v/>
      </c>
    </row>
    <row r="174" spans="4:12">
      <c r="D174" s="4" t="str">
        <f t="shared" si="9"/>
        <v/>
      </c>
    </row>
    <row r="175" spans="4:12">
      <c r="D175" s="4" t="str">
        <f t="shared" si="9"/>
        <v/>
      </c>
    </row>
    <row r="176" spans="4:12">
      <c r="D176" s="4" t="str">
        <f t="shared" si="9"/>
        <v/>
      </c>
    </row>
    <row r="177" spans="4:4">
      <c r="D177" s="4" t="str">
        <f t="shared" si="9"/>
        <v/>
      </c>
    </row>
    <row r="178" spans="4:4">
      <c r="D178" s="4" t="str">
        <f t="shared" si="9"/>
        <v/>
      </c>
    </row>
    <row r="179" spans="4:4">
      <c r="D179" s="4" t="str">
        <f t="shared" si="9"/>
        <v/>
      </c>
    </row>
    <row r="180" spans="4:4">
      <c r="D180" s="4" t="str">
        <f t="shared" si="9"/>
        <v/>
      </c>
    </row>
    <row r="181" spans="4:4">
      <c r="D181" s="4" t="str">
        <f t="shared" si="9"/>
        <v/>
      </c>
    </row>
    <row r="182" spans="4:4">
      <c r="D182" s="4" t="str">
        <f t="shared" si="9"/>
        <v/>
      </c>
    </row>
    <row r="183" spans="4:4">
      <c r="D183" s="4" t="str">
        <f t="shared" si="9"/>
        <v/>
      </c>
    </row>
    <row r="184" spans="4:4">
      <c r="D184" s="4" t="str">
        <f t="shared" si="9"/>
        <v/>
      </c>
    </row>
    <row r="185" spans="4:4">
      <c r="D185" s="4" t="str">
        <f t="shared" si="9"/>
        <v/>
      </c>
    </row>
    <row r="186" spans="4:4">
      <c r="D186" s="4" t="str">
        <f t="shared" si="9"/>
        <v/>
      </c>
    </row>
    <row r="187" spans="4:4">
      <c r="D187" s="4" t="str">
        <f t="shared" si="9"/>
        <v/>
      </c>
    </row>
    <row r="188" spans="4:4">
      <c r="D188" s="4" t="str">
        <f t="shared" si="9"/>
        <v/>
      </c>
    </row>
    <row r="189" spans="4:4">
      <c r="D189" s="4" t="str">
        <f t="shared" si="9"/>
        <v/>
      </c>
    </row>
    <row r="190" spans="4:4">
      <c r="D190" s="4" t="str">
        <f t="shared" si="9"/>
        <v/>
      </c>
    </row>
    <row r="191" spans="4:4">
      <c r="D191" s="4" t="str">
        <f t="shared" si="9"/>
        <v/>
      </c>
    </row>
    <row r="192" spans="4:4">
      <c r="D192" s="4" t="str">
        <f t="shared" ref="D192:D255" si="10">IF(E192="","",E192*10+F192+G192)</f>
        <v/>
      </c>
    </row>
    <row r="193" spans="4:4">
      <c r="D193" s="4" t="str">
        <f t="shared" si="10"/>
        <v/>
      </c>
    </row>
    <row r="194" spans="4:4">
      <c r="D194" s="4" t="str">
        <f t="shared" si="10"/>
        <v/>
      </c>
    </row>
    <row r="195" spans="4:4">
      <c r="D195" s="4" t="str">
        <f t="shared" si="10"/>
        <v/>
      </c>
    </row>
    <row r="196" spans="4:4">
      <c r="D196" s="4" t="str">
        <f t="shared" si="10"/>
        <v/>
      </c>
    </row>
    <row r="197" spans="4:4">
      <c r="D197" s="4" t="str">
        <f t="shared" si="10"/>
        <v/>
      </c>
    </row>
    <row r="198" spans="4:4">
      <c r="D198" s="4" t="str">
        <f t="shared" si="10"/>
        <v/>
      </c>
    </row>
    <row r="199" spans="4:4">
      <c r="D199" s="4" t="str">
        <f t="shared" si="10"/>
        <v/>
      </c>
    </row>
    <row r="200" spans="4:4">
      <c r="D200" s="4" t="str">
        <f t="shared" si="10"/>
        <v/>
      </c>
    </row>
    <row r="201" spans="4:4">
      <c r="D201" s="4" t="str">
        <f t="shared" si="10"/>
        <v/>
      </c>
    </row>
    <row r="202" spans="4:4">
      <c r="D202" s="4" t="str">
        <f t="shared" si="10"/>
        <v/>
      </c>
    </row>
    <row r="203" spans="4:4">
      <c r="D203" s="4" t="str">
        <f t="shared" si="10"/>
        <v/>
      </c>
    </row>
    <row r="204" spans="4:4">
      <c r="D204" s="4" t="str">
        <f t="shared" si="10"/>
        <v/>
      </c>
    </row>
    <row r="205" spans="4:4">
      <c r="D205" s="4" t="str">
        <f t="shared" si="10"/>
        <v/>
      </c>
    </row>
    <row r="206" spans="4:4">
      <c r="D206" s="4" t="str">
        <f t="shared" si="10"/>
        <v/>
      </c>
    </row>
    <row r="207" spans="4:4">
      <c r="D207" s="4" t="str">
        <f t="shared" si="10"/>
        <v/>
      </c>
    </row>
    <row r="208" spans="4:4">
      <c r="D208" s="4" t="str">
        <f t="shared" si="10"/>
        <v/>
      </c>
    </row>
    <row r="209" spans="4:4">
      <c r="D209" s="4" t="str">
        <f t="shared" si="10"/>
        <v/>
      </c>
    </row>
    <row r="210" spans="4:4">
      <c r="D210" s="4" t="str">
        <f t="shared" si="10"/>
        <v/>
      </c>
    </row>
    <row r="211" spans="4:4">
      <c r="D211" s="4" t="str">
        <f t="shared" si="10"/>
        <v/>
      </c>
    </row>
    <row r="212" spans="4:4">
      <c r="D212" s="4" t="str">
        <f t="shared" si="10"/>
        <v/>
      </c>
    </row>
    <row r="213" spans="4:4">
      <c r="D213" s="4" t="str">
        <f t="shared" si="10"/>
        <v/>
      </c>
    </row>
    <row r="214" spans="4:4">
      <c r="D214" s="4" t="str">
        <f t="shared" si="10"/>
        <v/>
      </c>
    </row>
    <row r="215" spans="4:4">
      <c r="D215" s="4" t="str">
        <f t="shared" si="10"/>
        <v/>
      </c>
    </row>
    <row r="216" spans="4:4">
      <c r="D216" s="4" t="str">
        <f t="shared" si="10"/>
        <v/>
      </c>
    </row>
    <row r="217" spans="4:4">
      <c r="D217" s="4" t="str">
        <f t="shared" si="10"/>
        <v/>
      </c>
    </row>
    <row r="218" spans="4:4">
      <c r="D218" s="4" t="str">
        <f t="shared" si="10"/>
        <v/>
      </c>
    </row>
    <row r="219" spans="4:4">
      <c r="D219" s="4" t="str">
        <f t="shared" si="10"/>
        <v/>
      </c>
    </row>
    <row r="220" spans="4:4">
      <c r="D220" s="4" t="str">
        <f t="shared" si="10"/>
        <v/>
      </c>
    </row>
    <row r="221" spans="4:4">
      <c r="D221" s="4" t="str">
        <f t="shared" si="10"/>
        <v/>
      </c>
    </row>
    <row r="222" spans="4:4">
      <c r="D222" s="4" t="str">
        <f t="shared" si="10"/>
        <v/>
      </c>
    </row>
    <row r="223" spans="4:4">
      <c r="D223" s="4" t="str">
        <f t="shared" si="10"/>
        <v/>
      </c>
    </row>
    <row r="224" spans="4:4">
      <c r="D224" s="4" t="str">
        <f t="shared" si="10"/>
        <v/>
      </c>
    </row>
    <row r="225" spans="4:4">
      <c r="D225" s="4" t="str">
        <f t="shared" si="10"/>
        <v/>
      </c>
    </row>
    <row r="226" spans="4:4">
      <c r="D226" s="4" t="str">
        <f t="shared" si="10"/>
        <v/>
      </c>
    </row>
    <row r="227" spans="4:4">
      <c r="D227" s="4" t="str">
        <f t="shared" si="10"/>
        <v/>
      </c>
    </row>
    <row r="228" spans="4:4">
      <c r="D228" s="4" t="str">
        <f t="shared" si="10"/>
        <v/>
      </c>
    </row>
    <row r="229" spans="4:4">
      <c r="D229" s="4" t="str">
        <f t="shared" si="10"/>
        <v/>
      </c>
    </row>
    <row r="230" spans="4:4">
      <c r="D230" s="4" t="str">
        <f t="shared" si="10"/>
        <v/>
      </c>
    </row>
    <row r="231" spans="4:4">
      <c r="D231" s="4" t="str">
        <f t="shared" si="10"/>
        <v/>
      </c>
    </row>
    <row r="232" spans="4:4">
      <c r="D232" s="4" t="str">
        <f t="shared" si="10"/>
        <v/>
      </c>
    </row>
    <row r="233" spans="4:4">
      <c r="D233" s="4" t="str">
        <f t="shared" si="10"/>
        <v/>
      </c>
    </row>
    <row r="234" spans="4:4">
      <c r="D234" s="4" t="str">
        <f t="shared" si="10"/>
        <v/>
      </c>
    </row>
    <row r="235" spans="4:4">
      <c r="D235" s="4" t="str">
        <f t="shared" si="10"/>
        <v/>
      </c>
    </row>
    <row r="236" spans="4:4">
      <c r="D236" s="4" t="str">
        <f t="shared" si="10"/>
        <v/>
      </c>
    </row>
    <row r="237" spans="4:4">
      <c r="D237" s="4" t="str">
        <f t="shared" si="10"/>
        <v/>
      </c>
    </row>
    <row r="238" spans="4:4">
      <c r="D238" s="4" t="str">
        <f t="shared" si="10"/>
        <v/>
      </c>
    </row>
    <row r="239" spans="4:4">
      <c r="D239" s="4" t="str">
        <f t="shared" si="10"/>
        <v/>
      </c>
    </row>
    <row r="240" spans="4:4">
      <c r="D240" s="4" t="str">
        <f t="shared" si="10"/>
        <v/>
      </c>
    </row>
    <row r="241" spans="4:4">
      <c r="D241" s="4" t="str">
        <f t="shared" si="10"/>
        <v/>
      </c>
    </row>
    <row r="242" spans="4:4">
      <c r="D242" s="4" t="str">
        <f t="shared" si="10"/>
        <v/>
      </c>
    </row>
    <row r="243" spans="4:4">
      <c r="D243" s="4" t="str">
        <f t="shared" si="10"/>
        <v/>
      </c>
    </row>
    <row r="244" spans="4:4">
      <c r="D244" s="4" t="str">
        <f t="shared" si="10"/>
        <v/>
      </c>
    </row>
    <row r="245" spans="4:4">
      <c r="D245" s="4" t="str">
        <f t="shared" si="10"/>
        <v/>
      </c>
    </row>
    <row r="246" spans="4:4">
      <c r="D246" s="4" t="str">
        <f t="shared" si="10"/>
        <v/>
      </c>
    </row>
    <row r="247" spans="4:4">
      <c r="D247" s="4" t="str">
        <f t="shared" si="10"/>
        <v/>
      </c>
    </row>
    <row r="248" spans="4:4">
      <c r="D248" s="4" t="str">
        <f t="shared" si="10"/>
        <v/>
      </c>
    </row>
    <row r="249" spans="4:4">
      <c r="D249" s="4" t="str">
        <f t="shared" si="10"/>
        <v/>
      </c>
    </row>
    <row r="250" spans="4:4">
      <c r="D250" s="4" t="str">
        <f t="shared" si="10"/>
        <v/>
      </c>
    </row>
    <row r="251" spans="4:4">
      <c r="D251" s="4" t="str">
        <f t="shared" si="10"/>
        <v/>
      </c>
    </row>
    <row r="252" spans="4:4">
      <c r="D252" s="4" t="str">
        <f t="shared" si="10"/>
        <v/>
      </c>
    </row>
    <row r="253" spans="4:4">
      <c r="D253" s="4" t="str">
        <f t="shared" si="10"/>
        <v/>
      </c>
    </row>
    <row r="254" spans="4:4">
      <c r="D254" s="4" t="str">
        <f t="shared" si="10"/>
        <v/>
      </c>
    </row>
    <row r="255" spans="4:4">
      <c r="D255" s="4" t="str">
        <f t="shared" si="10"/>
        <v/>
      </c>
    </row>
    <row r="256" spans="4:4">
      <c r="D256" s="4" t="str">
        <f t="shared" ref="D256:D319" si="11">IF(E256="","",E256*10+F256+G256)</f>
        <v/>
      </c>
    </row>
    <row r="257" spans="4:4">
      <c r="D257" s="4" t="str">
        <f t="shared" si="11"/>
        <v/>
      </c>
    </row>
    <row r="258" spans="4:4">
      <c r="D258" s="4" t="str">
        <f t="shared" si="11"/>
        <v/>
      </c>
    </row>
    <row r="259" spans="4:4">
      <c r="D259" s="4" t="str">
        <f t="shared" si="11"/>
        <v/>
      </c>
    </row>
    <row r="260" spans="4:4">
      <c r="D260" s="4" t="str">
        <f t="shared" si="11"/>
        <v/>
      </c>
    </row>
    <row r="261" spans="4:4">
      <c r="D261" s="4" t="str">
        <f t="shared" si="11"/>
        <v/>
      </c>
    </row>
    <row r="262" spans="4:4">
      <c r="D262" s="4" t="str">
        <f t="shared" si="11"/>
        <v/>
      </c>
    </row>
    <row r="263" spans="4:4">
      <c r="D263" s="4" t="str">
        <f t="shared" si="11"/>
        <v/>
      </c>
    </row>
    <row r="264" spans="4:4">
      <c r="D264" s="4" t="str">
        <f t="shared" si="11"/>
        <v/>
      </c>
    </row>
    <row r="265" spans="4:4">
      <c r="D265" s="4" t="str">
        <f t="shared" si="11"/>
        <v/>
      </c>
    </row>
    <row r="266" spans="4:4">
      <c r="D266" s="4" t="str">
        <f t="shared" si="11"/>
        <v/>
      </c>
    </row>
    <row r="267" spans="4:4">
      <c r="D267" s="4" t="str">
        <f t="shared" si="11"/>
        <v/>
      </c>
    </row>
    <row r="268" spans="4:4">
      <c r="D268" s="4" t="str">
        <f t="shared" si="11"/>
        <v/>
      </c>
    </row>
    <row r="269" spans="4:4">
      <c r="D269" s="4" t="str">
        <f t="shared" si="11"/>
        <v/>
      </c>
    </row>
    <row r="270" spans="4:4">
      <c r="D270" s="4" t="str">
        <f t="shared" si="11"/>
        <v/>
      </c>
    </row>
    <row r="271" spans="4:4">
      <c r="D271" s="4" t="str">
        <f t="shared" si="11"/>
        <v/>
      </c>
    </row>
    <row r="272" spans="4:4">
      <c r="D272" s="4" t="str">
        <f t="shared" si="11"/>
        <v/>
      </c>
    </row>
    <row r="273" spans="4:4">
      <c r="D273" s="4" t="str">
        <f t="shared" si="11"/>
        <v/>
      </c>
    </row>
    <row r="274" spans="4:4">
      <c r="D274" s="4" t="str">
        <f t="shared" si="11"/>
        <v/>
      </c>
    </row>
    <row r="275" spans="4:4">
      <c r="D275" s="4" t="str">
        <f t="shared" si="11"/>
        <v/>
      </c>
    </row>
    <row r="276" spans="4:4">
      <c r="D276" s="4" t="str">
        <f t="shared" si="11"/>
        <v/>
      </c>
    </row>
    <row r="277" spans="4:4">
      <c r="D277" s="4" t="str">
        <f t="shared" si="11"/>
        <v/>
      </c>
    </row>
    <row r="278" spans="4:4">
      <c r="D278" s="4" t="str">
        <f t="shared" si="11"/>
        <v/>
      </c>
    </row>
    <row r="279" spans="4:4">
      <c r="D279" s="4" t="str">
        <f t="shared" si="11"/>
        <v/>
      </c>
    </row>
    <row r="280" spans="4:4">
      <c r="D280" s="4" t="str">
        <f t="shared" si="11"/>
        <v/>
      </c>
    </row>
    <row r="281" spans="4:4">
      <c r="D281" s="4" t="str">
        <f t="shared" si="11"/>
        <v/>
      </c>
    </row>
    <row r="282" spans="4:4">
      <c r="D282" s="4" t="str">
        <f t="shared" si="11"/>
        <v/>
      </c>
    </row>
    <row r="283" spans="4:4">
      <c r="D283" s="4" t="str">
        <f t="shared" si="11"/>
        <v/>
      </c>
    </row>
    <row r="284" spans="4:4">
      <c r="D284" s="4" t="str">
        <f t="shared" si="11"/>
        <v/>
      </c>
    </row>
    <row r="285" spans="4:4">
      <c r="D285" s="4" t="str">
        <f t="shared" si="11"/>
        <v/>
      </c>
    </row>
    <row r="286" spans="4:4">
      <c r="D286" s="4" t="str">
        <f t="shared" si="11"/>
        <v/>
      </c>
    </row>
    <row r="287" spans="4:4">
      <c r="D287" s="4" t="str">
        <f t="shared" si="11"/>
        <v/>
      </c>
    </row>
    <row r="288" spans="4:4">
      <c r="D288" s="4" t="str">
        <f t="shared" si="11"/>
        <v/>
      </c>
    </row>
    <row r="289" spans="4:4">
      <c r="D289" s="4" t="str">
        <f t="shared" si="11"/>
        <v/>
      </c>
    </row>
    <row r="290" spans="4:4">
      <c r="D290" s="4" t="str">
        <f t="shared" si="11"/>
        <v/>
      </c>
    </row>
    <row r="291" spans="4:4">
      <c r="D291" s="4" t="str">
        <f t="shared" si="11"/>
        <v/>
      </c>
    </row>
    <row r="292" spans="4:4">
      <c r="D292" s="4" t="str">
        <f t="shared" si="11"/>
        <v/>
      </c>
    </row>
    <row r="293" spans="4:4">
      <c r="D293" s="4" t="str">
        <f t="shared" si="11"/>
        <v/>
      </c>
    </row>
    <row r="294" spans="4:4">
      <c r="D294" s="4" t="str">
        <f t="shared" si="11"/>
        <v/>
      </c>
    </row>
    <row r="295" spans="4:4">
      <c r="D295" s="4" t="str">
        <f t="shared" si="11"/>
        <v/>
      </c>
    </row>
    <row r="296" spans="4:4">
      <c r="D296" s="4" t="str">
        <f t="shared" si="11"/>
        <v/>
      </c>
    </row>
    <row r="297" spans="4:4">
      <c r="D297" s="4" t="str">
        <f t="shared" si="11"/>
        <v/>
      </c>
    </row>
    <row r="298" spans="4:4">
      <c r="D298" s="4" t="str">
        <f t="shared" si="11"/>
        <v/>
      </c>
    </row>
    <row r="299" spans="4:4">
      <c r="D299" s="4" t="str">
        <f t="shared" si="11"/>
        <v/>
      </c>
    </row>
    <row r="300" spans="4:4">
      <c r="D300" s="4" t="str">
        <f t="shared" si="11"/>
        <v/>
      </c>
    </row>
    <row r="301" spans="4:4">
      <c r="D301" s="4" t="str">
        <f t="shared" si="11"/>
        <v/>
      </c>
    </row>
    <row r="302" spans="4:4">
      <c r="D302" s="4" t="str">
        <f t="shared" si="11"/>
        <v/>
      </c>
    </row>
    <row r="303" spans="4:4">
      <c r="D303" s="4" t="str">
        <f t="shared" si="11"/>
        <v/>
      </c>
    </row>
    <row r="304" spans="4:4">
      <c r="D304" s="4" t="str">
        <f t="shared" si="11"/>
        <v/>
      </c>
    </row>
    <row r="305" spans="4:4">
      <c r="D305" s="4" t="str">
        <f t="shared" si="11"/>
        <v/>
      </c>
    </row>
    <row r="306" spans="4:4">
      <c r="D306" s="4" t="str">
        <f t="shared" si="11"/>
        <v/>
      </c>
    </row>
    <row r="307" spans="4:4">
      <c r="D307" s="4" t="str">
        <f t="shared" si="11"/>
        <v/>
      </c>
    </row>
    <row r="308" spans="4:4">
      <c r="D308" s="4" t="str">
        <f t="shared" si="11"/>
        <v/>
      </c>
    </row>
    <row r="309" spans="4:4">
      <c r="D309" s="4" t="str">
        <f t="shared" si="11"/>
        <v/>
      </c>
    </row>
    <row r="310" spans="4:4">
      <c r="D310" s="4" t="str">
        <f t="shared" si="11"/>
        <v/>
      </c>
    </row>
    <row r="311" spans="4:4">
      <c r="D311" s="4" t="str">
        <f t="shared" si="11"/>
        <v/>
      </c>
    </row>
    <row r="312" spans="4:4">
      <c r="D312" s="4" t="str">
        <f t="shared" si="11"/>
        <v/>
      </c>
    </row>
    <row r="313" spans="4:4">
      <c r="D313" s="4" t="str">
        <f t="shared" si="11"/>
        <v/>
      </c>
    </row>
    <row r="314" spans="4:4">
      <c r="D314" s="4" t="str">
        <f t="shared" si="11"/>
        <v/>
      </c>
    </row>
    <row r="315" spans="4:4">
      <c r="D315" s="4" t="str">
        <f t="shared" si="11"/>
        <v/>
      </c>
    </row>
    <row r="316" spans="4:4">
      <c r="D316" s="4" t="str">
        <f t="shared" si="11"/>
        <v/>
      </c>
    </row>
    <row r="317" spans="4:4">
      <c r="D317" s="4" t="str">
        <f t="shared" si="11"/>
        <v/>
      </c>
    </row>
    <row r="318" spans="4:4">
      <c r="D318" s="4" t="str">
        <f t="shared" si="11"/>
        <v/>
      </c>
    </row>
    <row r="319" spans="4:4">
      <c r="D319" s="4" t="str">
        <f t="shared" si="11"/>
        <v/>
      </c>
    </row>
    <row r="320" spans="4:4">
      <c r="D320" s="4" t="str">
        <f t="shared" ref="D320:D366" si="12">IF(E320="","",E320*10+F320+G320)</f>
        <v/>
      </c>
    </row>
    <row r="321" spans="4:4">
      <c r="D321" s="4" t="str">
        <f t="shared" si="12"/>
        <v/>
      </c>
    </row>
    <row r="322" spans="4:4">
      <c r="D322" s="4" t="str">
        <f t="shared" si="12"/>
        <v/>
      </c>
    </row>
    <row r="323" spans="4:4">
      <c r="D323" s="4" t="str">
        <f t="shared" si="12"/>
        <v/>
      </c>
    </row>
    <row r="324" spans="4:4">
      <c r="D324" s="4" t="str">
        <f t="shared" si="12"/>
        <v/>
      </c>
    </row>
    <row r="325" spans="4:4">
      <c r="D325" s="4" t="str">
        <f t="shared" si="12"/>
        <v/>
      </c>
    </row>
    <row r="326" spans="4:4">
      <c r="D326" s="4" t="str">
        <f t="shared" si="12"/>
        <v/>
      </c>
    </row>
    <row r="327" spans="4:4">
      <c r="D327" s="4" t="str">
        <f t="shared" si="12"/>
        <v/>
      </c>
    </row>
    <row r="328" spans="4:4">
      <c r="D328" s="4" t="str">
        <f t="shared" si="12"/>
        <v/>
      </c>
    </row>
    <row r="329" spans="4:4">
      <c r="D329" s="4" t="str">
        <f t="shared" si="12"/>
        <v/>
      </c>
    </row>
    <row r="330" spans="4:4">
      <c r="D330" s="4" t="str">
        <f t="shared" si="12"/>
        <v/>
      </c>
    </row>
    <row r="331" spans="4:4">
      <c r="D331" s="4" t="str">
        <f t="shared" si="12"/>
        <v/>
      </c>
    </row>
    <row r="332" spans="4:4">
      <c r="D332" s="4" t="str">
        <f t="shared" si="12"/>
        <v/>
      </c>
    </row>
    <row r="333" spans="4:4">
      <c r="D333" s="4" t="str">
        <f t="shared" si="12"/>
        <v/>
      </c>
    </row>
    <row r="334" spans="4:4">
      <c r="D334" s="4" t="str">
        <f t="shared" si="12"/>
        <v/>
      </c>
    </row>
    <row r="335" spans="4:4">
      <c r="D335" s="4" t="str">
        <f t="shared" si="12"/>
        <v/>
      </c>
    </row>
    <row r="336" spans="4:4">
      <c r="D336" s="4" t="str">
        <f t="shared" si="12"/>
        <v/>
      </c>
    </row>
    <row r="337" spans="4:4">
      <c r="D337" s="4" t="str">
        <f t="shared" si="12"/>
        <v/>
      </c>
    </row>
    <row r="338" spans="4:4">
      <c r="D338" s="4" t="str">
        <f t="shared" si="12"/>
        <v/>
      </c>
    </row>
    <row r="339" spans="4:4">
      <c r="D339" s="4" t="str">
        <f t="shared" si="12"/>
        <v/>
      </c>
    </row>
    <row r="340" spans="4:4">
      <c r="D340" s="4" t="str">
        <f t="shared" si="12"/>
        <v/>
      </c>
    </row>
    <row r="341" spans="4:4">
      <c r="D341" s="4" t="str">
        <f t="shared" si="12"/>
        <v/>
      </c>
    </row>
    <row r="342" spans="4:4">
      <c r="D342" s="4" t="str">
        <f t="shared" si="12"/>
        <v/>
      </c>
    </row>
    <row r="343" spans="4:4">
      <c r="D343" s="4" t="str">
        <f t="shared" si="12"/>
        <v/>
      </c>
    </row>
    <row r="344" spans="4:4">
      <c r="D344" s="4" t="str">
        <f t="shared" si="12"/>
        <v/>
      </c>
    </row>
    <row r="345" spans="4:4">
      <c r="D345" s="4" t="str">
        <f t="shared" si="12"/>
        <v/>
      </c>
    </row>
    <row r="346" spans="4:4">
      <c r="D346" s="4" t="str">
        <f t="shared" si="12"/>
        <v/>
      </c>
    </row>
    <row r="347" spans="4:4">
      <c r="D347" s="4" t="str">
        <f t="shared" si="12"/>
        <v/>
      </c>
    </row>
    <row r="348" spans="4:4">
      <c r="D348" s="4" t="str">
        <f t="shared" si="12"/>
        <v/>
      </c>
    </row>
    <row r="349" spans="4:4">
      <c r="D349" s="4" t="str">
        <f t="shared" si="12"/>
        <v/>
      </c>
    </row>
    <row r="350" spans="4:4">
      <c r="D350" s="4" t="str">
        <f t="shared" si="12"/>
        <v/>
      </c>
    </row>
    <row r="351" spans="4:4">
      <c r="D351" s="4" t="str">
        <f t="shared" si="12"/>
        <v/>
      </c>
    </row>
    <row r="352" spans="4:4">
      <c r="D352" s="4" t="str">
        <f t="shared" si="12"/>
        <v/>
      </c>
    </row>
    <row r="353" spans="4:4">
      <c r="D353" s="4" t="str">
        <f t="shared" si="12"/>
        <v/>
      </c>
    </row>
    <row r="354" spans="4:4">
      <c r="D354" s="4" t="str">
        <f t="shared" si="12"/>
        <v/>
      </c>
    </row>
    <row r="355" spans="4:4">
      <c r="D355" s="4" t="str">
        <f t="shared" si="12"/>
        <v/>
      </c>
    </row>
    <row r="356" spans="4:4">
      <c r="D356" s="4" t="str">
        <f t="shared" si="12"/>
        <v/>
      </c>
    </row>
    <row r="357" spans="4:4">
      <c r="D357" s="4" t="str">
        <f t="shared" si="12"/>
        <v/>
      </c>
    </row>
    <row r="358" spans="4:4">
      <c r="D358" s="4" t="str">
        <f t="shared" si="12"/>
        <v/>
      </c>
    </row>
    <row r="359" spans="4:4">
      <c r="D359" s="4" t="str">
        <f t="shared" si="12"/>
        <v/>
      </c>
    </row>
    <row r="360" spans="4:4">
      <c r="D360" s="4" t="str">
        <f t="shared" si="12"/>
        <v/>
      </c>
    </row>
    <row r="361" spans="4:4">
      <c r="D361" s="4" t="str">
        <f t="shared" si="12"/>
        <v/>
      </c>
    </row>
    <row r="362" spans="4:4">
      <c r="D362" s="4" t="str">
        <f t="shared" si="12"/>
        <v/>
      </c>
    </row>
    <row r="363" spans="4:4">
      <c r="D363" s="4" t="str">
        <f t="shared" si="12"/>
        <v/>
      </c>
    </row>
    <row r="364" spans="4:4">
      <c r="D364" s="4" t="str">
        <f t="shared" si="12"/>
        <v/>
      </c>
    </row>
    <row r="365" spans="4:4">
      <c r="D365" s="4" t="str">
        <f t="shared" si="12"/>
        <v/>
      </c>
    </row>
    <row r="366" spans="4:4">
      <c r="D366" s="4" t="str">
        <f t="shared" si="1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7"/>
  <sheetViews>
    <sheetView topLeftCell="A363" workbookViewId="0">
      <selection activeCell="M270" sqref="M270:M380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1926</v>
      </c>
      <c r="B2" s="3">
        <v>1</v>
      </c>
      <c r="C2" s="3">
        <v>1</v>
      </c>
      <c r="D2" s="4">
        <f>IF(E2="","",E2*10+F2)</f>
        <v>74</v>
      </c>
      <c r="E2" s="3">
        <v>5</v>
      </c>
      <c r="F2" s="3">
        <v>24</v>
      </c>
      <c r="G2" s="3">
        <v>4</v>
      </c>
      <c r="H2" s="1">
        <f>12+6+3+1</f>
        <v>22</v>
      </c>
      <c r="I2" s="1">
        <v>1</v>
      </c>
      <c r="J2" s="1">
        <v>2</v>
      </c>
      <c r="K2" s="2">
        <f>IF(D2="","",G2*10+H2)</f>
        <v>62</v>
      </c>
      <c r="L2" s="2">
        <f>IF(D2="","",I2*10+J2)</f>
        <v>12</v>
      </c>
      <c r="M2" s="5" t="s">
        <v>30</v>
      </c>
      <c r="N2" s="3" t="s">
        <v>31</v>
      </c>
      <c r="O2" s="1">
        <v>1926</v>
      </c>
      <c r="P2" s="1">
        <v>65</v>
      </c>
      <c r="Q2" s="1">
        <v>3865</v>
      </c>
      <c r="S2" s="1" t="s">
        <v>66</v>
      </c>
    </row>
    <row r="3" spans="1:19">
      <c r="A3" s="3">
        <v>1926</v>
      </c>
      <c r="B3" s="3">
        <v>1</v>
      </c>
      <c r="C3" s="3">
        <v>2</v>
      </c>
      <c r="D3" s="4" t="str">
        <f t="shared" ref="D3:D66" si="0">IF(E3="","",E3*10+F3)</f>
        <v/>
      </c>
      <c r="E3" s="3"/>
      <c r="F3" s="3"/>
      <c r="G3" s="3"/>
      <c r="K3" s="2" t="str">
        <f t="shared" ref="K3:K66" si="1">IF(D3="","",G3*10+H3)</f>
        <v/>
      </c>
      <c r="L3" s="2" t="str">
        <f t="shared" ref="L3:L66" si="2">IF(D3="","",I3*10+J3)</f>
        <v/>
      </c>
      <c r="M3" s="5"/>
      <c r="N3" s="3" t="s">
        <v>31</v>
      </c>
      <c r="O3" s="1">
        <v>1926</v>
      </c>
      <c r="P3" s="1">
        <v>65</v>
      </c>
      <c r="Q3" s="1">
        <v>3865</v>
      </c>
      <c r="S3" s="1" t="s">
        <v>66</v>
      </c>
    </row>
    <row r="4" spans="1:19">
      <c r="A4" s="3">
        <v>1926</v>
      </c>
      <c r="B4" s="3">
        <v>1</v>
      </c>
      <c r="C4" s="3">
        <v>3</v>
      </c>
      <c r="D4" s="4">
        <f t="shared" si="0"/>
        <v>38</v>
      </c>
      <c r="E4" s="3">
        <v>3</v>
      </c>
      <c r="F4" s="3">
        <v>8</v>
      </c>
      <c r="G4" s="3">
        <v>3</v>
      </c>
      <c r="H4" s="1">
        <f>2+2+4</f>
        <v>8</v>
      </c>
      <c r="K4" s="2">
        <f t="shared" si="1"/>
        <v>38</v>
      </c>
      <c r="L4" s="2">
        <f t="shared" si="2"/>
        <v>0</v>
      </c>
      <c r="M4" s="5" t="s">
        <v>30</v>
      </c>
      <c r="N4" s="3" t="s">
        <v>31</v>
      </c>
      <c r="O4" s="1">
        <v>1926</v>
      </c>
      <c r="P4" s="1">
        <v>65</v>
      </c>
      <c r="Q4" s="1">
        <v>3865</v>
      </c>
      <c r="S4" s="1" t="s">
        <v>66</v>
      </c>
    </row>
    <row r="5" spans="1:19">
      <c r="A5" s="3">
        <v>1926</v>
      </c>
      <c r="B5" s="3">
        <v>1</v>
      </c>
      <c r="C5" s="3">
        <v>4</v>
      </c>
      <c r="D5" s="4">
        <f t="shared" si="0"/>
        <v>27</v>
      </c>
      <c r="E5" s="3">
        <v>2</v>
      </c>
      <c r="F5" s="3">
        <v>7</v>
      </c>
      <c r="G5" s="3">
        <v>1</v>
      </c>
      <c r="H5" s="1">
        <v>2</v>
      </c>
      <c r="I5" s="1">
        <v>1</v>
      </c>
      <c r="J5" s="1">
        <v>5</v>
      </c>
      <c r="K5" s="2">
        <f t="shared" si="1"/>
        <v>12</v>
      </c>
      <c r="L5" s="2">
        <f t="shared" si="2"/>
        <v>15</v>
      </c>
      <c r="M5" s="5" t="s">
        <v>30</v>
      </c>
      <c r="N5" s="3" t="s">
        <v>31</v>
      </c>
      <c r="O5" s="1">
        <v>1926</v>
      </c>
      <c r="P5" s="1">
        <v>65</v>
      </c>
      <c r="Q5" s="1">
        <v>3865</v>
      </c>
      <c r="S5" s="1" t="s">
        <v>66</v>
      </c>
    </row>
    <row r="6" spans="1:19">
      <c r="A6" s="3">
        <v>1926</v>
      </c>
      <c r="B6" s="3">
        <v>1</v>
      </c>
      <c r="C6" s="3">
        <v>5</v>
      </c>
      <c r="D6" s="4">
        <f t="shared" si="0"/>
        <v>33</v>
      </c>
      <c r="E6" s="3">
        <v>2</v>
      </c>
      <c r="F6" s="3">
        <v>13</v>
      </c>
      <c r="G6" s="3">
        <v>1</v>
      </c>
      <c r="H6" s="1">
        <v>1</v>
      </c>
      <c r="I6" s="1">
        <v>1</v>
      </c>
      <c r="J6" s="1">
        <v>12</v>
      </c>
      <c r="K6" s="2">
        <f t="shared" si="1"/>
        <v>11</v>
      </c>
      <c r="L6" s="2">
        <f t="shared" si="2"/>
        <v>22</v>
      </c>
      <c r="M6" s="5" t="s">
        <v>30</v>
      </c>
      <c r="N6" s="3" t="s">
        <v>31</v>
      </c>
      <c r="O6" s="1">
        <v>1926</v>
      </c>
      <c r="P6" s="1">
        <v>65</v>
      </c>
      <c r="Q6" s="1">
        <v>3865</v>
      </c>
      <c r="S6" s="1" t="s">
        <v>66</v>
      </c>
    </row>
    <row r="7" spans="1:19">
      <c r="A7" s="3">
        <v>1926</v>
      </c>
      <c r="B7" s="3">
        <v>1</v>
      </c>
      <c r="C7" s="3">
        <v>6</v>
      </c>
      <c r="D7" s="4">
        <f t="shared" si="0"/>
        <v>36</v>
      </c>
      <c r="E7" s="3">
        <v>2</v>
      </c>
      <c r="F7" s="3">
        <v>16</v>
      </c>
      <c r="G7" s="3">
        <v>1</v>
      </c>
      <c r="H7" s="1">
        <v>3</v>
      </c>
      <c r="I7" s="1">
        <v>1</v>
      </c>
      <c r="J7" s="1">
        <v>13</v>
      </c>
      <c r="K7" s="2">
        <f t="shared" si="1"/>
        <v>13</v>
      </c>
      <c r="L7" s="2">
        <f t="shared" si="2"/>
        <v>23</v>
      </c>
      <c r="M7" s="5" t="s">
        <v>30</v>
      </c>
      <c r="N7" s="3" t="s">
        <v>31</v>
      </c>
      <c r="O7" s="1">
        <v>1926</v>
      </c>
      <c r="P7" s="1">
        <v>65</v>
      </c>
      <c r="Q7" s="1">
        <v>3865</v>
      </c>
      <c r="S7" s="1" t="s">
        <v>66</v>
      </c>
    </row>
    <row r="8" spans="1:19">
      <c r="A8" s="3">
        <v>1926</v>
      </c>
      <c r="B8" s="3">
        <v>1</v>
      </c>
      <c r="C8" s="3">
        <v>7</v>
      </c>
      <c r="D8" s="4">
        <f t="shared" si="0"/>
        <v>46</v>
      </c>
      <c r="E8" s="3">
        <v>3</v>
      </c>
      <c r="F8" s="3">
        <v>16</v>
      </c>
      <c r="G8" s="3">
        <v>1</v>
      </c>
      <c r="H8" s="1">
        <v>3</v>
      </c>
      <c r="I8" s="1">
        <v>2</v>
      </c>
      <c r="J8" s="1">
        <f>12+1</f>
        <v>13</v>
      </c>
      <c r="K8" s="2">
        <f t="shared" si="1"/>
        <v>13</v>
      </c>
      <c r="L8" s="2">
        <f t="shared" si="2"/>
        <v>33</v>
      </c>
      <c r="M8" s="5" t="s">
        <v>30</v>
      </c>
      <c r="N8" s="3" t="s">
        <v>31</v>
      </c>
      <c r="O8" s="1">
        <v>1926</v>
      </c>
      <c r="P8" s="1">
        <v>65</v>
      </c>
      <c r="Q8" s="1">
        <v>3865</v>
      </c>
      <c r="S8" s="1" t="s">
        <v>66</v>
      </c>
    </row>
    <row r="9" spans="1:19">
      <c r="A9" s="3">
        <v>1926</v>
      </c>
      <c r="B9" s="3">
        <v>1</v>
      </c>
      <c r="C9" s="3">
        <v>8</v>
      </c>
      <c r="D9" s="4" t="str">
        <f t="shared" si="0"/>
        <v/>
      </c>
      <c r="E9" s="3"/>
      <c r="F9" s="3"/>
      <c r="G9" s="3"/>
      <c r="K9" s="2" t="str">
        <f t="shared" si="1"/>
        <v/>
      </c>
      <c r="L9" s="2" t="str">
        <f t="shared" si="2"/>
        <v/>
      </c>
      <c r="M9" s="5"/>
      <c r="N9" s="3" t="s">
        <v>31</v>
      </c>
      <c r="O9" s="1">
        <v>1926</v>
      </c>
      <c r="P9" s="1">
        <v>65</v>
      </c>
      <c r="Q9" s="1">
        <v>3865</v>
      </c>
      <c r="S9" s="1" t="s">
        <v>66</v>
      </c>
    </row>
    <row r="10" spans="1:19">
      <c r="A10" s="3">
        <v>1926</v>
      </c>
      <c r="B10" s="3">
        <v>1</v>
      </c>
      <c r="C10" s="3">
        <v>9</v>
      </c>
      <c r="D10" s="4">
        <f t="shared" si="0"/>
        <v>46</v>
      </c>
      <c r="E10" s="3">
        <v>3</v>
      </c>
      <c r="F10" s="3">
        <v>16</v>
      </c>
      <c r="G10" s="3">
        <v>1</v>
      </c>
      <c r="H10" s="1">
        <v>8</v>
      </c>
      <c r="I10" s="1">
        <v>2</v>
      </c>
      <c r="J10" s="1">
        <f>2+6</f>
        <v>8</v>
      </c>
      <c r="K10" s="2">
        <f t="shared" si="1"/>
        <v>18</v>
      </c>
      <c r="L10" s="2">
        <f t="shared" si="2"/>
        <v>28</v>
      </c>
      <c r="M10" s="5" t="s">
        <v>30</v>
      </c>
      <c r="N10" s="3" t="s">
        <v>31</v>
      </c>
      <c r="O10" s="1">
        <v>1926</v>
      </c>
      <c r="P10" s="1">
        <v>65</v>
      </c>
      <c r="Q10" s="1">
        <v>3865</v>
      </c>
      <c r="S10" s="1" t="s">
        <v>66</v>
      </c>
    </row>
    <row r="11" spans="1:19">
      <c r="A11" s="3">
        <v>1926</v>
      </c>
      <c r="B11" s="3">
        <v>1</v>
      </c>
      <c r="C11" s="3">
        <v>10</v>
      </c>
      <c r="D11" s="4">
        <f t="shared" si="0"/>
        <v>67</v>
      </c>
      <c r="E11" s="3">
        <v>3</v>
      </c>
      <c r="F11" s="3">
        <v>37</v>
      </c>
      <c r="G11" s="3">
        <v>1</v>
      </c>
      <c r="H11" s="1">
        <v>27</v>
      </c>
      <c r="I11" s="1">
        <v>2</v>
      </c>
      <c r="J11" s="1">
        <f>2+8</f>
        <v>10</v>
      </c>
      <c r="K11" s="2">
        <f t="shared" si="1"/>
        <v>37</v>
      </c>
      <c r="L11" s="2">
        <f t="shared" si="2"/>
        <v>30</v>
      </c>
      <c r="M11" s="5" t="s">
        <v>30</v>
      </c>
      <c r="N11" s="3" t="s">
        <v>31</v>
      </c>
      <c r="O11" s="1">
        <v>1926</v>
      </c>
      <c r="P11" s="1">
        <v>65</v>
      </c>
      <c r="Q11" s="1">
        <v>3865</v>
      </c>
      <c r="S11" s="1" t="s">
        <v>66</v>
      </c>
    </row>
    <row r="12" spans="1:19">
      <c r="A12" s="3">
        <v>1926</v>
      </c>
      <c r="B12" s="3">
        <v>1</v>
      </c>
      <c r="C12" s="3">
        <v>11</v>
      </c>
      <c r="D12" s="4">
        <f t="shared" si="0"/>
        <v>72</v>
      </c>
      <c r="E12" s="3">
        <v>4</v>
      </c>
      <c r="F12" s="3">
        <v>32</v>
      </c>
      <c r="G12" s="3">
        <v>2</v>
      </c>
      <c r="H12" s="1">
        <f>21+2</f>
        <v>23</v>
      </c>
      <c r="I12" s="1">
        <v>2</v>
      </c>
      <c r="J12" s="1">
        <f>2+7</f>
        <v>9</v>
      </c>
      <c r="K12" s="2">
        <f t="shared" si="1"/>
        <v>43</v>
      </c>
      <c r="L12" s="2">
        <f t="shared" si="2"/>
        <v>29</v>
      </c>
      <c r="M12" s="5" t="s">
        <v>30</v>
      </c>
      <c r="N12" s="3" t="s">
        <v>31</v>
      </c>
      <c r="O12" s="1">
        <v>1926</v>
      </c>
      <c r="P12" s="1">
        <v>65</v>
      </c>
      <c r="Q12" s="1">
        <v>3865</v>
      </c>
      <c r="S12" s="1" t="s">
        <v>66</v>
      </c>
    </row>
    <row r="13" spans="1:19">
      <c r="A13" s="3">
        <v>1926</v>
      </c>
      <c r="B13" s="3">
        <v>1</v>
      </c>
      <c r="C13" s="3">
        <v>12</v>
      </c>
      <c r="D13" s="4">
        <f t="shared" si="0"/>
        <v>76</v>
      </c>
      <c r="E13" s="3">
        <v>4</v>
      </c>
      <c r="F13" s="3">
        <v>36</v>
      </c>
      <c r="G13" s="3">
        <v>2</v>
      </c>
      <c r="H13" s="1">
        <f>29+2</f>
        <v>31</v>
      </c>
      <c r="I13" s="1">
        <v>2</v>
      </c>
      <c r="J13" s="1">
        <f>2+3</f>
        <v>5</v>
      </c>
      <c r="K13" s="2">
        <f t="shared" si="1"/>
        <v>51</v>
      </c>
      <c r="L13" s="2">
        <f t="shared" si="2"/>
        <v>25</v>
      </c>
      <c r="M13" s="5" t="s">
        <v>30</v>
      </c>
      <c r="N13" s="3" t="s">
        <v>31</v>
      </c>
      <c r="O13" s="1">
        <v>1926</v>
      </c>
      <c r="P13" s="1">
        <v>65</v>
      </c>
      <c r="Q13" s="1">
        <v>3865</v>
      </c>
      <c r="S13" s="1" t="s">
        <v>66</v>
      </c>
    </row>
    <row r="14" spans="1:19">
      <c r="A14" s="3">
        <v>1926</v>
      </c>
      <c r="B14" s="3">
        <v>1</v>
      </c>
      <c r="C14" s="3">
        <v>13</v>
      </c>
      <c r="D14" s="4">
        <f t="shared" si="0"/>
        <v>53</v>
      </c>
      <c r="E14" s="3">
        <v>3</v>
      </c>
      <c r="F14" s="3">
        <v>23</v>
      </c>
      <c r="G14" s="3">
        <v>2</v>
      </c>
      <c r="H14" s="1">
        <f>18+2</f>
        <v>20</v>
      </c>
      <c r="I14" s="1">
        <v>1</v>
      </c>
      <c r="J14" s="1">
        <v>3</v>
      </c>
      <c r="K14" s="2">
        <f t="shared" si="1"/>
        <v>40</v>
      </c>
      <c r="L14" s="2">
        <f t="shared" si="2"/>
        <v>13</v>
      </c>
      <c r="M14" s="5" t="s">
        <v>30</v>
      </c>
      <c r="N14" s="3" t="s">
        <v>31</v>
      </c>
      <c r="O14" s="1">
        <v>1926</v>
      </c>
      <c r="P14" s="1">
        <v>65</v>
      </c>
      <c r="Q14" s="1">
        <v>3865</v>
      </c>
      <c r="S14" s="1" t="s">
        <v>66</v>
      </c>
    </row>
    <row r="15" spans="1:19">
      <c r="A15" s="3">
        <v>1926</v>
      </c>
      <c r="B15" s="3">
        <v>1</v>
      </c>
      <c r="C15" s="3">
        <v>14</v>
      </c>
      <c r="D15" s="4">
        <f t="shared" si="0"/>
        <v>52</v>
      </c>
      <c r="E15" s="3">
        <v>3</v>
      </c>
      <c r="F15" s="3">
        <v>22</v>
      </c>
      <c r="G15" s="3">
        <v>2</v>
      </c>
      <c r="H15" s="1">
        <f>17+2</f>
        <v>19</v>
      </c>
      <c r="I15" s="1">
        <v>1</v>
      </c>
      <c r="J15" s="1">
        <v>3</v>
      </c>
      <c r="K15" s="2">
        <f t="shared" si="1"/>
        <v>39</v>
      </c>
      <c r="L15" s="2">
        <f t="shared" si="2"/>
        <v>13</v>
      </c>
      <c r="M15" s="5" t="s">
        <v>38</v>
      </c>
      <c r="N15" s="3" t="s">
        <v>31</v>
      </c>
      <c r="O15" s="1">
        <v>1926</v>
      </c>
      <c r="P15" s="1">
        <v>65</v>
      </c>
      <c r="Q15" s="1">
        <v>3865</v>
      </c>
      <c r="S15" s="1" t="s">
        <v>66</v>
      </c>
    </row>
    <row r="16" spans="1:19">
      <c r="A16" s="3">
        <v>1926</v>
      </c>
      <c r="B16" s="3">
        <v>1</v>
      </c>
      <c r="C16" s="3">
        <v>15</v>
      </c>
      <c r="D16" s="4">
        <f t="shared" si="0"/>
        <v>48</v>
      </c>
      <c r="E16" s="3">
        <v>3</v>
      </c>
      <c r="F16" s="3">
        <v>18</v>
      </c>
      <c r="G16" s="3">
        <v>2</v>
      </c>
      <c r="H16" s="1">
        <f>13+3</f>
        <v>16</v>
      </c>
      <c r="I16" s="1">
        <v>1</v>
      </c>
      <c r="J16" s="1">
        <v>2</v>
      </c>
      <c r="K16" s="2">
        <f t="shared" si="1"/>
        <v>36</v>
      </c>
      <c r="L16" s="2">
        <f t="shared" si="2"/>
        <v>12</v>
      </c>
      <c r="M16" s="5" t="s">
        <v>38</v>
      </c>
      <c r="N16" s="3" t="s">
        <v>31</v>
      </c>
      <c r="O16" s="1">
        <v>1926</v>
      </c>
      <c r="P16" s="1">
        <v>65</v>
      </c>
      <c r="Q16" s="1">
        <v>3865</v>
      </c>
      <c r="S16" s="1" t="s">
        <v>66</v>
      </c>
    </row>
    <row r="17" spans="1:19">
      <c r="A17" s="3">
        <v>1926</v>
      </c>
      <c r="B17" s="3">
        <v>1</v>
      </c>
      <c r="C17" s="3">
        <v>16</v>
      </c>
      <c r="D17" s="4" t="str">
        <f t="shared" si="0"/>
        <v/>
      </c>
      <c r="E17" s="3"/>
      <c r="F17" s="3"/>
      <c r="G17" s="3"/>
      <c r="K17" s="2" t="str">
        <f t="shared" si="1"/>
        <v/>
      </c>
      <c r="L17" s="2" t="str">
        <f t="shared" si="2"/>
        <v/>
      </c>
      <c r="M17" s="5"/>
      <c r="N17" s="3" t="s">
        <v>31</v>
      </c>
      <c r="O17" s="1">
        <v>1926</v>
      </c>
      <c r="P17" s="1">
        <v>65</v>
      </c>
      <c r="Q17" s="1">
        <v>3865</v>
      </c>
      <c r="S17" s="1" t="s">
        <v>66</v>
      </c>
    </row>
    <row r="18" spans="1:19">
      <c r="A18" s="3">
        <v>1926</v>
      </c>
      <c r="B18" s="3">
        <v>1</v>
      </c>
      <c r="C18" s="3">
        <v>17</v>
      </c>
      <c r="D18" s="4">
        <f t="shared" si="0"/>
        <v>61</v>
      </c>
      <c r="E18" s="3">
        <v>5</v>
      </c>
      <c r="F18" s="3">
        <v>11</v>
      </c>
      <c r="G18" s="3">
        <v>2</v>
      </c>
      <c r="H18" s="1">
        <f>2+1</f>
        <v>3</v>
      </c>
      <c r="I18" s="1">
        <v>3</v>
      </c>
      <c r="J18" s="1">
        <f>3+1+4</f>
        <v>8</v>
      </c>
      <c r="K18" s="2">
        <f t="shared" si="1"/>
        <v>23</v>
      </c>
      <c r="L18" s="2">
        <f t="shared" si="2"/>
        <v>38</v>
      </c>
      <c r="M18" s="5" t="s">
        <v>30</v>
      </c>
      <c r="N18" s="3" t="s">
        <v>31</v>
      </c>
      <c r="O18" s="1">
        <v>1926</v>
      </c>
      <c r="P18" s="1">
        <v>65</v>
      </c>
      <c r="Q18" s="1">
        <v>3865</v>
      </c>
      <c r="S18" s="1" t="s">
        <v>66</v>
      </c>
    </row>
    <row r="19" spans="1:19">
      <c r="A19" s="3">
        <v>1926</v>
      </c>
      <c r="B19" s="3">
        <v>1</v>
      </c>
      <c r="C19" s="3">
        <v>18</v>
      </c>
      <c r="D19" s="4">
        <f t="shared" si="0"/>
        <v>88</v>
      </c>
      <c r="E19" s="3">
        <v>7</v>
      </c>
      <c r="F19" s="3">
        <v>18</v>
      </c>
      <c r="G19" s="3">
        <v>3</v>
      </c>
      <c r="H19" s="1">
        <f>1+1+4</f>
        <v>6</v>
      </c>
      <c r="I19" s="1">
        <v>4</v>
      </c>
      <c r="J19" s="1">
        <f>2+1+7+2</f>
        <v>12</v>
      </c>
      <c r="K19" s="2">
        <f t="shared" si="1"/>
        <v>36</v>
      </c>
      <c r="L19" s="2">
        <f t="shared" si="2"/>
        <v>52</v>
      </c>
      <c r="M19" s="5" t="s">
        <v>30</v>
      </c>
      <c r="N19" s="3" t="s">
        <v>31</v>
      </c>
      <c r="O19" s="1">
        <v>1926</v>
      </c>
      <c r="P19" s="1">
        <v>65</v>
      </c>
      <c r="Q19" s="1">
        <v>3865</v>
      </c>
      <c r="S19" s="1" t="s">
        <v>66</v>
      </c>
    </row>
    <row r="20" spans="1:19">
      <c r="A20" s="3">
        <v>1926</v>
      </c>
      <c r="B20" s="3">
        <v>1</v>
      </c>
      <c r="C20" s="3">
        <v>19</v>
      </c>
      <c r="D20" s="4" t="str">
        <f t="shared" si="0"/>
        <v/>
      </c>
      <c r="E20" s="3"/>
      <c r="F20" s="3"/>
      <c r="G20" s="3"/>
      <c r="K20" s="2" t="str">
        <f t="shared" si="1"/>
        <v/>
      </c>
      <c r="L20" s="2" t="str">
        <f t="shared" si="2"/>
        <v/>
      </c>
      <c r="M20" s="5"/>
      <c r="N20" s="3" t="s">
        <v>31</v>
      </c>
      <c r="O20" s="1">
        <v>1926</v>
      </c>
      <c r="P20" s="1">
        <v>65</v>
      </c>
      <c r="Q20" s="1">
        <v>3865</v>
      </c>
      <c r="S20" s="1" t="s">
        <v>66</v>
      </c>
    </row>
    <row r="21" spans="1:19">
      <c r="A21" s="3">
        <v>1926</v>
      </c>
      <c r="B21" s="3">
        <v>1</v>
      </c>
      <c r="C21" s="3">
        <v>20</v>
      </c>
      <c r="D21" s="4">
        <f t="shared" si="0"/>
        <v>71</v>
      </c>
      <c r="E21" s="3">
        <v>5</v>
      </c>
      <c r="F21" s="3">
        <v>21</v>
      </c>
      <c r="G21" s="3">
        <v>3</v>
      </c>
      <c r="H21" s="1">
        <f>1+1+5</f>
        <v>7</v>
      </c>
      <c r="I21" s="1">
        <v>2</v>
      </c>
      <c r="J21" s="1">
        <f>8+6</f>
        <v>14</v>
      </c>
      <c r="K21" s="2">
        <f t="shared" si="1"/>
        <v>37</v>
      </c>
      <c r="L21" s="2">
        <f t="shared" si="2"/>
        <v>34</v>
      </c>
      <c r="M21" s="5" t="s">
        <v>30</v>
      </c>
      <c r="N21" s="3" t="s">
        <v>31</v>
      </c>
      <c r="O21" s="1">
        <v>1926</v>
      </c>
      <c r="P21" s="1">
        <v>65</v>
      </c>
      <c r="Q21" s="1">
        <v>3865</v>
      </c>
      <c r="S21" s="1" t="s">
        <v>66</v>
      </c>
    </row>
    <row r="22" spans="1:19">
      <c r="A22" s="3">
        <v>1926</v>
      </c>
      <c r="B22" s="3">
        <v>1</v>
      </c>
      <c r="C22" s="3">
        <v>21</v>
      </c>
      <c r="D22" s="4">
        <f t="shared" si="0"/>
        <v>68</v>
      </c>
      <c r="E22" s="3">
        <v>5</v>
      </c>
      <c r="F22" s="3">
        <v>18</v>
      </c>
      <c r="G22" s="3">
        <v>3</v>
      </c>
      <c r="H22" s="1">
        <f>1+1+5</f>
        <v>7</v>
      </c>
      <c r="I22" s="1">
        <v>2</v>
      </c>
      <c r="J22" s="1">
        <f>7+4</f>
        <v>11</v>
      </c>
      <c r="K22" s="2">
        <f t="shared" si="1"/>
        <v>37</v>
      </c>
      <c r="L22" s="2">
        <f t="shared" si="2"/>
        <v>31</v>
      </c>
      <c r="M22" s="5" t="s">
        <v>30</v>
      </c>
      <c r="N22" s="3" t="s">
        <v>31</v>
      </c>
      <c r="O22" s="1">
        <v>1926</v>
      </c>
      <c r="P22" s="1">
        <v>65</v>
      </c>
      <c r="Q22" s="1">
        <v>3865</v>
      </c>
      <c r="S22" s="1" t="s">
        <v>66</v>
      </c>
    </row>
    <row r="23" spans="1:19">
      <c r="A23" s="3">
        <v>1926</v>
      </c>
      <c r="B23" s="3">
        <v>1</v>
      </c>
      <c r="C23" s="3">
        <v>22</v>
      </c>
      <c r="D23" s="4" t="str">
        <f t="shared" si="0"/>
        <v/>
      </c>
      <c r="E23" s="3"/>
      <c r="F23" s="3"/>
      <c r="G23" s="3"/>
      <c r="K23" s="2" t="str">
        <f t="shared" si="1"/>
        <v/>
      </c>
      <c r="L23" s="2" t="str">
        <f t="shared" si="2"/>
        <v/>
      </c>
      <c r="M23" s="5"/>
      <c r="N23" s="3" t="s">
        <v>31</v>
      </c>
      <c r="O23" s="1">
        <v>1926</v>
      </c>
      <c r="P23" s="1">
        <v>65</v>
      </c>
      <c r="Q23" s="1">
        <v>3865</v>
      </c>
      <c r="S23" s="1" t="s">
        <v>66</v>
      </c>
    </row>
    <row r="24" spans="1:19">
      <c r="A24" s="3">
        <v>1926</v>
      </c>
      <c r="B24" s="3">
        <v>1</v>
      </c>
      <c r="C24" s="3">
        <v>23</v>
      </c>
      <c r="D24" s="4">
        <f t="shared" si="0"/>
        <v>82</v>
      </c>
      <c r="E24" s="3">
        <v>6</v>
      </c>
      <c r="F24" s="3">
        <v>22</v>
      </c>
      <c r="G24" s="3">
        <v>4</v>
      </c>
      <c r="H24" s="1">
        <f>2+2+1+9</f>
        <v>14</v>
      </c>
      <c r="I24" s="1">
        <v>2</v>
      </c>
      <c r="J24" s="1">
        <f>4+4</f>
        <v>8</v>
      </c>
      <c r="K24" s="2">
        <f t="shared" si="1"/>
        <v>54</v>
      </c>
      <c r="L24" s="2">
        <f t="shared" si="2"/>
        <v>28</v>
      </c>
      <c r="M24" s="5" t="s">
        <v>30</v>
      </c>
      <c r="N24" s="3" t="s">
        <v>31</v>
      </c>
      <c r="O24" s="1">
        <v>1926</v>
      </c>
      <c r="P24" s="1">
        <v>65</v>
      </c>
      <c r="Q24" s="1">
        <v>3865</v>
      </c>
      <c r="S24" s="1" t="s">
        <v>66</v>
      </c>
    </row>
    <row r="25" spans="1:19">
      <c r="A25" s="3">
        <v>1926</v>
      </c>
      <c r="B25" s="3">
        <v>1</v>
      </c>
      <c r="C25" s="3">
        <v>24</v>
      </c>
      <c r="D25" s="4">
        <f t="shared" si="0"/>
        <v>73</v>
      </c>
      <c r="E25" s="3">
        <v>5</v>
      </c>
      <c r="F25" s="3">
        <v>23</v>
      </c>
      <c r="G25" s="3">
        <v>3</v>
      </c>
      <c r="H25" s="1">
        <f>4+1+14</f>
        <v>19</v>
      </c>
      <c r="I25" s="1">
        <v>2</v>
      </c>
      <c r="J25" s="1">
        <f>3+1</f>
        <v>4</v>
      </c>
      <c r="K25" s="2">
        <f t="shared" si="1"/>
        <v>49</v>
      </c>
      <c r="L25" s="2">
        <f t="shared" si="2"/>
        <v>24</v>
      </c>
      <c r="M25" s="5" t="s">
        <v>30</v>
      </c>
      <c r="N25" s="3" t="s">
        <v>31</v>
      </c>
      <c r="O25" s="1">
        <v>1926</v>
      </c>
      <c r="P25" s="1">
        <v>65</v>
      </c>
      <c r="Q25" s="1">
        <v>3865</v>
      </c>
      <c r="S25" s="1" t="s">
        <v>66</v>
      </c>
    </row>
    <row r="26" spans="1:19">
      <c r="A26" s="3">
        <v>1926</v>
      </c>
      <c r="B26" s="3">
        <v>1</v>
      </c>
      <c r="C26" s="3">
        <v>25</v>
      </c>
      <c r="D26" s="4">
        <f t="shared" si="0"/>
        <v>78</v>
      </c>
      <c r="E26" s="3">
        <v>4</v>
      </c>
      <c r="F26" s="3">
        <v>38</v>
      </c>
      <c r="G26" s="3">
        <v>2</v>
      </c>
      <c r="H26" s="1">
        <f>1+28</f>
        <v>29</v>
      </c>
      <c r="I26" s="1">
        <v>2</v>
      </c>
      <c r="J26" s="1">
        <f>1+3</f>
        <v>4</v>
      </c>
      <c r="K26" s="2">
        <f t="shared" si="1"/>
        <v>49</v>
      </c>
      <c r="L26" s="2">
        <f t="shared" si="2"/>
        <v>24</v>
      </c>
      <c r="M26" s="5" t="s">
        <v>30</v>
      </c>
      <c r="N26" s="3" t="s">
        <v>31</v>
      </c>
      <c r="O26" s="1">
        <v>1926</v>
      </c>
      <c r="P26" s="1">
        <v>65</v>
      </c>
      <c r="Q26" s="1">
        <v>3865</v>
      </c>
      <c r="S26" s="1" t="s">
        <v>66</v>
      </c>
    </row>
    <row r="27" spans="1:19">
      <c r="A27" s="3">
        <v>1926</v>
      </c>
      <c r="B27" s="3">
        <v>1</v>
      </c>
      <c r="C27" s="3">
        <v>26</v>
      </c>
      <c r="D27" s="4">
        <f t="shared" si="0"/>
        <v>69</v>
      </c>
      <c r="E27" s="3">
        <v>4</v>
      </c>
      <c r="F27" s="3">
        <v>29</v>
      </c>
      <c r="G27" s="3">
        <v>2</v>
      </c>
      <c r="H27" s="1">
        <f>1+22</f>
        <v>23</v>
      </c>
      <c r="I27" s="1">
        <v>2</v>
      </c>
      <c r="J27" s="1">
        <f>3+3</f>
        <v>6</v>
      </c>
      <c r="K27" s="2">
        <f t="shared" si="1"/>
        <v>43</v>
      </c>
      <c r="L27" s="2">
        <f t="shared" si="2"/>
        <v>26</v>
      </c>
      <c r="M27" s="5" t="s">
        <v>30</v>
      </c>
      <c r="N27" s="3" t="s">
        <v>31</v>
      </c>
      <c r="O27" s="1">
        <v>1926</v>
      </c>
      <c r="P27" s="1">
        <v>65</v>
      </c>
      <c r="Q27" s="1">
        <v>3865</v>
      </c>
      <c r="S27" s="1" t="s">
        <v>66</v>
      </c>
    </row>
    <row r="28" spans="1:19">
      <c r="A28" s="3">
        <v>1926</v>
      </c>
      <c r="B28" s="3">
        <v>1</v>
      </c>
      <c r="C28" s="3">
        <v>27</v>
      </c>
      <c r="D28" s="4">
        <f t="shared" si="0"/>
        <v>72</v>
      </c>
      <c r="E28" s="3">
        <v>5</v>
      </c>
      <c r="F28" s="3">
        <v>22</v>
      </c>
      <c r="G28" s="3">
        <v>2</v>
      </c>
      <c r="H28" s="1">
        <f>1+18</f>
        <v>19</v>
      </c>
      <c r="I28" s="1">
        <v>3</v>
      </c>
      <c r="J28" s="1">
        <f>1+1+1</f>
        <v>3</v>
      </c>
      <c r="K28" s="2">
        <f t="shared" si="1"/>
        <v>39</v>
      </c>
      <c r="L28" s="2">
        <f t="shared" si="2"/>
        <v>33</v>
      </c>
      <c r="M28" s="5" t="s">
        <v>30</v>
      </c>
      <c r="N28" s="3" t="s">
        <v>31</v>
      </c>
      <c r="O28" s="1">
        <v>1926</v>
      </c>
      <c r="P28" s="1">
        <v>65</v>
      </c>
      <c r="Q28" s="1">
        <v>3865</v>
      </c>
      <c r="S28" s="1" t="s">
        <v>66</v>
      </c>
    </row>
    <row r="29" spans="1:19">
      <c r="A29" s="3">
        <v>1926</v>
      </c>
      <c r="B29" s="3">
        <v>1</v>
      </c>
      <c r="C29" s="3">
        <v>28</v>
      </c>
      <c r="D29" s="4">
        <f t="shared" si="0"/>
        <v>67</v>
      </c>
      <c r="E29" s="3">
        <v>5</v>
      </c>
      <c r="F29" s="3">
        <v>17</v>
      </c>
      <c r="G29" s="3">
        <v>1</v>
      </c>
      <c r="H29" s="1">
        <v>12</v>
      </c>
      <c r="I29" s="1">
        <v>4</v>
      </c>
      <c r="J29" s="1">
        <f>2+1+1+1</f>
        <v>5</v>
      </c>
      <c r="K29" s="2">
        <f t="shared" si="1"/>
        <v>22</v>
      </c>
      <c r="L29" s="2">
        <f t="shared" si="2"/>
        <v>45</v>
      </c>
      <c r="M29" s="5" t="s">
        <v>30</v>
      </c>
      <c r="N29" s="3" t="s">
        <v>31</v>
      </c>
      <c r="O29" s="1">
        <v>1926</v>
      </c>
      <c r="P29" s="1">
        <v>65</v>
      </c>
      <c r="Q29" s="1">
        <v>3865</v>
      </c>
      <c r="S29" s="1" t="s">
        <v>66</v>
      </c>
    </row>
    <row r="30" spans="1:19">
      <c r="A30" s="3">
        <v>1926</v>
      </c>
      <c r="B30" s="3">
        <v>1</v>
      </c>
      <c r="C30" s="3">
        <v>29</v>
      </c>
      <c r="D30" s="4">
        <f t="shared" si="0"/>
        <v>49</v>
      </c>
      <c r="E30" s="3">
        <v>4</v>
      </c>
      <c r="F30" s="3">
        <v>9</v>
      </c>
      <c r="G30" s="3">
        <v>1</v>
      </c>
      <c r="H30" s="1">
        <v>5</v>
      </c>
      <c r="I30" s="1">
        <v>3</v>
      </c>
      <c r="J30" s="1">
        <f>2+1+1</f>
        <v>4</v>
      </c>
      <c r="K30" s="2">
        <f t="shared" si="1"/>
        <v>15</v>
      </c>
      <c r="L30" s="2">
        <f t="shared" si="2"/>
        <v>34</v>
      </c>
      <c r="M30" s="5" t="s">
        <v>30</v>
      </c>
      <c r="N30" s="3" t="s">
        <v>31</v>
      </c>
      <c r="O30" s="1">
        <v>1926</v>
      </c>
      <c r="P30" s="1">
        <v>65</v>
      </c>
      <c r="Q30" s="1">
        <v>3865</v>
      </c>
      <c r="S30" s="1" t="s">
        <v>66</v>
      </c>
    </row>
    <row r="31" spans="1:19">
      <c r="A31" s="3">
        <v>1926</v>
      </c>
      <c r="B31" s="3">
        <v>1</v>
      </c>
      <c r="C31" s="3">
        <v>30</v>
      </c>
      <c r="D31" s="4">
        <f t="shared" si="0"/>
        <v>43</v>
      </c>
      <c r="E31" s="3">
        <v>3</v>
      </c>
      <c r="F31" s="3">
        <v>13</v>
      </c>
      <c r="G31" s="3">
        <v>1</v>
      </c>
      <c r="H31" s="1">
        <v>7</v>
      </c>
      <c r="I31" s="1">
        <v>2</v>
      </c>
      <c r="J31" s="1">
        <f>3+3</f>
        <v>6</v>
      </c>
      <c r="K31" s="2">
        <f t="shared" si="1"/>
        <v>17</v>
      </c>
      <c r="L31" s="2">
        <f t="shared" si="2"/>
        <v>26</v>
      </c>
      <c r="M31" s="5" t="s">
        <v>30</v>
      </c>
      <c r="N31" s="3" t="s">
        <v>31</v>
      </c>
      <c r="O31" s="1">
        <v>1926</v>
      </c>
      <c r="P31" s="1">
        <v>65</v>
      </c>
      <c r="Q31" s="1">
        <v>3865</v>
      </c>
      <c r="S31" s="1" t="s">
        <v>66</v>
      </c>
    </row>
    <row r="32" spans="1:19">
      <c r="A32" s="3">
        <v>1926</v>
      </c>
      <c r="B32" s="3">
        <v>1</v>
      </c>
      <c r="C32" s="3">
        <v>31</v>
      </c>
      <c r="D32" s="4">
        <f t="shared" si="0"/>
        <v>28</v>
      </c>
      <c r="E32" s="3">
        <v>2</v>
      </c>
      <c r="F32" s="3">
        <v>8</v>
      </c>
      <c r="G32" s="3"/>
      <c r="I32" s="1">
        <v>1</v>
      </c>
      <c r="J32" s="1">
        <v>7</v>
      </c>
      <c r="K32" s="2">
        <f t="shared" si="1"/>
        <v>0</v>
      </c>
      <c r="L32" s="2">
        <f t="shared" si="2"/>
        <v>17</v>
      </c>
      <c r="M32" s="5" t="s">
        <v>30</v>
      </c>
      <c r="N32" s="3" t="s">
        <v>31</v>
      </c>
      <c r="O32" s="1">
        <v>1926</v>
      </c>
      <c r="P32" s="1">
        <v>65</v>
      </c>
      <c r="Q32" s="1">
        <v>3865</v>
      </c>
      <c r="S32" s="1" t="s">
        <v>66</v>
      </c>
    </row>
    <row r="33" spans="1:19">
      <c r="A33" s="1">
        <v>1926</v>
      </c>
      <c r="B33" s="1">
        <v>2</v>
      </c>
      <c r="C33" s="1">
        <v>1</v>
      </c>
      <c r="D33" s="4">
        <f t="shared" si="0"/>
        <v>29</v>
      </c>
      <c r="E33" s="1">
        <v>2</v>
      </c>
      <c r="F33" s="1">
        <v>9</v>
      </c>
      <c r="I33" s="1">
        <v>2</v>
      </c>
      <c r="J33" s="1">
        <f>1+8</f>
        <v>9</v>
      </c>
      <c r="K33" s="2">
        <f t="shared" si="1"/>
        <v>0</v>
      </c>
      <c r="L33" s="2">
        <f t="shared" si="2"/>
        <v>29</v>
      </c>
      <c r="M33" s="1" t="s">
        <v>30</v>
      </c>
      <c r="N33" s="1" t="s">
        <v>31</v>
      </c>
      <c r="O33" s="1">
        <v>1926</v>
      </c>
      <c r="P33" s="1">
        <v>68</v>
      </c>
      <c r="Q33" s="1">
        <v>4122</v>
      </c>
      <c r="S33" s="1" t="s">
        <v>67</v>
      </c>
    </row>
    <row r="34" spans="1:19">
      <c r="A34" s="1">
        <v>1926</v>
      </c>
      <c r="B34" s="1">
        <v>2</v>
      </c>
      <c r="C34" s="1">
        <v>2</v>
      </c>
      <c r="D34" s="4">
        <f t="shared" si="0"/>
        <v>41</v>
      </c>
      <c r="E34" s="1">
        <v>3</v>
      </c>
      <c r="F34" s="1">
        <v>11</v>
      </c>
      <c r="G34" s="1">
        <v>1</v>
      </c>
      <c r="H34" s="1">
        <v>2</v>
      </c>
      <c r="I34" s="1">
        <v>2</v>
      </c>
      <c r="J34" s="1">
        <f>1+8</f>
        <v>9</v>
      </c>
      <c r="K34" s="2">
        <f t="shared" si="1"/>
        <v>12</v>
      </c>
      <c r="L34" s="2">
        <f t="shared" si="2"/>
        <v>29</v>
      </c>
      <c r="M34" s="1" t="s">
        <v>30</v>
      </c>
      <c r="N34" s="1" t="s">
        <v>31</v>
      </c>
      <c r="O34" s="1">
        <v>1926</v>
      </c>
      <c r="P34" s="1">
        <v>68</v>
      </c>
      <c r="Q34" s="1">
        <v>4122</v>
      </c>
      <c r="S34" s="1" t="s">
        <v>67</v>
      </c>
    </row>
    <row r="35" spans="1:19">
      <c r="A35" s="1">
        <v>1926</v>
      </c>
      <c r="B35" s="1">
        <v>2</v>
      </c>
      <c r="C35" s="1">
        <v>3</v>
      </c>
      <c r="D35" s="4">
        <f t="shared" si="0"/>
        <v>42</v>
      </c>
      <c r="E35" s="1">
        <v>3</v>
      </c>
      <c r="F35" s="1">
        <v>12</v>
      </c>
      <c r="G35" s="1">
        <v>1</v>
      </c>
      <c r="H35" s="1">
        <v>3</v>
      </c>
      <c r="I35" s="1">
        <v>2</v>
      </c>
      <c r="J35" s="1">
        <f>1+8</f>
        <v>9</v>
      </c>
      <c r="K35" s="2">
        <f t="shared" si="1"/>
        <v>13</v>
      </c>
      <c r="L35" s="2">
        <f t="shared" si="2"/>
        <v>29</v>
      </c>
      <c r="M35" s="1" t="s">
        <v>30</v>
      </c>
      <c r="N35" s="1" t="s">
        <v>31</v>
      </c>
      <c r="O35" s="1">
        <v>1926</v>
      </c>
      <c r="P35" s="1">
        <v>68</v>
      </c>
      <c r="Q35" s="1">
        <v>4122</v>
      </c>
      <c r="S35" s="1" t="s">
        <v>67</v>
      </c>
    </row>
    <row r="36" spans="1:19">
      <c r="A36" s="1">
        <v>1926</v>
      </c>
      <c r="B36" s="1">
        <v>2</v>
      </c>
      <c r="C36" s="1">
        <v>4</v>
      </c>
      <c r="D36" s="4">
        <f t="shared" si="0"/>
        <v>43</v>
      </c>
      <c r="E36" s="1">
        <v>3</v>
      </c>
      <c r="F36" s="1">
        <v>13</v>
      </c>
      <c r="G36" s="1">
        <v>1</v>
      </c>
      <c r="H36" s="1">
        <v>3</v>
      </c>
      <c r="I36" s="1">
        <v>2</v>
      </c>
      <c r="J36" s="1">
        <f>1+9</f>
        <v>10</v>
      </c>
      <c r="K36" s="2">
        <f t="shared" si="1"/>
        <v>13</v>
      </c>
      <c r="L36" s="2">
        <f t="shared" si="2"/>
        <v>30</v>
      </c>
      <c r="M36" s="1" t="s">
        <v>30</v>
      </c>
      <c r="N36" s="1" t="s">
        <v>31</v>
      </c>
      <c r="O36" s="1">
        <v>1926</v>
      </c>
      <c r="P36" s="1">
        <v>68</v>
      </c>
      <c r="Q36" s="1">
        <v>4122</v>
      </c>
      <c r="S36" s="1" t="s">
        <v>67</v>
      </c>
    </row>
    <row r="37" spans="1:19">
      <c r="A37" s="1">
        <v>1926</v>
      </c>
      <c r="B37" s="1">
        <v>2</v>
      </c>
      <c r="C37" s="1">
        <v>5</v>
      </c>
      <c r="D37" s="4">
        <f t="shared" si="0"/>
        <v>29</v>
      </c>
      <c r="E37" s="1">
        <v>2</v>
      </c>
      <c r="F37" s="1">
        <v>9</v>
      </c>
      <c r="G37" s="1">
        <v>1</v>
      </c>
      <c r="H37" s="1">
        <v>1</v>
      </c>
      <c r="I37" s="1">
        <v>1</v>
      </c>
      <c r="J37" s="1">
        <v>8</v>
      </c>
      <c r="K37" s="2">
        <f t="shared" si="1"/>
        <v>11</v>
      </c>
      <c r="L37" s="2">
        <f t="shared" si="2"/>
        <v>18</v>
      </c>
      <c r="M37" s="1" t="s">
        <v>30</v>
      </c>
      <c r="N37" s="1" t="s">
        <v>31</v>
      </c>
      <c r="O37" s="1">
        <v>1926</v>
      </c>
      <c r="P37" s="1">
        <v>68</v>
      </c>
      <c r="Q37" s="1">
        <v>4122</v>
      </c>
      <c r="S37" s="1" t="s">
        <v>67</v>
      </c>
    </row>
    <row r="38" spans="1:19">
      <c r="A38" s="1">
        <v>1926</v>
      </c>
      <c r="B38" s="1">
        <v>2</v>
      </c>
      <c r="C38" s="1">
        <v>6</v>
      </c>
      <c r="D38" s="4">
        <f t="shared" si="0"/>
        <v>38</v>
      </c>
      <c r="E38" s="1">
        <v>3</v>
      </c>
      <c r="F38" s="1">
        <v>8</v>
      </c>
      <c r="G38" s="1">
        <v>2</v>
      </c>
      <c r="H38" s="1">
        <f>1+1</f>
        <v>2</v>
      </c>
      <c r="I38" s="1">
        <v>1</v>
      </c>
      <c r="J38" s="1">
        <v>6</v>
      </c>
      <c r="K38" s="2">
        <f t="shared" si="1"/>
        <v>22</v>
      </c>
      <c r="L38" s="2">
        <f t="shared" si="2"/>
        <v>16</v>
      </c>
      <c r="M38" s="1" t="s">
        <v>30</v>
      </c>
      <c r="N38" s="1" t="s">
        <v>31</v>
      </c>
      <c r="O38" s="1">
        <v>1926</v>
      </c>
      <c r="P38" s="1">
        <v>68</v>
      </c>
      <c r="Q38" s="1">
        <v>4122</v>
      </c>
      <c r="S38" s="1" t="s">
        <v>67</v>
      </c>
    </row>
    <row r="39" spans="1:19">
      <c r="A39" s="1">
        <v>1926</v>
      </c>
      <c r="B39" s="1">
        <v>2</v>
      </c>
      <c r="C39" s="1">
        <v>7</v>
      </c>
      <c r="D39" s="4">
        <f t="shared" si="0"/>
        <v>34</v>
      </c>
      <c r="E39" s="1">
        <v>3</v>
      </c>
      <c r="F39" s="1">
        <v>4</v>
      </c>
      <c r="G39" s="1">
        <v>2</v>
      </c>
      <c r="H39" s="1">
        <f>1+1</f>
        <v>2</v>
      </c>
      <c r="I39" s="1">
        <v>1</v>
      </c>
      <c r="J39" s="1">
        <v>2</v>
      </c>
      <c r="K39" s="2">
        <f t="shared" si="1"/>
        <v>22</v>
      </c>
      <c r="L39" s="2">
        <f t="shared" si="2"/>
        <v>12</v>
      </c>
      <c r="M39" s="1" t="s">
        <v>30</v>
      </c>
      <c r="N39" s="1" t="s">
        <v>31</v>
      </c>
      <c r="O39" s="1">
        <v>1926</v>
      </c>
      <c r="P39" s="1">
        <v>68</v>
      </c>
      <c r="Q39" s="1">
        <v>4122</v>
      </c>
      <c r="S39" s="1" t="s">
        <v>67</v>
      </c>
    </row>
    <row r="40" spans="1:19">
      <c r="A40" s="1">
        <v>1926</v>
      </c>
      <c r="B40" s="1">
        <v>2</v>
      </c>
      <c r="C40" s="1">
        <v>8</v>
      </c>
      <c r="D40" s="4">
        <f t="shared" si="0"/>
        <v>33</v>
      </c>
      <c r="E40" s="1">
        <v>3</v>
      </c>
      <c r="F40" s="1">
        <v>3</v>
      </c>
      <c r="G40" s="1">
        <v>2</v>
      </c>
      <c r="H40" s="1">
        <f>1+1</f>
        <v>2</v>
      </c>
      <c r="I40" s="1">
        <v>1</v>
      </c>
      <c r="J40" s="1">
        <v>1</v>
      </c>
      <c r="K40" s="2">
        <f t="shared" si="1"/>
        <v>22</v>
      </c>
      <c r="L40" s="2">
        <f t="shared" si="2"/>
        <v>11</v>
      </c>
      <c r="M40" s="1" t="s">
        <v>30</v>
      </c>
      <c r="N40" s="1" t="s">
        <v>31</v>
      </c>
      <c r="O40" s="1">
        <v>1926</v>
      </c>
      <c r="P40" s="1">
        <v>68</v>
      </c>
      <c r="Q40" s="1">
        <v>4122</v>
      </c>
      <c r="S40" s="1" t="s">
        <v>67</v>
      </c>
    </row>
    <row r="41" spans="1:19">
      <c r="A41" s="1">
        <v>1926</v>
      </c>
      <c r="B41" s="1">
        <v>2</v>
      </c>
      <c r="C41" s="1">
        <v>9</v>
      </c>
      <c r="D41" s="4">
        <f t="shared" si="0"/>
        <v>28</v>
      </c>
      <c r="E41" s="1">
        <v>2</v>
      </c>
      <c r="F41" s="1">
        <v>8</v>
      </c>
      <c r="G41" s="1">
        <v>1</v>
      </c>
      <c r="H41" s="1">
        <v>1</v>
      </c>
      <c r="I41" s="1">
        <v>1</v>
      </c>
      <c r="J41" s="1">
        <v>7</v>
      </c>
      <c r="K41" s="2">
        <f t="shared" si="1"/>
        <v>11</v>
      </c>
      <c r="L41" s="2">
        <f t="shared" si="2"/>
        <v>17</v>
      </c>
      <c r="M41" s="1" t="s">
        <v>30</v>
      </c>
      <c r="N41" s="1" t="s">
        <v>31</v>
      </c>
      <c r="O41" s="1">
        <v>1926</v>
      </c>
      <c r="P41" s="1">
        <v>68</v>
      </c>
      <c r="Q41" s="1">
        <v>4122</v>
      </c>
      <c r="S41" s="1" t="s">
        <v>67</v>
      </c>
    </row>
    <row r="42" spans="1:19">
      <c r="A42" s="1">
        <v>1926</v>
      </c>
      <c r="B42" s="1">
        <v>2</v>
      </c>
      <c r="C42" s="1">
        <v>10</v>
      </c>
      <c r="D42" s="4" t="str">
        <f t="shared" si="0"/>
        <v/>
      </c>
      <c r="K42" s="2" t="str">
        <f t="shared" si="1"/>
        <v/>
      </c>
      <c r="L42" s="2" t="str">
        <f t="shared" si="2"/>
        <v/>
      </c>
      <c r="N42" s="1" t="s">
        <v>31</v>
      </c>
      <c r="O42" s="1">
        <v>1926</v>
      </c>
      <c r="P42" s="1">
        <v>68</v>
      </c>
      <c r="Q42" s="1">
        <v>4122</v>
      </c>
      <c r="S42" s="1" t="s">
        <v>67</v>
      </c>
    </row>
    <row r="43" spans="1:19">
      <c r="A43" s="1">
        <v>1926</v>
      </c>
      <c r="B43" s="1">
        <v>2</v>
      </c>
      <c r="C43" s="1">
        <v>11</v>
      </c>
      <c r="D43" s="4">
        <f t="shared" si="0"/>
        <v>49</v>
      </c>
      <c r="E43" s="1">
        <v>3</v>
      </c>
      <c r="F43" s="1">
        <v>19</v>
      </c>
      <c r="G43" s="1">
        <v>2</v>
      </c>
      <c r="H43" s="1">
        <f>1+7</f>
        <v>8</v>
      </c>
      <c r="I43" s="1">
        <v>1</v>
      </c>
      <c r="J43" s="1">
        <v>11</v>
      </c>
      <c r="K43" s="2">
        <f t="shared" si="1"/>
        <v>28</v>
      </c>
      <c r="L43" s="2">
        <f t="shared" si="2"/>
        <v>21</v>
      </c>
      <c r="M43" s="1" t="s">
        <v>30</v>
      </c>
      <c r="N43" s="1" t="s">
        <v>31</v>
      </c>
      <c r="O43" s="1">
        <v>1926</v>
      </c>
      <c r="P43" s="1">
        <v>68</v>
      </c>
      <c r="Q43" s="1">
        <v>4122</v>
      </c>
      <c r="S43" s="1" t="s">
        <v>67</v>
      </c>
    </row>
    <row r="44" spans="1:19">
      <c r="A44" s="1">
        <v>1926</v>
      </c>
      <c r="B44" s="1">
        <v>2</v>
      </c>
      <c r="C44" s="1">
        <v>12</v>
      </c>
      <c r="D44" s="4">
        <f t="shared" si="0"/>
        <v>97</v>
      </c>
      <c r="E44" s="1">
        <v>6</v>
      </c>
      <c r="F44" s="1">
        <v>37</v>
      </c>
      <c r="G44" s="1">
        <v>4</v>
      </c>
      <c r="H44" s="1">
        <f>5+9+1+1</f>
        <v>16</v>
      </c>
      <c r="I44" s="1">
        <v>2</v>
      </c>
      <c r="J44" s="1">
        <f>18+3</f>
        <v>21</v>
      </c>
      <c r="K44" s="2">
        <f t="shared" si="1"/>
        <v>56</v>
      </c>
      <c r="L44" s="2">
        <f t="shared" si="2"/>
        <v>41</v>
      </c>
      <c r="M44" s="1" t="s">
        <v>30</v>
      </c>
      <c r="N44" s="1" t="s">
        <v>31</v>
      </c>
      <c r="O44" s="1">
        <v>1926</v>
      </c>
      <c r="P44" s="1">
        <v>68</v>
      </c>
      <c r="Q44" s="1">
        <v>4122</v>
      </c>
      <c r="S44" s="1" t="s">
        <v>67</v>
      </c>
    </row>
    <row r="45" spans="1:19">
      <c r="A45" s="1">
        <v>1926</v>
      </c>
      <c r="B45" s="1">
        <v>2</v>
      </c>
      <c r="C45" s="1">
        <v>13</v>
      </c>
      <c r="D45" s="4">
        <f t="shared" si="0"/>
        <v>89</v>
      </c>
      <c r="E45" s="1">
        <v>5</v>
      </c>
      <c r="F45" s="1">
        <v>39</v>
      </c>
      <c r="G45" s="1">
        <v>3</v>
      </c>
      <c r="H45" s="1">
        <f>5+5+2</f>
        <v>12</v>
      </c>
      <c r="I45" s="1">
        <v>2</v>
      </c>
      <c r="J45" s="1">
        <f>23+4</f>
        <v>27</v>
      </c>
      <c r="K45" s="2">
        <f t="shared" si="1"/>
        <v>42</v>
      </c>
      <c r="L45" s="2">
        <f t="shared" si="2"/>
        <v>47</v>
      </c>
      <c r="M45" s="1" t="s">
        <v>30</v>
      </c>
      <c r="N45" s="1" t="s">
        <v>31</v>
      </c>
      <c r="O45" s="1">
        <v>1926</v>
      </c>
      <c r="P45" s="1">
        <v>68</v>
      </c>
      <c r="Q45" s="1">
        <v>4122</v>
      </c>
      <c r="S45" s="1" t="s">
        <v>67</v>
      </c>
    </row>
    <row r="46" spans="1:19">
      <c r="A46" s="1">
        <v>1926</v>
      </c>
      <c r="B46" s="1">
        <v>2</v>
      </c>
      <c r="C46" s="1">
        <v>14</v>
      </c>
      <c r="D46" s="4">
        <f t="shared" si="0"/>
        <v>90</v>
      </c>
      <c r="E46" s="1">
        <v>5</v>
      </c>
      <c r="F46" s="1">
        <v>40</v>
      </c>
      <c r="G46" s="1">
        <v>3</v>
      </c>
      <c r="H46" s="1">
        <f>1+7+2</f>
        <v>10</v>
      </c>
      <c r="I46" s="1">
        <v>2</v>
      </c>
      <c r="J46" s="1">
        <f>24+6</f>
        <v>30</v>
      </c>
      <c r="K46" s="2">
        <f t="shared" si="1"/>
        <v>40</v>
      </c>
      <c r="L46" s="2">
        <f t="shared" si="2"/>
        <v>50</v>
      </c>
      <c r="M46" s="1" t="s">
        <v>38</v>
      </c>
      <c r="N46" s="1" t="s">
        <v>31</v>
      </c>
      <c r="O46" s="1">
        <v>1926</v>
      </c>
      <c r="P46" s="1">
        <v>68</v>
      </c>
      <c r="Q46" s="1">
        <v>4122</v>
      </c>
      <c r="S46" s="1" t="s">
        <v>67</v>
      </c>
    </row>
    <row r="47" spans="1:19">
      <c r="A47" s="1">
        <v>1926</v>
      </c>
      <c r="B47" s="1">
        <v>2</v>
      </c>
      <c r="C47" s="1">
        <v>15</v>
      </c>
      <c r="D47" s="4">
        <f t="shared" si="0"/>
        <v>81</v>
      </c>
      <c r="E47" s="1">
        <v>5</v>
      </c>
      <c r="F47" s="1">
        <v>31</v>
      </c>
      <c r="G47" s="1">
        <v>3</v>
      </c>
      <c r="H47" s="1">
        <f>3+7+1</f>
        <v>11</v>
      </c>
      <c r="I47" s="1">
        <v>2</v>
      </c>
      <c r="J47" s="1">
        <f>15+5</f>
        <v>20</v>
      </c>
      <c r="K47" s="2">
        <f t="shared" si="1"/>
        <v>41</v>
      </c>
      <c r="L47" s="2">
        <f t="shared" si="2"/>
        <v>40</v>
      </c>
      <c r="M47" s="1" t="s">
        <v>30</v>
      </c>
      <c r="N47" s="1" t="s">
        <v>31</v>
      </c>
      <c r="O47" s="1">
        <v>1926</v>
      </c>
      <c r="P47" s="1">
        <v>68</v>
      </c>
      <c r="Q47" s="1">
        <v>4122</v>
      </c>
      <c r="S47" s="1" t="s">
        <v>67</v>
      </c>
    </row>
    <row r="48" spans="1:19">
      <c r="A48" s="1">
        <v>1926</v>
      </c>
      <c r="B48" s="1">
        <v>2</v>
      </c>
      <c r="C48" s="1">
        <v>16</v>
      </c>
      <c r="D48" s="4">
        <f t="shared" si="0"/>
        <v>108</v>
      </c>
      <c r="E48" s="1">
        <v>6</v>
      </c>
      <c r="F48" s="1">
        <v>48</v>
      </c>
      <c r="G48" s="1">
        <v>4</v>
      </c>
      <c r="H48" s="1">
        <f>3+5+7+4</f>
        <v>19</v>
      </c>
      <c r="I48" s="1">
        <v>2</v>
      </c>
      <c r="J48" s="1">
        <f>18+11</f>
        <v>29</v>
      </c>
      <c r="K48" s="2">
        <f t="shared" si="1"/>
        <v>59</v>
      </c>
      <c r="L48" s="2">
        <f t="shared" si="2"/>
        <v>49</v>
      </c>
      <c r="M48" s="1" t="s">
        <v>30</v>
      </c>
      <c r="N48" s="1" t="s">
        <v>31</v>
      </c>
      <c r="O48" s="1">
        <v>1926</v>
      </c>
      <c r="P48" s="1">
        <v>68</v>
      </c>
      <c r="Q48" s="1">
        <v>4122</v>
      </c>
      <c r="S48" s="1" t="s">
        <v>67</v>
      </c>
    </row>
    <row r="49" spans="1:19">
      <c r="A49" s="1">
        <v>1926</v>
      </c>
      <c r="B49" s="1">
        <v>2</v>
      </c>
      <c r="C49" s="1">
        <v>17</v>
      </c>
      <c r="D49" s="4">
        <f t="shared" si="0"/>
        <v>101</v>
      </c>
      <c r="E49" s="1">
        <v>6</v>
      </c>
      <c r="F49" s="1">
        <v>41</v>
      </c>
      <c r="G49" s="1">
        <v>4</v>
      </c>
      <c r="H49" s="1">
        <f>1+12+3+2</f>
        <v>18</v>
      </c>
      <c r="I49" s="1">
        <v>2</v>
      </c>
      <c r="J49" s="1">
        <f>15+8</f>
        <v>23</v>
      </c>
      <c r="K49" s="2">
        <f t="shared" si="1"/>
        <v>58</v>
      </c>
      <c r="L49" s="2">
        <f t="shared" si="2"/>
        <v>43</v>
      </c>
      <c r="M49" s="1" t="s">
        <v>30</v>
      </c>
      <c r="N49" s="1" t="s">
        <v>31</v>
      </c>
      <c r="O49" s="1">
        <v>1926</v>
      </c>
      <c r="P49" s="1">
        <v>68</v>
      </c>
      <c r="Q49" s="1">
        <v>4122</v>
      </c>
      <c r="S49" s="1" t="s">
        <v>67</v>
      </c>
    </row>
    <row r="50" spans="1:19">
      <c r="A50" s="1">
        <v>1926</v>
      </c>
      <c r="B50" s="1">
        <v>2</v>
      </c>
      <c r="C50" s="1">
        <v>18</v>
      </c>
      <c r="D50" s="4">
        <f t="shared" si="0"/>
        <v>89</v>
      </c>
      <c r="E50" s="1">
        <v>5</v>
      </c>
      <c r="F50" s="1">
        <v>39</v>
      </c>
      <c r="G50" s="1">
        <v>3</v>
      </c>
      <c r="H50" s="1">
        <f>17+3+3</f>
        <v>23</v>
      </c>
      <c r="I50" s="1">
        <v>2</v>
      </c>
      <c r="J50" s="1">
        <f>9+7</f>
        <v>16</v>
      </c>
      <c r="K50" s="2">
        <f t="shared" si="1"/>
        <v>53</v>
      </c>
      <c r="L50" s="2">
        <f t="shared" si="2"/>
        <v>36</v>
      </c>
      <c r="M50" s="1" t="s">
        <v>30</v>
      </c>
      <c r="N50" s="1" t="s">
        <v>31</v>
      </c>
      <c r="O50" s="1">
        <v>1926</v>
      </c>
      <c r="P50" s="1">
        <v>68</v>
      </c>
      <c r="Q50" s="1">
        <v>4122</v>
      </c>
      <c r="S50" s="1" t="s">
        <v>67</v>
      </c>
    </row>
    <row r="51" spans="1:19">
      <c r="A51" s="1">
        <v>1926</v>
      </c>
      <c r="B51" s="1">
        <v>2</v>
      </c>
      <c r="C51" s="1">
        <v>19</v>
      </c>
      <c r="D51" s="4">
        <f t="shared" si="0"/>
        <v>80</v>
      </c>
      <c r="E51" s="1">
        <v>5</v>
      </c>
      <c r="F51" s="1">
        <v>30</v>
      </c>
      <c r="G51" s="1">
        <v>3</v>
      </c>
      <c r="H51" s="1">
        <f>15+2+1</f>
        <v>18</v>
      </c>
      <c r="I51" s="1">
        <v>2</v>
      </c>
      <c r="J51" s="1">
        <f>7+5</f>
        <v>12</v>
      </c>
      <c r="K51" s="2">
        <f t="shared" si="1"/>
        <v>48</v>
      </c>
      <c r="L51" s="2">
        <f t="shared" si="2"/>
        <v>32</v>
      </c>
      <c r="M51" s="1" t="s">
        <v>30</v>
      </c>
      <c r="N51" s="1" t="s">
        <v>31</v>
      </c>
      <c r="O51" s="1">
        <v>1926</v>
      </c>
      <c r="P51" s="1">
        <v>68</v>
      </c>
      <c r="Q51" s="1">
        <v>4122</v>
      </c>
      <c r="S51" s="1" t="s">
        <v>67</v>
      </c>
    </row>
    <row r="52" spans="1:19">
      <c r="A52" s="1">
        <v>1926</v>
      </c>
      <c r="B52" s="1">
        <v>2</v>
      </c>
      <c r="C52" s="1">
        <v>20</v>
      </c>
      <c r="D52" s="4">
        <f t="shared" si="0"/>
        <v>72</v>
      </c>
      <c r="E52" s="1">
        <v>5</v>
      </c>
      <c r="F52" s="1">
        <v>22</v>
      </c>
      <c r="G52" s="1">
        <v>3</v>
      </c>
      <c r="H52" s="1">
        <f>10+1+1</f>
        <v>12</v>
      </c>
      <c r="I52" s="1">
        <v>2</v>
      </c>
      <c r="J52" s="1">
        <f>6+4</f>
        <v>10</v>
      </c>
      <c r="K52" s="2">
        <f t="shared" si="1"/>
        <v>42</v>
      </c>
      <c r="L52" s="2">
        <f t="shared" si="2"/>
        <v>30</v>
      </c>
      <c r="M52" s="1" t="s">
        <v>30</v>
      </c>
      <c r="N52" s="1" t="s">
        <v>31</v>
      </c>
      <c r="O52" s="1">
        <v>1926</v>
      </c>
      <c r="P52" s="1">
        <v>68</v>
      </c>
      <c r="Q52" s="1">
        <v>4122</v>
      </c>
      <c r="S52" s="1" t="s">
        <v>67</v>
      </c>
    </row>
    <row r="53" spans="1:19">
      <c r="A53" s="1">
        <v>1926</v>
      </c>
      <c r="B53" s="1">
        <v>2</v>
      </c>
      <c r="C53" s="1">
        <v>21</v>
      </c>
      <c r="D53" s="4">
        <f t="shared" si="0"/>
        <v>62</v>
      </c>
      <c r="E53" s="1">
        <v>4</v>
      </c>
      <c r="F53" s="1">
        <v>22</v>
      </c>
      <c r="G53" s="1">
        <v>2</v>
      </c>
      <c r="H53" s="1">
        <f>8+1</f>
        <v>9</v>
      </c>
      <c r="I53" s="1">
        <v>2</v>
      </c>
      <c r="J53" s="1">
        <f>3+10</f>
        <v>13</v>
      </c>
      <c r="K53" s="2">
        <f t="shared" si="1"/>
        <v>29</v>
      </c>
      <c r="L53" s="2">
        <f t="shared" si="2"/>
        <v>33</v>
      </c>
      <c r="M53" s="1" t="s">
        <v>30</v>
      </c>
      <c r="N53" s="1" t="s">
        <v>31</v>
      </c>
      <c r="O53" s="1">
        <v>1926</v>
      </c>
      <c r="P53" s="1">
        <v>68</v>
      </c>
      <c r="Q53" s="1">
        <v>4122</v>
      </c>
      <c r="S53" s="1" t="s">
        <v>67</v>
      </c>
    </row>
    <row r="54" spans="1:19">
      <c r="A54" s="1">
        <v>1926</v>
      </c>
      <c r="B54" s="1">
        <v>2</v>
      </c>
      <c r="C54" s="1">
        <v>22</v>
      </c>
      <c r="D54" s="4" t="str">
        <f t="shared" si="0"/>
        <v/>
      </c>
      <c r="K54" s="2" t="str">
        <f t="shared" si="1"/>
        <v/>
      </c>
      <c r="L54" s="2" t="str">
        <f t="shared" si="2"/>
        <v/>
      </c>
      <c r="N54" s="1" t="s">
        <v>31</v>
      </c>
      <c r="O54" s="1">
        <v>1926</v>
      </c>
      <c r="P54" s="1">
        <v>68</v>
      </c>
      <c r="Q54" s="1">
        <v>4122</v>
      </c>
      <c r="S54" s="1" t="s">
        <v>67</v>
      </c>
    </row>
    <row r="55" spans="1:19">
      <c r="A55" s="1">
        <v>1926</v>
      </c>
      <c r="B55" s="1">
        <v>2</v>
      </c>
      <c r="C55" s="1">
        <v>23</v>
      </c>
      <c r="D55" s="4" t="str">
        <f t="shared" si="0"/>
        <v/>
      </c>
      <c r="K55" s="2" t="str">
        <f t="shared" si="1"/>
        <v/>
      </c>
      <c r="L55" s="2" t="str">
        <f t="shared" si="2"/>
        <v/>
      </c>
      <c r="N55" s="1" t="s">
        <v>31</v>
      </c>
      <c r="O55" s="1">
        <v>1926</v>
      </c>
      <c r="P55" s="1">
        <v>68</v>
      </c>
      <c r="Q55" s="1">
        <v>4122</v>
      </c>
      <c r="S55" s="1" t="s">
        <v>67</v>
      </c>
    </row>
    <row r="56" spans="1:19">
      <c r="A56" s="1">
        <v>1926</v>
      </c>
      <c r="B56" s="1">
        <v>2</v>
      </c>
      <c r="C56" s="1">
        <v>24</v>
      </c>
      <c r="D56" s="4">
        <f t="shared" si="0"/>
        <v>32</v>
      </c>
      <c r="E56" s="1">
        <v>2</v>
      </c>
      <c r="F56" s="1">
        <v>12</v>
      </c>
      <c r="G56" s="1">
        <v>1</v>
      </c>
      <c r="H56" s="1">
        <v>10</v>
      </c>
      <c r="I56" s="1">
        <v>1</v>
      </c>
      <c r="J56" s="1">
        <v>2</v>
      </c>
      <c r="K56" s="2">
        <f t="shared" si="1"/>
        <v>20</v>
      </c>
      <c r="L56" s="2">
        <f t="shared" si="2"/>
        <v>12</v>
      </c>
      <c r="M56" s="1" t="s">
        <v>30</v>
      </c>
      <c r="N56" s="1" t="s">
        <v>31</v>
      </c>
      <c r="O56" s="1">
        <v>1926</v>
      </c>
      <c r="P56" s="1">
        <v>68</v>
      </c>
      <c r="Q56" s="1">
        <v>4122</v>
      </c>
      <c r="S56" s="1" t="s">
        <v>67</v>
      </c>
    </row>
    <row r="57" spans="1:19">
      <c r="A57" s="1">
        <v>1926</v>
      </c>
      <c r="B57" s="1">
        <v>2</v>
      </c>
      <c r="C57" s="1">
        <v>25</v>
      </c>
      <c r="D57" s="4">
        <f t="shared" si="0"/>
        <v>40</v>
      </c>
      <c r="E57" s="1">
        <v>3</v>
      </c>
      <c r="F57" s="1">
        <v>10</v>
      </c>
      <c r="G57" s="1">
        <v>1</v>
      </c>
      <c r="H57" s="1">
        <v>8</v>
      </c>
      <c r="I57" s="1">
        <v>2</v>
      </c>
      <c r="J57" s="1">
        <f>1+1</f>
        <v>2</v>
      </c>
      <c r="K57" s="2">
        <f t="shared" si="1"/>
        <v>18</v>
      </c>
      <c r="L57" s="2">
        <f t="shared" si="2"/>
        <v>22</v>
      </c>
      <c r="M57" s="1" t="s">
        <v>30</v>
      </c>
      <c r="N57" s="1" t="s">
        <v>31</v>
      </c>
      <c r="O57" s="1">
        <v>1926</v>
      </c>
      <c r="P57" s="1">
        <v>68</v>
      </c>
      <c r="Q57" s="1">
        <v>4122</v>
      </c>
      <c r="S57" s="1" t="s">
        <v>67</v>
      </c>
    </row>
    <row r="58" spans="1:19">
      <c r="A58" s="1">
        <v>1926</v>
      </c>
      <c r="B58" s="1">
        <v>2</v>
      </c>
      <c r="C58" s="1">
        <v>26</v>
      </c>
      <c r="D58" s="4">
        <f t="shared" si="0"/>
        <v>44</v>
      </c>
      <c r="E58" s="1">
        <v>3</v>
      </c>
      <c r="F58" s="1">
        <v>14</v>
      </c>
      <c r="G58" s="1">
        <v>2</v>
      </c>
      <c r="H58" s="1">
        <f>2+7</f>
        <v>9</v>
      </c>
      <c r="I58" s="1">
        <v>1</v>
      </c>
      <c r="J58" s="1">
        <v>5</v>
      </c>
      <c r="K58" s="2">
        <f t="shared" si="1"/>
        <v>29</v>
      </c>
      <c r="L58" s="2">
        <f t="shared" si="2"/>
        <v>15</v>
      </c>
      <c r="M58" s="1" t="s">
        <v>30</v>
      </c>
      <c r="N58" s="1" t="s">
        <v>31</v>
      </c>
      <c r="O58" s="1">
        <v>1926</v>
      </c>
      <c r="P58" s="1">
        <v>68</v>
      </c>
      <c r="Q58" s="1">
        <v>4122</v>
      </c>
      <c r="S58" s="1" t="s">
        <v>67</v>
      </c>
    </row>
    <row r="59" spans="1:19">
      <c r="A59" s="1">
        <v>1926</v>
      </c>
      <c r="B59" s="1">
        <v>2</v>
      </c>
      <c r="C59" s="1">
        <v>27</v>
      </c>
      <c r="D59" s="4" t="str">
        <f t="shared" si="0"/>
        <v/>
      </c>
      <c r="K59" s="2" t="str">
        <f t="shared" si="1"/>
        <v/>
      </c>
      <c r="L59" s="2" t="str">
        <f t="shared" si="2"/>
        <v/>
      </c>
      <c r="N59" s="1" t="s">
        <v>31</v>
      </c>
      <c r="O59" s="1">
        <v>1926</v>
      </c>
      <c r="P59" s="1">
        <v>68</v>
      </c>
      <c r="Q59" s="1">
        <v>4122</v>
      </c>
      <c r="S59" s="1" t="s">
        <v>67</v>
      </c>
    </row>
    <row r="60" spans="1:19">
      <c r="A60" s="1">
        <v>1926</v>
      </c>
      <c r="B60" s="1">
        <v>2</v>
      </c>
      <c r="C60" s="1">
        <v>28</v>
      </c>
      <c r="D60" s="4">
        <f t="shared" si="0"/>
        <v>29</v>
      </c>
      <c r="E60" s="1">
        <v>2</v>
      </c>
      <c r="F60" s="1">
        <v>9</v>
      </c>
      <c r="I60" s="1">
        <v>2</v>
      </c>
      <c r="J60" s="1">
        <f>7+2</f>
        <v>9</v>
      </c>
      <c r="K60" s="2">
        <f t="shared" si="1"/>
        <v>0</v>
      </c>
      <c r="L60" s="2">
        <f t="shared" si="2"/>
        <v>29</v>
      </c>
      <c r="M60" s="1" t="s">
        <v>30</v>
      </c>
      <c r="N60" s="1" t="s">
        <v>31</v>
      </c>
      <c r="O60" s="1">
        <v>1926</v>
      </c>
      <c r="P60" s="1">
        <v>68</v>
      </c>
      <c r="Q60" s="1">
        <v>4122</v>
      </c>
      <c r="S60" s="1" t="s">
        <v>67</v>
      </c>
    </row>
    <row r="61" spans="1:19">
      <c r="A61" s="1">
        <v>1926</v>
      </c>
      <c r="B61" s="1">
        <v>3</v>
      </c>
      <c r="C61" s="1">
        <v>1</v>
      </c>
      <c r="D61" s="4">
        <f t="shared" si="0"/>
        <v>43</v>
      </c>
      <c r="E61" s="1">
        <v>3</v>
      </c>
      <c r="F61" s="1">
        <v>13</v>
      </c>
      <c r="G61" s="1">
        <v>1</v>
      </c>
      <c r="H61" s="1">
        <v>3</v>
      </c>
      <c r="I61" s="1">
        <v>2</v>
      </c>
      <c r="J61" s="1">
        <f>8+2</f>
        <v>10</v>
      </c>
      <c r="K61" s="2">
        <f t="shared" si="1"/>
        <v>13</v>
      </c>
      <c r="L61" s="2">
        <f t="shared" si="2"/>
        <v>30</v>
      </c>
      <c r="M61" s="1" t="s">
        <v>30</v>
      </c>
      <c r="N61" s="1" t="s">
        <v>31</v>
      </c>
      <c r="O61" s="1">
        <v>1926</v>
      </c>
      <c r="P61" s="1">
        <v>71</v>
      </c>
      <c r="Q61" s="1">
        <v>4123</v>
      </c>
      <c r="S61" s="1" t="s">
        <v>68</v>
      </c>
    </row>
    <row r="62" spans="1:19">
      <c r="A62" s="1">
        <v>1926</v>
      </c>
      <c r="B62" s="1">
        <v>3</v>
      </c>
      <c r="C62" s="1">
        <v>2</v>
      </c>
      <c r="D62" s="4">
        <f t="shared" si="0"/>
        <v>45</v>
      </c>
      <c r="E62" s="1">
        <v>3</v>
      </c>
      <c r="F62" s="1">
        <v>15</v>
      </c>
      <c r="G62" s="1">
        <v>1</v>
      </c>
      <c r="H62" s="1">
        <v>3</v>
      </c>
      <c r="I62" s="1">
        <v>2</v>
      </c>
      <c r="J62" s="1">
        <f>6+6</f>
        <v>12</v>
      </c>
      <c r="K62" s="2">
        <f t="shared" si="1"/>
        <v>13</v>
      </c>
      <c r="L62" s="2">
        <f t="shared" si="2"/>
        <v>32</v>
      </c>
      <c r="M62" s="1" t="s">
        <v>30</v>
      </c>
      <c r="N62" s="1" t="s">
        <v>31</v>
      </c>
      <c r="O62" s="1">
        <v>1926</v>
      </c>
      <c r="P62" s="1">
        <v>71</v>
      </c>
      <c r="Q62" s="1">
        <v>4123</v>
      </c>
      <c r="S62" s="1" t="s">
        <v>68</v>
      </c>
    </row>
    <row r="63" spans="1:19">
      <c r="A63" s="1">
        <v>1926</v>
      </c>
      <c r="B63" s="1">
        <v>3</v>
      </c>
      <c r="C63" s="1">
        <v>3</v>
      </c>
      <c r="D63" s="4">
        <f t="shared" si="0"/>
        <v>74</v>
      </c>
      <c r="E63" s="1">
        <v>4</v>
      </c>
      <c r="F63" s="1">
        <v>34</v>
      </c>
      <c r="G63" s="1">
        <v>1</v>
      </c>
      <c r="H63" s="1">
        <v>4</v>
      </c>
      <c r="I63" s="1">
        <v>3</v>
      </c>
      <c r="J63" s="1">
        <f>12+14+4</f>
        <v>30</v>
      </c>
      <c r="K63" s="2">
        <f t="shared" si="1"/>
        <v>14</v>
      </c>
      <c r="L63" s="2">
        <f t="shared" si="2"/>
        <v>60</v>
      </c>
      <c r="M63" s="1" t="s">
        <v>30</v>
      </c>
      <c r="N63" s="1" t="s">
        <v>31</v>
      </c>
      <c r="O63" s="1">
        <v>1926</v>
      </c>
      <c r="P63" s="1">
        <v>71</v>
      </c>
      <c r="Q63" s="1">
        <v>4123</v>
      </c>
      <c r="S63" s="1" t="s">
        <v>68</v>
      </c>
    </row>
    <row r="64" spans="1:19">
      <c r="A64" s="1">
        <v>1926</v>
      </c>
      <c r="B64" s="1">
        <v>3</v>
      </c>
      <c r="C64" s="1">
        <v>4</v>
      </c>
      <c r="D64" s="4" t="str">
        <f t="shared" si="0"/>
        <v/>
      </c>
      <c r="K64" s="2" t="str">
        <f t="shared" si="1"/>
        <v/>
      </c>
      <c r="L64" s="2" t="str">
        <f t="shared" si="2"/>
        <v/>
      </c>
      <c r="N64" s="1" t="s">
        <v>31</v>
      </c>
      <c r="O64" s="1">
        <v>1926</v>
      </c>
      <c r="P64" s="1">
        <v>71</v>
      </c>
      <c r="Q64" s="1">
        <v>4123</v>
      </c>
      <c r="S64" s="1" t="s">
        <v>68</v>
      </c>
    </row>
    <row r="65" spans="1:19">
      <c r="A65" s="1">
        <v>1926</v>
      </c>
      <c r="B65" s="1">
        <v>3</v>
      </c>
      <c r="C65" s="1">
        <v>5</v>
      </c>
      <c r="D65" s="4">
        <f t="shared" si="0"/>
        <v>99</v>
      </c>
      <c r="E65" s="1">
        <v>5</v>
      </c>
      <c r="F65" s="1">
        <v>49</v>
      </c>
      <c r="G65" s="1">
        <v>2</v>
      </c>
      <c r="H65" s="1">
        <f>2+7</f>
        <v>9</v>
      </c>
      <c r="I65" s="1">
        <v>3</v>
      </c>
      <c r="J65" s="1">
        <f>24+6+10</f>
        <v>40</v>
      </c>
      <c r="K65" s="2">
        <f t="shared" si="1"/>
        <v>29</v>
      </c>
      <c r="L65" s="2">
        <f t="shared" si="2"/>
        <v>70</v>
      </c>
      <c r="M65" s="1" t="s">
        <v>30</v>
      </c>
      <c r="N65" s="1" t="s">
        <v>31</v>
      </c>
      <c r="O65" s="1">
        <v>1926</v>
      </c>
      <c r="P65" s="1">
        <v>71</v>
      </c>
      <c r="Q65" s="1">
        <v>4123</v>
      </c>
      <c r="S65" s="1" t="s">
        <v>68</v>
      </c>
    </row>
    <row r="66" spans="1:19">
      <c r="A66" s="1">
        <v>1926</v>
      </c>
      <c r="B66" s="1">
        <v>3</v>
      </c>
      <c r="C66" s="1">
        <v>6</v>
      </c>
      <c r="D66" s="4">
        <f t="shared" si="0"/>
        <v>102</v>
      </c>
      <c r="E66" s="1">
        <v>4</v>
      </c>
      <c r="F66" s="1">
        <v>62</v>
      </c>
      <c r="G66" s="1">
        <v>1</v>
      </c>
      <c r="H66" s="1">
        <v>10</v>
      </c>
      <c r="I66" s="1">
        <v>3</v>
      </c>
      <c r="J66" s="1">
        <f>31+7+14</f>
        <v>52</v>
      </c>
      <c r="K66" s="2">
        <f t="shared" si="1"/>
        <v>20</v>
      </c>
      <c r="L66" s="2">
        <f t="shared" si="2"/>
        <v>82</v>
      </c>
      <c r="M66" s="1" t="s">
        <v>30</v>
      </c>
      <c r="N66" s="1" t="s">
        <v>31</v>
      </c>
      <c r="O66" s="1">
        <v>1926</v>
      </c>
      <c r="P66" s="1">
        <v>71</v>
      </c>
      <c r="Q66" s="1">
        <v>4123</v>
      </c>
      <c r="S66" s="1" t="s">
        <v>68</v>
      </c>
    </row>
    <row r="67" spans="1:19">
      <c r="A67" s="1">
        <v>1926</v>
      </c>
      <c r="B67" s="1">
        <v>3</v>
      </c>
      <c r="C67" s="1">
        <v>7</v>
      </c>
      <c r="D67" s="4">
        <f t="shared" ref="D67:D130" si="3">IF(E67="","",E67*10+F67)</f>
        <v>98</v>
      </c>
      <c r="E67" s="1">
        <v>5</v>
      </c>
      <c r="F67" s="1">
        <v>48</v>
      </c>
      <c r="G67" s="1">
        <v>1</v>
      </c>
      <c r="H67" s="1">
        <v>12</v>
      </c>
      <c r="I67" s="1">
        <v>4</v>
      </c>
      <c r="J67" s="1">
        <f>24+2+9+1</f>
        <v>36</v>
      </c>
      <c r="K67" s="2">
        <f t="shared" ref="K67:K130" si="4">IF(D67="","",G67*10+H67)</f>
        <v>22</v>
      </c>
      <c r="L67" s="2">
        <f t="shared" ref="L67:L130" si="5">IF(D67="","",I67*10+J67)</f>
        <v>76</v>
      </c>
      <c r="M67" s="1" t="s">
        <v>30</v>
      </c>
      <c r="N67" s="1" t="s">
        <v>31</v>
      </c>
      <c r="O67" s="1">
        <v>1926</v>
      </c>
      <c r="P67" s="1">
        <v>71</v>
      </c>
      <c r="Q67" s="1">
        <v>4123</v>
      </c>
      <c r="S67" s="1" t="s">
        <v>68</v>
      </c>
    </row>
    <row r="68" spans="1:19">
      <c r="A68" s="1">
        <v>1926</v>
      </c>
      <c r="B68" s="1">
        <v>3</v>
      </c>
      <c r="C68" s="1">
        <v>8</v>
      </c>
      <c r="D68" s="4">
        <f t="shared" si="3"/>
        <v>98</v>
      </c>
      <c r="E68" s="1">
        <v>5</v>
      </c>
      <c r="F68" s="1">
        <v>48</v>
      </c>
      <c r="G68" s="1">
        <v>1</v>
      </c>
      <c r="H68" s="1">
        <v>16</v>
      </c>
      <c r="I68" s="1">
        <v>4</v>
      </c>
      <c r="J68" s="1">
        <f>20+2+8+2</f>
        <v>32</v>
      </c>
      <c r="K68" s="2">
        <f t="shared" si="4"/>
        <v>26</v>
      </c>
      <c r="L68" s="2">
        <f t="shared" si="5"/>
        <v>72</v>
      </c>
      <c r="M68" s="1" t="s">
        <v>30</v>
      </c>
      <c r="N68" s="1" t="s">
        <v>31</v>
      </c>
      <c r="O68" s="1">
        <v>1926</v>
      </c>
      <c r="P68" s="1">
        <v>71</v>
      </c>
      <c r="Q68" s="1">
        <v>4123</v>
      </c>
      <c r="S68" s="1" t="s">
        <v>68</v>
      </c>
    </row>
    <row r="69" spans="1:19">
      <c r="A69" s="1">
        <v>1926</v>
      </c>
      <c r="B69" s="1">
        <v>3</v>
      </c>
      <c r="C69" s="1">
        <v>9</v>
      </c>
      <c r="D69" s="4">
        <f t="shared" si="3"/>
        <v>91</v>
      </c>
      <c r="E69" s="1">
        <v>5</v>
      </c>
      <c r="F69" s="1">
        <v>41</v>
      </c>
      <c r="G69" s="1">
        <v>2</v>
      </c>
      <c r="H69" s="1">
        <f>2+12</f>
        <v>14</v>
      </c>
      <c r="I69" s="1">
        <v>3</v>
      </c>
      <c r="J69" s="1">
        <f>16+9+2</f>
        <v>27</v>
      </c>
      <c r="K69" s="2">
        <f t="shared" si="4"/>
        <v>34</v>
      </c>
      <c r="L69" s="2">
        <f t="shared" si="5"/>
        <v>57</v>
      </c>
      <c r="M69" s="1" t="s">
        <v>30</v>
      </c>
      <c r="N69" s="1" t="s">
        <v>31</v>
      </c>
      <c r="O69" s="1">
        <v>1926</v>
      </c>
      <c r="P69" s="1">
        <v>71</v>
      </c>
      <c r="Q69" s="1">
        <v>4123</v>
      </c>
      <c r="S69" s="1" t="s">
        <v>68</v>
      </c>
    </row>
    <row r="70" spans="1:19">
      <c r="A70" s="1">
        <v>1926</v>
      </c>
      <c r="B70" s="1">
        <v>3</v>
      </c>
      <c r="C70" s="1">
        <v>10</v>
      </c>
      <c r="D70" s="4" t="str">
        <f t="shared" si="3"/>
        <v/>
      </c>
      <c r="K70" s="2" t="str">
        <f t="shared" si="4"/>
        <v/>
      </c>
      <c r="L70" s="2" t="str">
        <f t="shared" si="5"/>
        <v/>
      </c>
      <c r="N70" s="1" t="s">
        <v>31</v>
      </c>
      <c r="O70" s="1">
        <v>1926</v>
      </c>
      <c r="P70" s="1">
        <v>71</v>
      </c>
      <c r="Q70" s="1">
        <v>4123</v>
      </c>
      <c r="S70" s="1" t="s">
        <v>68</v>
      </c>
    </row>
    <row r="71" spans="1:19">
      <c r="A71" s="1">
        <v>1926</v>
      </c>
      <c r="B71" s="1">
        <v>3</v>
      </c>
      <c r="C71" s="1">
        <v>11</v>
      </c>
      <c r="D71" s="4">
        <f t="shared" si="3"/>
        <v>60</v>
      </c>
      <c r="E71" s="1">
        <v>4</v>
      </c>
      <c r="F71" s="1">
        <v>20</v>
      </c>
      <c r="G71" s="1">
        <v>2</v>
      </c>
      <c r="H71" s="1">
        <f>2+12</f>
        <v>14</v>
      </c>
      <c r="I71" s="1">
        <v>2</v>
      </c>
      <c r="J71" s="1">
        <f>1+5</f>
        <v>6</v>
      </c>
      <c r="K71" s="2">
        <f t="shared" si="4"/>
        <v>34</v>
      </c>
      <c r="L71" s="2">
        <f t="shared" si="5"/>
        <v>26</v>
      </c>
      <c r="M71" s="1" t="s">
        <v>30</v>
      </c>
      <c r="N71" s="1" t="s">
        <v>31</v>
      </c>
      <c r="O71" s="1">
        <v>1926</v>
      </c>
      <c r="P71" s="1">
        <v>71</v>
      </c>
      <c r="Q71" s="1">
        <v>4123</v>
      </c>
      <c r="S71" s="1" t="s">
        <v>68</v>
      </c>
    </row>
    <row r="72" spans="1:19">
      <c r="A72" s="1">
        <v>1926</v>
      </c>
      <c r="B72" s="1">
        <v>3</v>
      </c>
      <c r="C72" s="1">
        <v>12</v>
      </c>
      <c r="D72" s="4">
        <f t="shared" si="3"/>
        <v>47</v>
      </c>
      <c r="E72" s="1">
        <v>3</v>
      </c>
      <c r="F72" s="1">
        <v>17</v>
      </c>
      <c r="G72" s="1">
        <v>1</v>
      </c>
      <c r="H72" s="1">
        <v>8</v>
      </c>
      <c r="I72" s="1">
        <v>2</v>
      </c>
      <c r="J72" s="1">
        <f>1+8</f>
        <v>9</v>
      </c>
      <c r="K72" s="2">
        <f t="shared" si="4"/>
        <v>18</v>
      </c>
      <c r="L72" s="2">
        <f t="shared" si="5"/>
        <v>29</v>
      </c>
      <c r="M72" s="1" t="s">
        <v>30</v>
      </c>
      <c r="N72" s="1" t="s">
        <v>31</v>
      </c>
      <c r="O72" s="1">
        <v>1926</v>
      </c>
      <c r="P72" s="1">
        <v>71</v>
      </c>
      <c r="Q72" s="1">
        <v>4123</v>
      </c>
      <c r="S72" s="1" t="s">
        <v>68</v>
      </c>
    </row>
    <row r="73" spans="1:19">
      <c r="A73" s="1">
        <v>1926</v>
      </c>
      <c r="B73" s="1">
        <v>3</v>
      </c>
      <c r="C73" s="1">
        <v>13</v>
      </c>
      <c r="D73" s="4">
        <f t="shared" si="3"/>
        <v>54</v>
      </c>
      <c r="E73" s="1">
        <v>3</v>
      </c>
      <c r="F73" s="1">
        <v>24</v>
      </c>
      <c r="G73" s="1">
        <v>1</v>
      </c>
      <c r="H73" s="1">
        <v>4</v>
      </c>
      <c r="I73" s="1">
        <v>2</v>
      </c>
      <c r="J73" s="1">
        <f>1+19</f>
        <v>20</v>
      </c>
      <c r="K73" s="2">
        <f t="shared" si="4"/>
        <v>14</v>
      </c>
      <c r="L73" s="2">
        <f t="shared" si="5"/>
        <v>40</v>
      </c>
      <c r="M73" s="1" t="s">
        <v>30</v>
      </c>
      <c r="N73" s="1" t="s">
        <v>31</v>
      </c>
      <c r="O73" s="1">
        <v>1926</v>
      </c>
      <c r="P73" s="1">
        <v>71</v>
      </c>
      <c r="Q73" s="1">
        <v>4123</v>
      </c>
      <c r="S73" s="1" t="s">
        <v>68</v>
      </c>
    </row>
    <row r="74" spans="1:19">
      <c r="A74" s="1">
        <v>1926</v>
      </c>
      <c r="B74" s="1">
        <v>3</v>
      </c>
      <c r="C74" s="1">
        <v>14</v>
      </c>
      <c r="D74" s="4" t="str">
        <f t="shared" si="3"/>
        <v/>
      </c>
      <c r="K74" s="2" t="str">
        <f t="shared" si="4"/>
        <v/>
      </c>
      <c r="L74" s="2" t="str">
        <f t="shared" si="5"/>
        <v/>
      </c>
      <c r="N74" s="1" t="s">
        <v>31</v>
      </c>
      <c r="O74" s="1">
        <v>1926</v>
      </c>
      <c r="P74" s="1">
        <v>71</v>
      </c>
      <c r="Q74" s="1">
        <v>4123</v>
      </c>
      <c r="S74" s="1" t="s">
        <v>68</v>
      </c>
    </row>
    <row r="75" spans="1:19">
      <c r="A75" s="1">
        <v>1926</v>
      </c>
      <c r="B75" s="1">
        <v>3</v>
      </c>
      <c r="C75" s="1">
        <v>15</v>
      </c>
      <c r="D75" s="4">
        <f t="shared" si="3"/>
        <v>61</v>
      </c>
      <c r="E75" s="1">
        <v>4</v>
      </c>
      <c r="F75" s="1">
        <v>21</v>
      </c>
      <c r="G75" s="1">
        <v>2</v>
      </c>
      <c r="H75" s="1">
        <f>8+1</f>
        <v>9</v>
      </c>
      <c r="I75" s="1">
        <v>2</v>
      </c>
      <c r="J75" s="1">
        <f>2+10</f>
        <v>12</v>
      </c>
      <c r="K75" s="2">
        <f t="shared" si="4"/>
        <v>29</v>
      </c>
      <c r="L75" s="2">
        <f t="shared" si="5"/>
        <v>32</v>
      </c>
      <c r="M75" s="1" t="s">
        <v>30</v>
      </c>
      <c r="N75" s="1" t="s">
        <v>31</v>
      </c>
      <c r="O75" s="1">
        <v>1926</v>
      </c>
      <c r="P75" s="1">
        <v>71</v>
      </c>
      <c r="Q75" s="1">
        <v>4123</v>
      </c>
      <c r="S75" s="1" t="s">
        <v>68</v>
      </c>
    </row>
    <row r="76" spans="1:19">
      <c r="A76" s="1">
        <v>1926</v>
      </c>
      <c r="B76" s="1">
        <v>3</v>
      </c>
      <c r="C76" s="1">
        <v>16</v>
      </c>
      <c r="D76" s="4">
        <f t="shared" si="3"/>
        <v>84</v>
      </c>
      <c r="E76" s="1">
        <v>6</v>
      </c>
      <c r="F76" s="1">
        <v>24</v>
      </c>
      <c r="G76" s="1">
        <v>3</v>
      </c>
      <c r="H76" s="1">
        <f>11+1+2</f>
        <v>14</v>
      </c>
      <c r="I76" s="1">
        <v>3</v>
      </c>
      <c r="J76" s="1">
        <f>1+3+6</f>
        <v>10</v>
      </c>
      <c r="K76" s="2">
        <f t="shared" si="4"/>
        <v>44</v>
      </c>
      <c r="L76" s="2">
        <f t="shared" si="5"/>
        <v>40</v>
      </c>
      <c r="M76" s="1" t="s">
        <v>30</v>
      </c>
      <c r="N76" s="1" t="s">
        <v>31</v>
      </c>
      <c r="O76" s="1">
        <v>1926</v>
      </c>
      <c r="P76" s="1">
        <v>71</v>
      </c>
      <c r="Q76" s="1">
        <v>4123</v>
      </c>
      <c r="S76" s="1" t="s">
        <v>68</v>
      </c>
    </row>
    <row r="77" spans="1:19">
      <c r="A77" s="1">
        <v>1926</v>
      </c>
      <c r="B77" s="1">
        <v>3</v>
      </c>
      <c r="C77" s="1">
        <v>17</v>
      </c>
      <c r="D77" s="4">
        <f t="shared" si="3"/>
        <v>82</v>
      </c>
      <c r="E77" s="1">
        <v>6</v>
      </c>
      <c r="F77" s="1">
        <v>22</v>
      </c>
      <c r="G77" s="1">
        <v>3</v>
      </c>
      <c r="H77" s="1">
        <f>6+5+2</f>
        <v>13</v>
      </c>
      <c r="I77" s="1">
        <v>3</v>
      </c>
      <c r="J77" s="1">
        <f>1+2+6</f>
        <v>9</v>
      </c>
      <c r="K77" s="2">
        <f t="shared" si="4"/>
        <v>43</v>
      </c>
      <c r="L77" s="2">
        <f t="shared" si="5"/>
        <v>39</v>
      </c>
      <c r="M77" s="1" t="s">
        <v>30</v>
      </c>
      <c r="N77" s="1" t="s">
        <v>31</v>
      </c>
      <c r="O77" s="1">
        <v>1926</v>
      </c>
      <c r="P77" s="1">
        <v>71</v>
      </c>
      <c r="Q77" s="1">
        <v>4123</v>
      </c>
      <c r="S77" s="1" t="s">
        <v>68</v>
      </c>
    </row>
    <row r="78" spans="1:19">
      <c r="A78" s="1">
        <v>1926</v>
      </c>
      <c r="B78" s="1">
        <v>3</v>
      </c>
      <c r="C78" s="1">
        <v>18</v>
      </c>
      <c r="D78" s="4">
        <f t="shared" si="3"/>
        <v>53</v>
      </c>
      <c r="E78" s="1">
        <v>4</v>
      </c>
      <c r="F78" s="1">
        <v>13</v>
      </c>
      <c r="G78" s="1">
        <v>2</v>
      </c>
      <c r="H78" s="1">
        <f>6+4</f>
        <v>10</v>
      </c>
      <c r="I78" s="1">
        <v>2</v>
      </c>
      <c r="J78" s="1">
        <f>1+2</f>
        <v>3</v>
      </c>
      <c r="K78" s="2">
        <f t="shared" si="4"/>
        <v>30</v>
      </c>
      <c r="L78" s="2">
        <f t="shared" si="5"/>
        <v>23</v>
      </c>
      <c r="M78" s="1" t="s">
        <v>30</v>
      </c>
      <c r="N78" s="1" t="s">
        <v>31</v>
      </c>
      <c r="O78" s="1">
        <v>1926</v>
      </c>
      <c r="P78" s="1">
        <v>71</v>
      </c>
      <c r="Q78" s="1">
        <v>4123</v>
      </c>
      <c r="S78" s="1" t="s">
        <v>68</v>
      </c>
    </row>
    <row r="79" spans="1:19">
      <c r="A79" s="1">
        <v>1926</v>
      </c>
      <c r="B79" s="1">
        <v>3</v>
      </c>
      <c r="C79" s="1">
        <v>19</v>
      </c>
      <c r="D79" s="4">
        <f t="shared" si="3"/>
        <v>64</v>
      </c>
      <c r="E79" s="1">
        <v>5</v>
      </c>
      <c r="F79" s="1">
        <v>14</v>
      </c>
      <c r="G79" s="1">
        <v>2</v>
      </c>
      <c r="H79" s="1">
        <f>5+5</f>
        <v>10</v>
      </c>
      <c r="I79" s="1">
        <v>3</v>
      </c>
      <c r="J79" s="1">
        <f>1+3+2</f>
        <v>6</v>
      </c>
      <c r="K79" s="2">
        <f t="shared" si="4"/>
        <v>30</v>
      </c>
      <c r="L79" s="2">
        <f t="shared" si="5"/>
        <v>36</v>
      </c>
      <c r="M79" s="1" t="s">
        <v>30</v>
      </c>
      <c r="N79" s="1" t="s">
        <v>31</v>
      </c>
      <c r="O79" s="1">
        <v>1926</v>
      </c>
      <c r="P79" s="1">
        <v>71</v>
      </c>
      <c r="Q79" s="1">
        <v>4123</v>
      </c>
      <c r="S79" s="1" t="s">
        <v>68</v>
      </c>
    </row>
    <row r="80" spans="1:19">
      <c r="A80" s="1">
        <v>1926</v>
      </c>
      <c r="B80" s="1">
        <v>3</v>
      </c>
      <c r="C80" s="1">
        <v>20</v>
      </c>
      <c r="D80" s="4" t="str">
        <f t="shared" si="3"/>
        <v/>
      </c>
      <c r="K80" s="2" t="str">
        <f t="shared" si="4"/>
        <v/>
      </c>
      <c r="L80" s="2" t="str">
        <f t="shared" si="5"/>
        <v/>
      </c>
      <c r="N80" s="1" t="s">
        <v>31</v>
      </c>
      <c r="O80" s="1">
        <v>1926</v>
      </c>
      <c r="P80" s="1">
        <v>71</v>
      </c>
      <c r="Q80" s="1">
        <v>4123</v>
      </c>
      <c r="S80" s="1" t="s">
        <v>68</v>
      </c>
    </row>
    <row r="81" spans="1:19">
      <c r="A81" s="1">
        <v>1926</v>
      </c>
      <c r="B81" s="1">
        <v>3</v>
      </c>
      <c r="C81" s="1">
        <v>21</v>
      </c>
      <c r="D81" s="4" t="str">
        <f t="shared" si="3"/>
        <v/>
      </c>
      <c r="K81" s="2" t="str">
        <f t="shared" si="4"/>
        <v/>
      </c>
      <c r="L81" s="2" t="str">
        <f t="shared" si="5"/>
        <v/>
      </c>
      <c r="N81" s="1" t="s">
        <v>31</v>
      </c>
      <c r="O81" s="1">
        <v>1926</v>
      </c>
      <c r="P81" s="1">
        <v>71</v>
      </c>
      <c r="Q81" s="1">
        <v>4123</v>
      </c>
      <c r="S81" s="1" t="s">
        <v>68</v>
      </c>
    </row>
    <row r="82" spans="1:19">
      <c r="A82" s="1">
        <v>1926</v>
      </c>
      <c r="B82" s="1">
        <v>3</v>
      </c>
      <c r="C82" s="1">
        <v>22</v>
      </c>
      <c r="D82" s="4">
        <f t="shared" si="3"/>
        <v>37</v>
      </c>
      <c r="E82" s="1">
        <v>3</v>
      </c>
      <c r="F82" s="1">
        <v>7</v>
      </c>
      <c r="G82" s="1">
        <v>2</v>
      </c>
      <c r="H82" s="1">
        <f>2+4</f>
        <v>6</v>
      </c>
      <c r="I82" s="1">
        <v>1</v>
      </c>
      <c r="J82" s="1">
        <v>1</v>
      </c>
      <c r="K82" s="2">
        <f t="shared" si="4"/>
        <v>26</v>
      </c>
      <c r="L82" s="2">
        <f t="shared" si="5"/>
        <v>11</v>
      </c>
      <c r="M82" s="1" t="s">
        <v>30</v>
      </c>
      <c r="N82" s="1" t="s">
        <v>31</v>
      </c>
      <c r="O82" s="1">
        <v>1926</v>
      </c>
      <c r="P82" s="1">
        <v>71</v>
      </c>
      <c r="Q82" s="1">
        <v>4123</v>
      </c>
      <c r="S82" s="1" t="s">
        <v>68</v>
      </c>
    </row>
    <row r="83" spans="1:19">
      <c r="A83" s="1">
        <v>1926</v>
      </c>
      <c r="B83" s="1">
        <v>3</v>
      </c>
      <c r="C83" s="1">
        <v>23</v>
      </c>
      <c r="D83" s="4">
        <f t="shared" si="3"/>
        <v>41</v>
      </c>
      <c r="E83" s="1">
        <v>3</v>
      </c>
      <c r="F83" s="1">
        <v>11</v>
      </c>
      <c r="G83" s="1">
        <v>1</v>
      </c>
      <c r="H83" s="1">
        <v>7</v>
      </c>
      <c r="I83" s="1">
        <v>2</v>
      </c>
      <c r="J83" s="1">
        <f>2+2</f>
        <v>4</v>
      </c>
      <c r="K83" s="2">
        <f t="shared" si="4"/>
        <v>17</v>
      </c>
      <c r="L83" s="2">
        <f t="shared" si="5"/>
        <v>24</v>
      </c>
      <c r="M83" s="1" t="s">
        <v>30</v>
      </c>
      <c r="N83" s="1" t="s">
        <v>31</v>
      </c>
      <c r="O83" s="1">
        <v>1926</v>
      </c>
      <c r="P83" s="1">
        <v>71</v>
      </c>
      <c r="Q83" s="1">
        <v>4123</v>
      </c>
      <c r="S83" s="1" t="s">
        <v>68</v>
      </c>
    </row>
    <row r="84" spans="1:19">
      <c r="A84" s="1">
        <v>1926</v>
      </c>
      <c r="B84" s="1">
        <v>3</v>
      </c>
      <c r="C84" s="1">
        <v>24</v>
      </c>
      <c r="D84" s="4">
        <f t="shared" si="3"/>
        <v>40</v>
      </c>
      <c r="E84" s="1">
        <v>3</v>
      </c>
      <c r="F84" s="1">
        <v>10</v>
      </c>
      <c r="G84" s="1">
        <v>1</v>
      </c>
      <c r="H84" s="1">
        <v>6</v>
      </c>
      <c r="I84" s="1">
        <v>2</v>
      </c>
      <c r="J84" s="1">
        <f>2+2</f>
        <v>4</v>
      </c>
      <c r="K84" s="2">
        <f t="shared" si="4"/>
        <v>16</v>
      </c>
      <c r="L84" s="2">
        <f t="shared" si="5"/>
        <v>24</v>
      </c>
      <c r="M84" s="1" t="s">
        <v>30</v>
      </c>
      <c r="N84" s="1" t="s">
        <v>31</v>
      </c>
      <c r="O84" s="1">
        <v>1926</v>
      </c>
      <c r="P84" s="1">
        <v>71</v>
      </c>
      <c r="Q84" s="1">
        <v>4123</v>
      </c>
      <c r="S84" s="1" t="s">
        <v>68</v>
      </c>
    </row>
    <row r="85" spans="1:19">
      <c r="A85" s="1">
        <v>1926</v>
      </c>
      <c r="B85" s="1">
        <v>3</v>
      </c>
      <c r="C85" s="1">
        <v>25</v>
      </c>
      <c r="D85" s="4">
        <f t="shared" si="3"/>
        <v>49</v>
      </c>
      <c r="E85" s="1">
        <v>4</v>
      </c>
      <c r="F85" s="1">
        <v>9</v>
      </c>
      <c r="G85" s="1">
        <v>2</v>
      </c>
      <c r="H85" s="1">
        <f>5+1</f>
        <v>6</v>
      </c>
      <c r="I85" s="1">
        <v>2</v>
      </c>
      <c r="J85" s="1">
        <f>1+2</f>
        <v>3</v>
      </c>
      <c r="K85" s="2">
        <f t="shared" si="4"/>
        <v>26</v>
      </c>
      <c r="L85" s="2">
        <f t="shared" si="5"/>
        <v>23</v>
      </c>
      <c r="M85" s="1" t="s">
        <v>30</v>
      </c>
      <c r="N85" s="1" t="s">
        <v>31</v>
      </c>
      <c r="O85" s="1">
        <v>1926</v>
      </c>
      <c r="P85" s="1">
        <v>71</v>
      </c>
      <c r="Q85" s="1">
        <v>4123</v>
      </c>
      <c r="S85" s="1" t="s">
        <v>68</v>
      </c>
    </row>
    <row r="86" spans="1:19">
      <c r="A86" s="1">
        <v>1926</v>
      </c>
      <c r="B86" s="1">
        <v>3</v>
      </c>
      <c r="C86" s="1">
        <v>26</v>
      </c>
      <c r="D86" s="4">
        <f t="shared" si="3"/>
        <v>33</v>
      </c>
      <c r="E86" s="1">
        <v>2</v>
      </c>
      <c r="F86" s="1">
        <v>13</v>
      </c>
      <c r="G86" s="1">
        <v>1</v>
      </c>
      <c r="H86" s="1">
        <v>7</v>
      </c>
      <c r="I86" s="1">
        <v>1</v>
      </c>
      <c r="J86" s="1">
        <v>6</v>
      </c>
      <c r="K86" s="2">
        <f t="shared" si="4"/>
        <v>17</v>
      </c>
      <c r="L86" s="2">
        <f t="shared" si="5"/>
        <v>16</v>
      </c>
      <c r="M86" s="1" t="s">
        <v>38</v>
      </c>
      <c r="N86" s="1" t="s">
        <v>31</v>
      </c>
      <c r="O86" s="1">
        <v>1926</v>
      </c>
      <c r="P86" s="1">
        <v>71</v>
      </c>
      <c r="Q86" s="1">
        <v>4123</v>
      </c>
      <c r="S86" s="1" t="s">
        <v>68</v>
      </c>
    </row>
    <row r="87" spans="1:19">
      <c r="A87" s="1">
        <v>1926</v>
      </c>
      <c r="B87" s="1">
        <v>3</v>
      </c>
      <c r="C87" s="1">
        <v>27</v>
      </c>
      <c r="D87" s="4">
        <f t="shared" si="3"/>
        <v>30</v>
      </c>
      <c r="E87" s="1">
        <v>2</v>
      </c>
      <c r="F87" s="1">
        <v>10</v>
      </c>
      <c r="G87" s="1">
        <v>1</v>
      </c>
      <c r="H87" s="1">
        <v>4</v>
      </c>
      <c r="I87" s="1">
        <v>1</v>
      </c>
      <c r="J87" s="1">
        <v>6</v>
      </c>
      <c r="K87" s="2">
        <f t="shared" si="4"/>
        <v>14</v>
      </c>
      <c r="L87" s="2">
        <f t="shared" si="5"/>
        <v>16</v>
      </c>
      <c r="M87" s="1" t="s">
        <v>38</v>
      </c>
      <c r="N87" s="1" t="s">
        <v>31</v>
      </c>
      <c r="O87" s="1">
        <v>1926</v>
      </c>
      <c r="P87" s="1">
        <v>71</v>
      </c>
      <c r="Q87" s="1">
        <v>4123</v>
      </c>
      <c r="S87" s="1" t="s">
        <v>68</v>
      </c>
    </row>
    <row r="88" spans="1:19">
      <c r="A88" s="1">
        <v>1926</v>
      </c>
      <c r="B88" s="1">
        <v>3</v>
      </c>
      <c r="C88" s="1">
        <v>28</v>
      </c>
      <c r="D88" s="4">
        <f t="shared" si="3"/>
        <v>30</v>
      </c>
      <c r="E88" s="1">
        <v>2</v>
      </c>
      <c r="F88" s="1">
        <v>10</v>
      </c>
      <c r="G88" s="1">
        <v>1</v>
      </c>
      <c r="H88" s="1">
        <v>4</v>
      </c>
      <c r="I88" s="1">
        <v>1</v>
      </c>
      <c r="J88" s="1">
        <v>6</v>
      </c>
      <c r="K88" s="2">
        <f t="shared" si="4"/>
        <v>14</v>
      </c>
      <c r="L88" s="2">
        <f t="shared" si="5"/>
        <v>16</v>
      </c>
      <c r="M88" s="1" t="s">
        <v>38</v>
      </c>
      <c r="N88" s="1" t="s">
        <v>31</v>
      </c>
      <c r="O88" s="1">
        <v>1926</v>
      </c>
      <c r="P88" s="1">
        <v>71</v>
      </c>
      <c r="Q88" s="1">
        <v>4123</v>
      </c>
      <c r="S88" s="1" t="s">
        <v>68</v>
      </c>
    </row>
    <row r="89" spans="1:19">
      <c r="A89" s="1">
        <v>1926</v>
      </c>
      <c r="B89" s="1">
        <v>3</v>
      </c>
      <c r="C89" s="1">
        <v>29</v>
      </c>
      <c r="D89" s="4">
        <f t="shared" si="3"/>
        <v>30</v>
      </c>
      <c r="E89" s="1">
        <v>2</v>
      </c>
      <c r="F89" s="1">
        <v>10</v>
      </c>
      <c r="G89" s="1">
        <v>1</v>
      </c>
      <c r="H89" s="1">
        <v>5</v>
      </c>
      <c r="I89" s="1">
        <v>1</v>
      </c>
      <c r="J89" s="1">
        <v>5</v>
      </c>
      <c r="K89" s="2">
        <f t="shared" si="4"/>
        <v>15</v>
      </c>
      <c r="L89" s="2">
        <f t="shared" si="5"/>
        <v>15</v>
      </c>
      <c r="M89" s="1" t="s">
        <v>38</v>
      </c>
      <c r="N89" s="1" t="s">
        <v>31</v>
      </c>
      <c r="O89" s="1">
        <v>1926</v>
      </c>
      <c r="P89" s="1">
        <v>71</v>
      </c>
      <c r="Q89" s="1">
        <v>4123</v>
      </c>
      <c r="S89" s="1" t="s">
        <v>68</v>
      </c>
    </row>
    <row r="90" spans="1:19">
      <c r="A90" s="1">
        <v>1926</v>
      </c>
      <c r="B90" s="1">
        <v>3</v>
      </c>
      <c r="C90" s="1">
        <v>30</v>
      </c>
      <c r="D90" s="4">
        <f t="shared" si="3"/>
        <v>39</v>
      </c>
      <c r="E90" s="1">
        <v>3</v>
      </c>
      <c r="F90" s="1">
        <v>9</v>
      </c>
      <c r="G90" s="1">
        <v>1</v>
      </c>
      <c r="H90" s="1">
        <v>3</v>
      </c>
      <c r="I90" s="1">
        <v>2</v>
      </c>
      <c r="J90" s="1">
        <f>1+5</f>
        <v>6</v>
      </c>
      <c r="K90" s="2">
        <f t="shared" si="4"/>
        <v>13</v>
      </c>
      <c r="L90" s="2">
        <f t="shared" si="5"/>
        <v>26</v>
      </c>
      <c r="M90" s="1" t="s">
        <v>38</v>
      </c>
      <c r="N90" s="1" t="s">
        <v>31</v>
      </c>
      <c r="O90" s="1">
        <v>1926</v>
      </c>
      <c r="P90" s="1">
        <v>71</v>
      </c>
      <c r="Q90" s="1">
        <v>4123</v>
      </c>
      <c r="S90" s="1" t="s">
        <v>68</v>
      </c>
    </row>
    <row r="91" spans="1:19">
      <c r="A91" s="1">
        <v>1926</v>
      </c>
      <c r="B91" s="1">
        <v>3</v>
      </c>
      <c r="C91" s="1">
        <v>31</v>
      </c>
      <c r="D91" s="4">
        <f t="shared" si="3"/>
        <v>42</v>
      </c>
      <c r="E91" s="1">
        <v>3</v>
      </c>
      <c r="F91" s="1">
        <v>12</v>
      </c>
      <c r="G91" s="1">
        <v>1</v>
      </c>
      <c r="H91" s="1">
        <v>8</v>
      </c>
      <c r="I91" s="1">
        <v>2</v>
      </c>
      <c r="J91" s="1">
        <f>1+3</f>
        <v>4</v>
      </c>
      <c r="K91" s="2">
        <f t="shared" si="4"/>
        <v>18</v>
      </c>
      <c r="L91" s="2">
        <f t="shared" si="5"/>
        <v>24</v>
      </c>
      <c r="M91" s="1" t="s">
        <v>38</v>
      </c>
      <c r="N91" s="1" t="s">
        <v>31</v>
      </c>
      <c r="O91" s="1">
        <v>1926</v>
      </c>
      <c r="P91" s="1">
        <v>71</v>
      </c>
      <c r="Q91" s="1">
        <v>4123</v>
      </c>
      <c r="S91" s="1" t="s">
        <v>68</v>
      </c>
    </row>
    <row r="92" spans="1:19">
      <c r="A92" s="1">
        <v>1926</v>
      </c>
      <c r="B92" s="1">
        <v>4</v>
      </c>
      <c r="C92" s="1">
        <v>1</v>
      </c>
      <c r="D92" s="4">
        <f t="shared" si="3"/>
        <v>36</v>
      </c>
      <c r="E92" s="1">
        <v>2</v>
      </c>
      <c r="F92" s="1">
        <v>16</v>
      </c>
      <c r="G92" s="1">
        <v>1</v>
      </c>
      <c r="H92" s="1">
        <v>15</v>
      </c>
      <c r="I92" s="1">
        <v>1</v>
      </c>
      <c r="J92" s="1">
        <v>1</v>
      </c>
      <c r="K92" s="2">
        <f t="shared" si="4"/>
        <v>25</v>
      </c>
      <c r="L92" s="2">
        <f t="shared" si="5"/>
        <v>11</v>
      </c>
      <c r="M92" s="1" t="s">
        <v>38</v>
      </c>
      <c r="N92" s="1" t="s">
        <v>31</v>
      </c>
      <c r="O92" s="1">
        <v>1926</v>
      </c>
      <c r="P92" s="1">
        <v>74</v>
      </c>
      <c r="Q92" s="1">
        <v>4124</v>
      </c>
      <c r="S92" s="1" t="s">
        <v>69</v>
      </c>
    </row>
    <row r="93" spans="1:19">
      <c r="A93" s="1">
        <v>1926</v>
      </c>
      <c r="B93" s="1">
        <v>4</v>
      </c>
      <c r="C93" s="1">
        <v>2</v>
      </c>
      <c r="D93" s="4">
        <f t="shared" si="3"/>
        <v>33</v>
      </c>
      <c r="E93" s="1">
        <v>2</v>
      </c>
      <c r="F93" s="1">
        <v>13</v>
      </c>
      <c r="G93" s="1">
        <v>1</v>
      </c>
      <c r="H93" s="1">
        <v>12</v>
      </c>
      <c r="I93" s="1">
        <v>1</v>
      </c>
      <c r="J93" s="1">
        <v>1</v>
      </c>
      <c r="K93" s="2">
        <f t="shared" si="4"/>
        <v>22</v>
      </c>
      <c r="L93" s="2">
        <f t="shared" si="5"/>
        <v>11</v>
      </c>
      <c r="M93" s="1" t="s">
        <v>30</v>
      </c>
      <c r="N93" s="1" t="s">
        <v>31</v>
      </c>
      <c r="O93" s="1">
        <v>1926</v>
      </c>
      <c r="P93" s="1">
        <v>74</v>
      </c>
      <c r="Q93" s="1">
        <v>4124</v>
      </c>
      <c r="S93" s="1" t="s">
        <v>69</v>
      </c>
    </row>
    <row r="94" spans="1:19">
      <c r="A94" s="1">
        <v>1926</v>
      </c>
      <c r="B94" s="1">
        <v>4</v>
      </c>
      <c r="C94" s="1">
        <v>3</v>
      </c>
      <c r="D94" s="4" t="str">
        <f t="shared" si="3"/>
        <v/>
      </c>
      <c r="K94" s="2" t="str">
        <f t="shared" si="4"/>
        <v/>
      </c>
      <c r="L94" s="2" t="str">
        <f t="shared" si="5"/>
        <v/>
      </c>
      <c r="N94" s="1" t="s">
        <v>31</v>
      </c>
      <c r="O94" s="1">
        <v>1926</v>
      </c>
      <c r="P94" s="1">
        <v>74</v>
      </c>
      <c r="Q94" s="1">
        <v>4124</v>
      </c>
      <c r="S94" s="1" t="s">
        <v>69</v>
      </c>
    </row>
    <row r="95" spans="1:19">
      <c r="A95" s="1">
        <v>1926</v>
      </c>
      <c r="B95" s="1">
        <v>4</v>
      </c>
      <c r="C95" s="1">
        <v>4</v>
      </c>
      <c r="D95" s="4">
        <f t="shared" si="3"/>
        <v>35</v>
      </c>
      <c r="E95" s="1">
        <v>3</v>
      </c>
      <c r="F95" s="1">
        <v>5</v>
      </c>
      <c r="G95" s="1">
        <v>2</v>
      </c>
      <c r="H95" s="1">
        <f>3+1</f>
        <v>4</v>
      </c>
      <c r="I95" s="1">
        <v>1</v>
      </c>
      <c r="J95" s="1">
        <v>1</v>
      </c>
      <c r="K95" s="2">
        <f t="shared" si="4"/>
        <v>24</v>
      </c>
      <c r="L95" s="2">
        <f t="shared" si="5"/>
        <v>11</v>
      </c>
      <c r="M95" s="1" t="s">
        <v>30</v>
      </c>
      <c r="N95" s="1" t="s">
        <v>31</v>
      </c>
      <c r="O95" s="1">
        <v>1926</v>
      </c>
      <c r="P95" s="1">
        <v>74</v>
      </c>
      <c r="Q95" s="1">
        <v>4124</v>
      </c>
      <c r="S95" s="1" t="s">
        <v>69</v>
      </c>
    </row>
    <row r="96" spans="1:19">
      <c r="A96" s="1">
        <v>1926</v>
      </c>
      <c r="B96" s="1">
        <v>4</v>
      </c>
      <c r="C96" s="1">
        <v>5</v>
      </c>
      <c r="D96" s="4">
        <f t="shared" si="3"/>
        <v>22</v>
      </c>
      <c r="E96" s="1">
        <v>2</v>
      </c>
      <c r="F96" s="1">
        <v>2</v>
      </c>
      <c r="G96" s="1">
        <v>1</v>
      </c>
      <c r="H96" s="1">
        <v>1</v>
      </c>
      <c r="I96" s="1">
        <v>1</v>
      </c>
      <c r="J96" s="1">
        <v>1</v>
      </c>
      <c r="K96" s="2">
        <f t="shared" si="4"/>
        <v>11</v>
      </c>
      <c r="L96" s="2">
        <f t="shared" si="5"/>
        <v>11</v>
      </c>
      <c r="M96" s="1" t="s">
        <v>30</v>
      </c>
      <c r="N96" s="1" t="s">
        <v>31</v>
      </c>
      <c r="O96" s="1">
        <v>1926</v>
      </c>
      <c r="P96" s="1">
        <v>74</v>
      </c>
      <c r="Q96" s="1">
        <v>4124</v>
      </c>
      <c r="S96" s="1" t="s">
        <v>69</v>
      </c>
    </row>
    <row r="97" spans="1:19">
      <c r="A97" s="1">
        <v>1926</v>
      </c>
      <c r="B97" s="1">
        <v>4</v>
      </c>
      <c r="C97" s="1">
        <v>6</v>
      </c>
      <c r="D97" s="4">
        <f t="shared" si="3"/>
        <v>22</v>
      </c>
      <c r="E97" s="1">
        <v>2</v>
      </c>
      <c r="F97" s="1">
        <v>2</v>
      </c>
      <c r="G97" s="1">
        <v>1</v>
      </c>
      <c r="H97" s="1">
        <v>1</v>
      </c>
      <c r="I97" s="1">
        <v>1</v>
      </c>
      <c r="J97" s="1">
        <v>1</v>
      </c>
      <c r="K97" s="2">
        <f t="shared" si="4"/>
        <v>11</v>
      </c>
      <c r="L97" s="2">
        <f t="shared" si="5"/>
        <v>11</v>
      </c>
      <c r="M97" s="1" t="s">
        <v>30</v>
      </c>
      <c r="N97" s="1" t="s">
        <v>31</v>
      </c>
      <c r="O97" s="1">
        <v>1926</v>
      </c>
      <c r="P97" s="1">
        <v>74</v>
      </c>
      <c r="Q97" s="1">
        <v>4124</v>
      </c>
      <c r="S97" s="1" t="s">
        <v>69</v>
      </c>
    </row>
    <row r="98" spans="1:19">
      <c r="A98" s="1">
        <v>1926</v>
      </c>
      <c r="B98" s="1">
        <v>4</v>
      </c>
      <c r="C98" s="1">
        <v>7</v>
      </c>
      <c r="D98" s="4">
        <f t="shared" si="3"/>
        <v>33</v>
      </c>
      <c r="E98" s="1">
        <v>3</v>
      </c>
      <c r="F98" s="1">
        <v>3</v>
      </c>
      <c r="G98" s="1">
        <v>1</v>
      </c>
      <c r="H98" s="1">
        <v>1</v>
      </c>
      <c r="I98" s="1">
        <v>2</v>
      </c>
      <c r="J98" s="1">
        <f>1+1</f>
        <v>2</v>
      </c>
      <c r="K98" s="2">
        <f t="shared" si="4"/>
        <v>11</v>
      </c>
      <c r="L98" s="2">
        <f t="shared" si="5"/>
        <v>22</v>
      </c>
      <c r="M98" s="1" t="s">
        <v>30</v>
      </c>
      <c r="N98" s="1" t="s">
        <v>31</v>
      </c>
      <c r="O98" s="1">
        <v>1926</v>
      </c>
      <c r="P98" s="1">
        <v>74</v>
      </c>
      <c r="Q98" s="1">
        <v>4124</v>
      </c>
      <c r="S98" s="1" t="s">
        <v>69</v>
      </c>
    </row>
    <row r="99" spans="1:19">
      <c r="A99" s="1">
        <v>1926</v>
      </c>
      <c r="B99" s="1">
        <v>4</v>
      </c>
      <c r="C99" s="1">
        <v>8</v>
      </c>
      <c r="D99" s="4">
        <f t="shared" si="3"/>
        <v>23</v>
      </c>
      <c r="E99" s="1">
        <v>2</v>
      </c>
      <c r="F99" s="1">
        <v>3</v>
      </c>
      <c r="G99" s="1">
        <v>1</v>
      </c>
      <c r="H99" s="1">
        <v>2</v>
      </c>
      <c r="I99" s="1">
        <v>1</v>
      </c>
      <c r="J99" s="1">
        <v>1</v>
      </c>
      <c r="K99" s="2">
        <f t="shared" si="4"/>
        <v>12</v>
      </c>
      <c r="L99" s="2">
        <f t="shared" si="5"/>
        <v>11</v>
      </c>
      <c r="M99" s="1" t="s">
        <v>30</v>
      </c>
      <c r="N99" s="1" t="s">
        <v>31</v>
      </c>
      <c r="O99" s="1">
        <v>1926</v>
      </c>
      <c r="P99" s="1">
        <v>74</v>
      </c>
      <c r="Q99" s="1">
        <v>4124</v>
      </c>
      <c r="S99" s="1" t="s">
        <v>69</v>
      </c>
    </row>
    <row r="100" spans="1:19">
      <c r="A100" s="1">
        <v>1926</v>
      </c>
      <c r="B100" s="1">
        <v>4</v>
      </c>
      <c r="C100" s="1">
        <v>9</v>
      </c>
      <c r="D100" s="4">
        <f t="shared" si="3"/>
        <v>34</v>
      </c>
      <c r="E100" s="1">
        <v>3</v>
      </c>
      <c r="F100" s="1">
        <v>4</v>
      </c>
      <c r="G100" s="1">
        <v>1</v>
      </c>
      <c r="H100" s="1">
        <v>2</v>
      </c>
      <c r="I100" s="1">
        <v>2</v>
      </c>
      <c r="J100" s="1">
        <f>1+1</f>
        <v>2</v>
      </c>
      <c r="K100" s="2">
        <f t="shared" si="4"/>
        <v>12</v>
      </c>
      <c r="L100" s="2">
        <f t="shared" si="5"/>
        <v>22</v>
      </c>
      <c r="M100" s="1" t="s">
        <v>30</v>
      </c>
      <c r="N100" s="1" t="s">
        <v>31</v>
      </c>
      <c r="O100" s="1">
        <v>1926</v>
      </c>
      <c r="P100" s="1">
        <v>74</v>
      </c>
      <c r="Q100" s="1">
        <v>4124</v>
      </c>
      <c r="S100" s="1" t="s">
        <v>69</v>
      </c>
    </row>
    <row r="101" spans="1:19">
      <c r="A101" s="1">
        <v>1926</v>
      </c>
      <c r="B101" s="1">
        <v>4</v>
      </c>
      <c r="C101" s="1">
        <v>10</v>
      </c>
      <c r="D101" s="4">
        <f t="shared" si="3"/>
        <v>46</v>
      </c>
      <c r="E101" s="1">
        <v>4</v>
      </c>
      <c r="F101" s="1">
        <v>6</v>
      </c>
      <c r="G101" s="1">
        <v>1</v>
      </c>
      <c r="H101" s="1">
        <v>1</v>
      </c>
      <c r="I101" s="1">
        <v>3</v>
      </c>
      <c r="J101" s="1">
        <f>1+2+2</f>
        <v>5</v>
      </c>
      <c r="K101" s="2">
        <f t="shared" si="4"/>
        <v>11</v>
      </c>
      <c r="L101" s="2">
        <f t="shared" si="5"/>
        <v>35</v>
      </c>
      <c r="M101" s="1" t="s">
        <v>30</v>
      </c>
      <c r="N101" s="1" t="s">
        <v>31</v>
      </c>
      <c r="O101" s="1">
        <v>1926</v>
      </c>
      <c r="P101" s="1">
        <v>74</v>
      </c>
      <c r="Q101" s="1">
        <v>4124</v>
      </c>
      <c r="S101" s="1" t="s">
        <v>69</v>
      </c>
    </row>
    <row r="102" spans="1:19">
      <c r="A102" s="1">
        <v>1926</v>
      </c>
      <c r="B102" s="1">
        <v>4</v>
      </c>
      <c r="C102" s="1">
        <v>11</v>
      </c>
      <c r="D102" s="4">
        <f t="shared" si="3"/>
        <v>48</v>
      </c>
      <c r="E102" s="1">
        <v>4</v>
      </c>
      <c r="F102" s="1">
        <v>8</v>
      </c>
      <c r="G102" s="1">
        <v>1</v>
      </c>
      <c r="H102" s="1">
        <v>1</v>
      </c>
      <c r="I102" s="1">
        <v>3</v>
      </c>
      <c r="J102" s="1">
        <f>3+3+1</f>
        <v>7</v>
      </c>
      <c r="K102" s="2">
        <f t="shared" si="4"/>
        <v>11</v>
      </c>
      <c r="L102" s="2">
        <f t="shared" si="5"/>
        <v>37</v>
      </c>
      <c r="M102" s="1" t="s">
        <v>30</v>
      </c>
      <c r="N102" s="1" t="s">
        <v>31</v>
      </c>
      <c r="O102" s="1">
        <v>1926</v>
      </c>
      <c r="P102" s="1">
        <v>74</v>
      </c>
      <c r="Q102" s="1">
        <v>4124</v>
      </c>
      <c r="S102" s="1" t="s">
        <v>69</v>
      </c>
    </row>
    <row r="103" spans="1:19">
      <c r="A103" s="1">
        <v>1926</v>
      </c>
      <c r="B103" s="1">
        <v>4</v>
      </c>
      <c r="C103" s="1">
        <v>12</v>
      </c>
      <c r="D103" s="4">
        <f t="shared" si="3"/>
        <v>34</v>
      </c>
      <c r="E103" s="1">
        <v>3</v>
      </c>
      <c r="F103" s="1">
        <v>4</v>
      </c>
      <c r="G103" s="1">
        <v>1</v>
      </c>
      <c r="H103" s="1">
        <v>1</v>
      </c>
      <c r="I103" s="1">
        <v>2</v>
      </c>
      <c r="J103" s="1">
        <f>1+2</f>
        <v>3</v>
      </c>
      <c r="K103" s="2">
        <f t="shared" si="4"/>
        <v>11</v>
      </c>
      <c r="L103" s="2">
        <f t="shared" si="5"/>
        <v>23</v>
      </c>
      <c r="M103" s="1" t="s">
        <v>30</v>
      </c>
      <c r="N103" s="1" t="s">
        <v>31</v>
      </c>
      <c r="O103" s="1">
        <v>1926</v>
      </c>
      <c r="P103" s="1">
        <v>74</v>
      </c>
      <c r="Q103" s="1">
        <v>4124</v>
      </c>
      <c r="S103" s="1" t="s">
        <v>69</v>
      </c>
    </row>
    <row r="104" spans="1:19">
      <c r="A104" s="1">
        <v>1926</v>
      </c>
      <c r="B104" s="1">
        <v>4</v>
      </c>
      <c r="C104" s="1">
        <v>13</v>
      </c>
      <c r="D104" s="4">
        <f t="shared" si="3"/>
        <v>48</v>
      </c>
      <c r="E104" s="1">
        <v>4</v>
      </c>
      <c r="F104" s="1">
        <v>8</v>
      </c>
      <c r="G104" s="1">
        <v>2</v>
      </c>
      <c r="H104" s="1">
        <f>1+1</f>
        <v>2</v>
      </c>
      <c r="I104" s="1">
        <v>2</v>
      </c>
      <c r="J104" s="1">
        <f>1+5</f>
        <v>6</v>
      </c>
      <c r="K104" s="2">
        <f t="shared" si="4"/>
        <v>22</v>
      </c>
      <c r="L104" s="2">
        <f t="shared" si="5"/>
        <v>26</v>
      </c>
      <c r="M104" s="1" t="s">
        <v>30</v>
      </c>
      <c r="N104" s="1" t="s">
        <v>31</v>
      </c>
      <c r="O104" s="1">
        <v>1926</v>
      </c>
      <c r="P104" s="1">
        <v>74</v>
      </c>
      <c r="Q104" s="1">
        <v>4124</v>
      </c>
      <c r="S104" s="1" t="s">
        <v>69</v>
      </c>
    </row>
    <row r="105" spans="1:19">
      <c r="A105" s="1">
        <v>1926</v>
      </c>
      <c r="B105" s="1">
        <v>4</v>
      </c>
      <c r="C105" s="1">
        <v>14</v>
      </c>
      <c r="D105" s="4">
        <f t="shared" si="3"/>
        <v>62</v>
      </c>
      <c r="E105" s="1">
        <v>5</v>
      </c>
      <c r="F105" s="1">
        <v>12</v>
      </c>
      <c r="G105" s="1">
        <v>2</v>
      </c>
      <c r="H105" s="1">
        <f>1+3</f>
        <v>4</v>
      </c>
      <c r="I105" s="1">
        <v>2</v>
      </c>
      <c r="J105" s="1">
        <f>1+4</f>
        <v>5</v>
      </c>
      <c r="K105" s="2">
        <f t="shared" si="4"/>
        <v>24</v>
      </c>
      <c r="L105" s="2">
        <f t="shared" si="5"/>
        <v>25</v>
      </c>
      <c r="M105" s="1" t="s">
        <v>30</v>
      </c>
      <c r="N105" s="1" t="s">
        <v>31</v>
      </c>
      <c r="O105" s="1">
        <v>1926</v>
      </c>
      <c r="P105" s="1">
        <v>74</v>
      </c>
      <c r="Q105" s="1">
        <v>4124</v>
      </c>
      <c r="S105" s="1" t="s">
        <v>69</v>
      </c>
    </row>
    <row r="106" spans="1:19">
      <c r="A106" s="1">
        <v>1926</v>
      </c>
      <c r="B106" s="1">
        <v>4</v>
      </c>
      <c r="C106" s="1">
        <v>15</v>
      </c>
      <c r="D106" s="4">
        <f t="shared" si="3"/>
        <v>65</v>
      </c>
      <c r="E106" s="1">
        <v>5</v>
      </c>
      <c r="F106" s="1">
        <v>15</v>
      </c>
      <c r="G106" s="1">
        <v>2</v>
      </c>
      <c r="H106" s="1">
        <f>1+1</f>
        <v>2</v>
      </c>
      <c r="I106" s="1">
        <v>3</v>
      </c>
      <c r="J106" s="1">
        <f>4+6+3</f>
        <v>13</v>
      </c>
      <c r="K106" s="2">
        <f t="shared" si="4"/>
        <v>22</v>
      </c>
      <c r="L106" s="2">
        <f t="shared" si="5"/>
        <v>43</v>
      </c>
      <c r="M106" s="1" t="s">
        <v>30</v>
      </c>
      <c r="N106" s="1" t="s">
        <v>31</v>
      </c>
      <c r="O106" s="1">
        <v>1926</v>
      </c>
      <c r="P106" s="1">
        <v>74</v>
      </c>
      <c r="Q106" s="1">
        <v>4124</v>
      </c>
      <c r="S106" s="1" t="s">
        <v>69</v>
      </c>
    </row>
    <row r="107" spans="1:19">
      <c r="A107" s="1">
        <v>1926</v>
      </c>
      <c r="B107" s="1">
        <v>4</v>
      </c>
      <c r="C107" s="1">
        <v>16</v>
      </c>
      <c r="D107" s="4">
        <f t="shared" si="3"/>
        <v>80</v>
      </c>
      <c r="E107" s="1">
        <v>6</v>
      </c>
      <c r="F107" s="1">
        <v>20</v>
      </c>
      <c r="G107" s="1">
        <v>3</v>
      </c>
      <c r="H107" s="1">
        <f>1+2+1</f>
        <v>4</v>
      </c>
      <c r="I107" s="1">
        <v>3</v>
      </c>
      <c r="J107" s="1">
        <f>5+7+4</f>
        <v>16</v>
      </c>
      <c r="K107" s="2">
        <f t="shared" si="4"/>
        <v>34</v>
      </c>
      <c r="L107" s="2">
        <f t="shared" si="5"/>
        <v>46</v>
      </c>
      <c r="M107" s="1" t="s">
        <v>30</v>
      </c>
      <c r="N107" s="1" t="s">
        <v>31</v>
      </c>
      <c r="O107" s="1">
        <v>1926</v>
      </c>
      <c r="P107" s="1">
        <v>74</v>
      </c>
      <c r="Q107" s="1">
        <v>4124</v>
      </c>
      <c r="S107" s="1" t="s">
        <v>69</v>
      </c>
    </row>
    <row r="108" spans="1:19">
      <c r="A108" s="1">
        <v>1926</v>
      </c>
      <c r="B108" s="1">
        <v>4</v>
      </c>
      <c r="C108" s="1">
        <v>17</v>
      </c>
      <c r="D108" s="4">
        <f t="shared" si="3"/>
        <v>55</v>
      </c>
      <c r="E108" s="1">
        <v>4</v>
      </c>
      <c r="F108" s="1">
        <v>15</v>
      </c>
      <c r="G108" s="1">
        <v>2</v>
      </c>
      <c r="H108" s="1">
        <f>1+5</f>
        <v>6</v>
      </c>
      <c r="I108" s="1">
        <v>2</v>
      </c>
      <c r="J108" s="1">
        <f>5+4</f>
        <v>9</v>
      </c>
      <c r="K108" s="2">
        <f t="shared" si="4"/>
        <v>26</v>
      </c>
      <c r="L108" s="2">
        <f t="shared" si="5"/>
        <v>29</v>
      </c>
      <c r="M108" s="1" t="s">
        <v>30</v>
      </c>
      <c r="N108" s="1" t="s">
        <v>31</v>
      </c>
      <c r="O108" s="1">
        <v>1926</v>
      </c>
      <c r="P108" s="1">
        <v>74</v>
      </c>
      <c r="Q108" s="1">
        <v>4124</v>
      </c>
      <c r="S108" s="1" t="s">
        <v>69</v>
      </c>
    </row>
    <row r="109" spans="1:19">
      <c r="A109" s="1">
        <v>1926</v>
      </c>
      <c r="B109" s="1">
        <v>4</v>
      </c>
      <c r="C109" s="1">
        <v>18</v>
      </c>
      <c r="D109" s="4" t="str">
        <f t="shared" si="3"/>
        <v/>
      </c>
      <c r="K109" s="2" t="str">
        <f t="shared" si="4"/>
        <v/>
      </c>
      <c r="L109" s="2" t="str">
        <f t="shared" si="5"/>
        <v/>
      </c>
      <c r="N109" s="1" t="s">
        <v>31</v>
      </c>
      <c r="O109" s="1">
        <v>1926</v>
      </c>
      <c r="P109" s="1">
        <v>74</v>
      </c>
      <c r="Q109" s="1">
        <v>4124</v>
      </c>
      <c r="S109" s="1" t="s">
        <v>69</v>
      </c>
    </row>
    <row r="110" spans="1:19">
      <c r="A110" s="1">
        <v>1926</v>
      </c>
      <c r="B110" s="1">
        <v>4</v>
      </c>
      <c r="C110" s="1">
        <v>19</v>
      </c>
      <c r="D110" s="4">
        <f t="shared" si="3"/>
        <v>80</v>
      </c>
      <c r="E110" s="1">
        <v>5</v>
      </c>
      <c r="F110" s="1">
        <v>30</v>
      </c>
      <c r="G110" s="1">
        <v>3</v>
      </c>
      <c r="H110" s="1">
        <f>4+9+1</f>
        <v>14</v>
      </c>
      <c r="I110" s="1">
        <v>2</v>
      </c>
      <c r="J110" s="1">
        <f>12+4</f>
        <v>16</v>
      </c>
      <c r="K110" s="2">
        <f t="shared" si="4"/>
        <v>44</v>
      </c>
      <c r="L110" s="2">
        <f t="shared" si="5"/>
        <v>36</v>
      </c>
      <c r="M110" s="1" t="s">
        <v>30</v>
      </c>
      <c r="N110" s="1" t="s">
        <v>31</v>
      </c>
      <c r="O110" s="1">
        <v>1926</v>
      </c>
      <c r="P110" s="1">
        <v>74</v>
      </c>
      <c r="Q110" s="1">
        <v>4124</v>
      </c>
      <c r="S110" s="1" t="s">
        <v>69</v>
      </c>
    </row>
    <row r="111" spans="1:19">
      <c r="A111" s="1">
        <v>1926</v>
      </c>
      <c r="B111" s="1">
        <v>4</v>
      </c>
      <c r="C111" s="1">
        <v>20</v>
      </c>
      <c r="D111" s="4">
        <f t="shared" si="3"/>
        <v>60</v>
      </c>
      <c r="E111" s="1">
        <v>4</v>
      </c>
      <c r="F111" s="1">
        <v>20</v>
      </c>
      <c r="G111" s="1">
        <v>2</v>
      </c>
      <c r="H111" s="1">
        <f>3+4</f>
        <v>7</v>
      </c>
      <c r="I111" s="1">
        <v>2</v>
      </c>
      <c r="J111" s="1">
        <f>12+1</f>
        <v>13</v>
      </c>
      <c r="K111" s="2">
        <f t="shared" si="4"/>
        <v>27</v>
      </c>
      <c r="L111" s="2">
        <f t="shared" si="5"/>
        <v>33</v>
      </c>
      <c r="M111" s="1" t="s">
        <v>30</v>
      </c>
      <c r="N111" s="1" t="s">
        <v>31</v>
      </c>
      <c r="O111" s="1">
        <v>1926</v>
      </c>
      <c r="P111" s="1">
        <v>74</v>
      </c>
      <c r="Q111" s="1">
        <v>4124</v>
      </c>
      <c r="S111" s="1" t="s">
        <v>69</v>
      </c>
    </row>
    <row r="112" spans="1:19">
      <c r="A112" s="1">
        <v>1926</v>
      </c>
      <c r="B112" s="1">
        <v>4</v>
      </c>
      <c r="C112" s="1">
        <v>21</v>
      </c>
      <c r="D112" s="4">
        <f t="shared" si="3"/>
        <v>44</v>
      </c>
      <c r="E112" s="1">
        <v>3</v>
      </c>
      <c r="F112" s="1">
        <v>14</v>
      </c>
      <c r="G112" s="1">
        <v>2</v>
      </c>
      <c r="H112" s="1">
        <f>2+1</f>
        <v>3</v>
      </c>
      <c r="I112" s="1">
        <v>1</v>
      </c>
      <c r="J112" s="1">
        <v>11</v>
      </c>
      <c r="K112" s="2">
        <f t="shared" si="4"/>
        <v>23</v>
      </c>
      <c r="L112" s="2">
        <f t="shared" si="5"/>
        <v>21</v>
      </c>
      <c r="M112" s="1" t="s">
        <v>30</v>
      </c>
      <c r="N112" s="1" t="s">
        <v>31</v>
      </c>
      <c r="O112" s="1">
        <v>1926</v>
      </c>
      <c r="P112" s="1">
        <v>74</v>
      </c>
      <c r="Q112" s="1">
        <v>4124</v>
      </c>
      <c r="S112" s="1" t="s">
        <v>69</v>
      </c>
    </row>
    <row r="113" spans="1:19">
      <c r="A113" s="1">
        <v>1926</v>
      </c>
      <c r="B113" s="1">
        <v>4</v>
      </c>
      <c r="C113" s="1">
        <v>22</v>
      </c>
      <c r="D113" s="4">
        <f t="shared" si="3"/>
        <v>37</v>
      </c>
      <c r="E113" s="1">
        <v>2</v>
      </c>
      <c r="F113" s="1">
        <v>17</v>
      </c>
      <c r="G113" s="1">
        <v>1</v>
      </c>
      <c r="H113" s="1">
        <v>3</v>
      </c>
      <c r="I113" s="1">
        <v>1</v>
      </c>
      <c r="J113" s="1">
        <v>14</v>
      </c>
      <c r="K113" s="2">
        <f t="shared" si="4"/>
        <v>13</v>
      </c>
      <c r="L113" s="2">
        <f t="shared" si="5"/>
        <v>24</v>
      </c>
      <c r="M113" s="1" t="s">
        <v>30</v>
      </c>
      <c r="N113" s="1" t="s">
        <v>31</v>
      </c>
      <c r="O113" s="1">
        <v>1926</v>
      </c>
      <c r="P113" s="1">
        <v>74</v>
      </c>
      <c r="Q113" s="1">
        <v>4124</v>
      </c>
      <c r="S113" s="1" t="s">
        <v>69</v>
      </c>
    </row>
    <row r="114" spans="1:19">
      <c r="A114" s="1">
        <v>1926</v>
      </c>
      <c r="B114" s="1">
        <v>4</v>
      </c>
      <c r="C114" s="1">
        <v>23</v>
      </c>
      <c r="D114" s="4">
        <f t="shared" si="3"/>
        <v>29</v>
      </c>
      <c r="E114" s="1">
        <v>2</v>
      </c>
      <c r="F114" s="1">
        <v>9</v>
      </c>
      <c r="G114" s="1">
        <v>1</v>
      </c>
      <c r="H114" s="1">
        <v>1</v>
      </c>
      <c r="I114" s="1">
        <v>1</v>
      </c>
      <c r="J114" s="1">
        <v>8</v>
      </c>
      <c r="K114" s="2">
        <f t="shared" si="4"/>
        <v>11</v>
      </c>
      <c r="L114" s="2">
        <f t="shared" si="5"/>
        <v>18</v>
      </c>
      <c r="M114" s="1" t="s">
        <v>30</v>
      </c>
      <c r="N114" s="1" t="s">
        <v>31</v>
      </c>
      <c r="O114" s="1">
        <v>1926</v>
      </c>
      <c r="P114" s="1">
        <v>74</v>
      </c>
      <c r="Q114" s="1">
        <v>4124</v>
      </c>
      <c r="S114" s="1" t="s">
        <v>69</v>
      </c>
    </row>
    <row r="115" spans="1:19">
      <c r="A115" s="1">
        <v>1926</v>
      </c>
      <c r="B115" s="1">
        <v>4</v>
      </c>
      <c r="C115" s="1">
        <v>24</v>
      </c>
      <c r="D115" s="4" t="str">
        <f t="shared" si="3"/>
        <v/>
      </c>
      <c r="K115" s="2" t="str">
        <f t="shared" si="4"/>
        <v/>
      </c>
      <c r="L115" s="2" t="str">
        <f t="shared" si="5"/>
        <v/>
      </c>
      <c r="N115" s="1" t="s">
        <v>31</v>
      </c>
      <c r="O115" s="1">
        <v>1926</v>
      </c>
      <c r="P115" s="1">
        <v>74</v>
      </c>
      <c r="Q115" s="1">
        <v>4124</v>
      </c>
      <c r="S115" s="1" t="s">
        <v>69</v>
      </c>
    </row>
    <row r="116" spans="1:19">
      <c r="A116" s="1">
        <v>1926</v>
      </c>
      <c r="B116" s="1">
        <v>4</v>
      </c>
      <c r="C116" s="1">
        <v>25</v>
      </c>
      <c r="D116" s="4" t="str">
        <f t="shared" si="3"/>
        <v/>
      </c>
      <c r="K116" s="2" t="str">
        <f t="shared" si="4"/>
        <v/>
      </c>
      <c r="L116" s="2" t="str">
        <f t="shared" si="5"/>
        <v/>
      </c>
      <c r="N116" s="1" t="s">
        <v>31</v>
      </c>
      <c r="O116" s="1">
        <v>1926</v>
      </c>
      <c r="P116" s="1">
        <v>74</v>
      </c>
      <c r="Q116" s="1">
        <v>4124</v>
      </c>
      <c r="S116" s="1" t="s">
        <v>69</v>
      </c>
    </row>
    <row r="117" spans="1:19">
      <c r="A117" s="1">
        <v>1926</v>
      </c>
      <c r="B117" s="1">
        <v>4</v>
      </c>
      <c r="C117" s="1">
        <v>26</v>
      </c>
      <c r="D117" s="4">
        <f t="shared" si="3"/>
        <v>23</v>
      </c>
      <c r="E117" s="1">
        <v>2</v>
      </c>
      <c r="F117" s="1">
        <v>3</v>
      </c>
      <c r="G117" s="1">
        <v>1</v>
      </c>
      <c r="H117" s="1">
        <v>2</v>
      </c>
      <c r="I117" s="1">
        <v>1</v>
      </c>
      <c r="J117" s="1">
        <v>1</v>
      </c>
      <c r="K117" s="2">
        <f t="shared" si="4"/>
        <v>12</v>
      </c>
      <c r="L117" s="2">
        <f t="shared" si="5"/>
        <v>11</v>
      </c>
      <c r="M117" s="1" t="s">
        <v>30</v>
      </c>
      <c r="N117" s="1" t="s">
        <v>31</v>
      </c>
      <c r="O117" s="1">
        <v>1926</v>
      </c>
      <c r="P117" s="1">
        <v>74</v>
      </c>
      <c r="Q117" s="1">
        <v>4124</v>
      </c>
      <c r="S117" s="1" t="s">
        <v>69</v>
      </c>
    </row>
    <row r="118" spans="1:19">
      <c r="A118" s="1">
        <v>1926</v>
      </c>
      <c r="B118" s="1">
        <v>4</v>
      </c>
      <c r="C118" s="1">
        <v>27</v>
      </c>
      <c r="D118" s="4">
        <f t="shared" si="3"/>
        <v>14</v>
      </c>
      <c r="E118" s="1">
        <v>1</v>
      </c>
      <c r="F118" s="1">
        <v>4</v>
      </c>
      <c r="G118" s="1">
        <v>1</v>
      </c>
      <c r="H118" s="1">
        <v>4</v>
      </c>
      <c r="K118" s="2">
        <f t="shared" si="4"/>
        <v>14</v>
      </c>
      <c r="L118" s="2">
        <f t="shared" si="5"/>
        <v>0</v>
      </c>
      <c r="M118" s="1" t="s">
        <v>30</v>
      </c>
      <c r="N118" s="1" t="s">
        <v>31</v>
      </c>
      <c r="O118" s="1">
        <v>1926</v>
      </c>
      <c r="P118" s="1">
        <v>74</v>
      </c>
      <c r="Q118" s="1">
        <v>4124</v>
      </c>
      <c r="S118" s="1" t="s">
        <v>69</v>
      </c>
    </row>
    <row r="119" spans="1:19">
      <c r="A119" s="1">
        <v>1926</v>
      </c>
      <c r="B119" s="1">
        <v>4</v>
      </c>
      <c r="C119" s="1">
        <v>28</v>
      </c>
      <c r="D119" s="4">
        <f t="shared" si="3"/>
        <v>13</v>
      </c>
      <c r="E119" s="1">
        <v>1</v>
      </c>
      <c r="F119" s="1">
        <v>3</v>
      </c>
      <c r="G119" s="1">
        <v>1</v>
      </c>
      <c r="H119" s="1">
        <v>3</v>
      </c>
      <c r="K119" s="2">
        <f t="shared" si="4"/>
        <v>13</v>
      </c>
      <c r="L119" s="2">
        <f t="shared" si="5"/>
        <v>0</v>
      </c>
      <c r="M119" s="1" t="s">
        <v>30</v>
      </c>
      <c r="N119" s="1" t="s">
        <v>31</v>
      </c>
      <c r="O119" s="1">
        <v>1926</v>
      </c>
      <c r="P119" s="1">
        <v>74</v>
      </c>
      <c r="Q119" s="1">
        <v>4124</v>
      </c>
      <c r="S119" s="1" t="s">
        <v>69</v>
      </c>
    </row>
    <row r="120" spans="1:19">
      <c r="A120" s="1">
        <v>1926</v>
      </c>
      <c r="B120" s="1">
        <v>4</v>
      </c>
      <c r="C120" s="1">
        <v>29</v>
      </c>
      <c r="D120" s="4">
        <f t="shared" si="3"/>
        <v>38</v>
      </c>
      <c r="E120" s="1">
        <v>3</v>
      </c>
      <c r="F120" s="1">
        <v>8</v>
      </c>
      <c r="G120" s="1">
        <v>2</v>
      </c>
      <c r="H120" s="1">
        <f>2+4</f>
        <v>6</v>
      </c>
      <c r="I120" s="1">
        <v>1</v>
      </c>
      <c r="J120" s="1">
        <v>2</v>
      </c>
      <c r="K120" s="2">
        <f t="shared" si="4"/>
        <v>26</v>
      </c>
      <c r="L120" s="2">
        <f t="shared" si="5"/>
        <v>12</v>
      </c>
      <c r="M120" s="1" t="s">
        <v>30</v>
      </c>
      <c r="N120" s="1" t="s">
        <v>31</v>
      </c>
      <c r="O120" s="1">
        <v>1926</v>
      </c>
      <c r="P120" s="1">
        <v>74</v>
      </c>
      <c r="Q120" s="1">
        <v>4124</v>
      </c>
      <c r="S120" s="1" t="s">
        <v>69</v>
      </c>
    </row>
    <row r="121" spans="1:19">
      <c r="A121" s="1">
        <v>1926</v>
      </c>
      <c r="B121" s="1">
        <v>4</v>
      </c>
      <c r="C121" s="1">
        <v>30</v>
      </c>
      <c r="D121" s="4">
        <f t="shared" si="3"/>
        <v>31</v>
      </c>
      <c r="E121" s="1">
        <v>2</v>
      </c>
      <c r="F121" s="1">
        <v>11</v>
      </c>
      <c r="G121" s="1">
        <v>1</v>
      </c>
      <c r="H121" s="1">
        <v>9</v>
      </c>
      <c r="I121" s="1">
        <v>1</v>
      </c>
      <c r="J121" s="1">
        <v>2</v>
      </c>
      <c r="K121" s="2">
        <f t="shared" si="4"/>
        <v>19</v>
      </c>
      <c r="L121" s="2">
        <f t="shared" si="5"/>
        <v>12</v>
      </c>
      <c r="M121" s="1" t="s">
        <v>30</v>
      </c>
      <c r="N121" s="1" t="s">
        <v>31</v>
      </c>
      <c r="O121" s="1">
        <v>1926</v>
      </c>
      <c r="P121" s="1">
        <v>74</v>
      </c>
      <c r="Q121" s="1">
        <v>4124</v>
      </c>
      <c r="S121" s="1" t="s">
        <v>69</v>
      </c>
    </row>
    <row r="122" spans="1:19">
      <c r="A122" s="1">
        <v>1926</v>
      </c>
      <c r="B122" s="1">
        <v>5</v>
      </c>
      <c r="C122" s="1">
        <v>1</v>
      </c>
      <c r="D122" s="4">
        <f t="shared" si="3"/>
        <v>43</v>
      </c>
      <c r="E122" s="1">
        <v>3</v>
      </c>
      <c r="F122" s="1">
        <v>13</v>
      </c>
      <c r="G122" s="1">
        <v>2</v>
      </c>
      <c r="H122" s="1">
        <v>6</v>
      </c>
      <c r="I122" s="1">
        <v>1</v>
      </c>
      <c r="J122" s="1">
        <v>7</v>
      </c>
      <c r="K122" s="2">
        <f t="shared" si="4"/>
        <v>26</v>
      </c>
      <c r="L122" s="2">
        <f t="shared" si="5"/>
        <v>17</v>
      </c>
      <c r="M122" s="1" t="s">
        <v>30</v>
      </c>
      <c r="N122" s="1" t="s">
        <v>31</v>
      </c>
      <c r="O122" s="1">
        <v>1926</v>
      </c>
      <c r="P122" s="1">
        <v>78</v>
      </c>
      <c r="Q122" s="1">
        <v>4125</v>
      </c>
      <c r="S122" s="1" t="s">
        <v>70</v>
      </c>
    </row>
    <row r="123" spans="1:19">
      <c r="A123" s="1">
        <v>1926</v>
      </c>
      <c r="B123" s="1">
        <v>5</v>
      </c>
      <c r="C123" s="1">
        <v>2</v>
      </c>
      <c r="D123" s="4">
        <f t="shared" si="3"/>
        <v>55</v>
      </c>
      <c r="E123" s="1">
        <v>2</v>
      </c>
      <c r="F123" s="1">
        <v>35</v>
      </c>
      <c r="G123" s="1">
        <v>1</v>
      </c>
      <c r="H123" s="1">
        <v>17</v>
      </c>
      <c r="I123" s="1">
        <v>1</v>
      </c>
      <c r="J123" s="1">
        <v>18</v>
      </c>
      <c r="K123" s="2">
        <f t="shared" si="4"/>
        <v>27</v>
      </c>
      <c r="L123" s="2">
        <f t="shared" si="5"/>
        <v>28</v>
      </c>
      <c r="M123" s="1" t="s">
        <v>30</v>
      </c>
      <c r="N123" s="1" t="s">
        <v>31</v>
      </c>
      <c r="O123" s="1">
        <v>1926</v>
      </c>
      <c r="P123" s="1">
        <v>78</v>
      </c>
      <c r="Q123" s="1">
        <v>4125</v>
      </c>
      <c r="S123" s="1" t="s">
        <v>70</v>
      </c>
    </row>
    <row r="124" spans="1:19">
      <c r="A124" s="1">
        <v>1926</v>
      </c>
      <c r="B124" s="1">
        <v>5</v>
      </c>
      <c r="C124" s="1">
        <v>3</v>
      </c>
      <c r="D124" s="4">
        <f t="shared" si="3"/>
        <v>47</v>
      </c>
      <c r="E124" s="1">
        <v>2</v>
      </c>
      <c r="F124" s="1">
        <v>27</v>
      </c>
      <c r="G124" s="1">
        <v>1</v>
      </c>
      <c r="H124" s="1">
        <v>13</v>
      </c>
      <c r="I124" s="1">
        <v>1</v>
      </c>
      <c r="J124" s="1">
        <v>14</v>
      </c>
      <c r="K124" s="2">
        <f t="shared" si="4"/>
        <v>23</v>
      </c>
      <c r="L124" s="2">
        <f t="shared" si="5"/>
        <v>24</v>
      </c>
      <c r="M124" s="1" t="s">
        <v>30</v>
      </c>
      <c r="N124" s="1" t="s">
        <v>31</v>
      </c>
      <c r="O124" s="1">
        <v>1926</v>
      </c>
      <c r="P124" s="1">
        <v>78</v>
      </c>
      <c r="Q124" s="1">
        <v>4125</v>
      </c>
      <c r="S124" s="1" t="s">
        <v>70</v>
      </c>
    </row>
    <row r="125" spans="1:19">
      <c r="A125" s="1">
        <v>1926</v>
      </c>
      <c r="B125" s="1">
        <v>5</v>
      </c>
      <c r="C125" s="1">
        <v>4</v>
      </c>
      <c r="D125" s="4">
        <f t="shared" si="3"/>
        <v>54</v>
      </c>
      <c r="E125" s="1">
        <v>3</v>
      </c>
      <c r="F125" s="1">
        <v>24</v>
      </c>
      <c r="G125" s="1">
        <v>2</v>
      </c>
      <c r="H125" s="1">
        <v>13</v>
      </c>
      <c r="I125" s="1">
        <v>1</v>
      </c>
      <c r="J125" s="1">
        <v>11</v>
      </c>
      <c r="K125" s="2">
        <f t="shared" si="4"/>
        <v>33</v>
      </c>
      <c r="L125" s="2">
        <f t="shared" si="5"/>
        <v>21</v>
      </c>
      <c r="M125" s="1" t="s">
        <v>30</v>
      </c>
      <c r="N125" s="1" t="s">
        <v>31</v>
      </c>
      <c r="O125" s="1">
        <v>1926</v>
      </c>
      <c r="P125" s="1">
        <v>78</v>
      </c>
      <c r="Q125" s="1">
        <v>4125</v>
      </c>
      <c r="S125" s="1" t="s">
        <v>70</v>
      </c>
    </row>
    <row r="126" spans="1:19">
      <c r="A126" s="1">
        <v>1926</v>
      </c>
      <c r="B126" s="1">
        <v>5</v>
      </c>
      <c r="C126" s="1">
        <v>5</v>
      </c>
      <c r="D126" s="4">
        <f t="shared" si="3"/>
        <v>49</v>
      </c>
      <c r="E126" s="1">
        <v>3</v>
      </c>
      <c r="F126" s="1">
        <v>19</v>
      </c>
      <c r="G126" s="1">
        <v>2</v>
      </c>
      <c r="H126" s="1">
        <v>7</v>
      </c>
      <c r="I126" s="1">
        <v>1</v>
      </c>
      <c r="J126" s="1">
        <v>12</v>
      </c>
      <c r="K126" s="2">
        <f t="shared" si="4"/>
        <v>27</v>
      </c>
      <c r="L126" s="2">
        <f t="shared" si="5"/>
        <v>22</v>
      </c>
      <c r="M126" s="1" t="s">
        <v>30</v>
      </c>
      <c r="N126" s="1" t="s">
        <v>31</v>
      </c>
      <c r="O126" s="1">
        <v>1926</v>
      </c>
      <c r="P126" s="1">
        <v>78</v>
      </c>
      <c r="Q126" s="1">
        <v>4125</v>
      </c>
      <c r="S126" s="1" t="s">
        <v>70</v>
      </c>
    </row>
    <row r="127" spans="1:19">
      <c r="A127" s="1">
        <v>1926</v>
      </c>
      <c r="B127" s="1">
        <v>5</v>
      </c>
      <c r="C127" s="1">
        <v>6</v>
      </c>
      <c r="D127" s="4">
        <f t="shared" si="3"/>
        <v>47</v>
      </c>
      <c r="E127" s="1">
        <v>3</v>
      </c>
      <c r="F127" s="1">
        <v>17</v>
      </c>
      <c r="G127" s="1">
        <v>2</v>
      </c>
      <c r="H127" s="1">
        <v>6</v>
      </c>
      <c r="I127" s="1">
        <v>1</v>
      </c>
      <c r="J127" s="1">
        <v>11</v>
      </c>
      <c r="K127" s="2">
        <f t="shared" si="4"/>
        <v>26</v>
      </c>
      <c r="L127" s="2">
        <f t="shared" si="5"/>
        <v>21</v>
      </c>
      <c r="M127" s="1" t="s">
        <v>30</v>
      </c>
      <c r="N127" s="1" t="s">
        <v>31</v>
      </c>
      <c r="O127" s="1">
        <v>1926</v>
      </c>
      <c r="P127" s="1">
        <v>78</v>
      </c>
      <c r="Q127" s="1">
        <v>4125</v>
      </c>
      <c r="S127" s="1" t="s">
        <v>70</v>
      </c>
    </row>
    <row r="128" spans="1:19">
      <c r="A128" s="1">
        <v>1926</v>
      </c>
      <c r="B128" s="1">
        <v>5</v>
      </c>
      <c r="C128" s="1">
        <v>7</v>
      </c>
      <c r="D128" s="4" t="str">
        <f t="shared" si="3"/>
        <v/>
      </c>
      <c r="K128" s="2" t="str">
        <f t="shared" si="4"/>
        <v/>
      </c>
      <c r="L128" s="2" t="str">
        <f t="shared" si="5"/>
        <v/>
      </c>
      <c r="M128" s="1" t="s">
        <v>30</v>
      </c>
      <c r="N128" s="1" t="s">
        <v>31</v>
      </c>
      <c r="O128" s="1">
        <v>1926</v>
      </c>
      <c r="P128" s="1">
        <v>78</v>
      </c>
      <c r="Q128" s="1">
        <v>4125</v>
      </c>
      <c r="S128" s="1" t="s">
        <v>70</v>
      </c>
    </row>
    <row r="129" spans="1:19">
      <c r="A129" s="1">
        <v>1926</v>
      </c>
      <c r="B129" s="1">
        <v>5</v>
      </c>
      <c r="C129" s="1">
        <v>8</v>
      </c>
      <c r="D129" s="4">
        <f t="shared" si="3"/>
        <v>90</v>
      </c>
      <c r="E129" s="1">
        <v>6</v>
      </c>
      <c r="F129" s="1">
        <v>30</v>
      </c>
      <c r="G129" s="1">
        <v>3</v>
      </c>
      <c r="H129" s="1">
        <v>12</v>
      </c>
      <c r="I129" s="1">
        <v>3</v>
      </c>
      <c r="J129" s="1">
        <v>18</v>
      </c>
      <c r="K129" s="2">
        <f t="shared" si="4"/>
        <v>42</v>
      </c>
      <c r="L129" s="2">
        <f t="shared" si="5"/>
        <v>48</v>
      </c>
      <c r="M129" s="1" t="s">
        <v>30</v>
      </c>
      <c r="N129" s="1" t="s">
        <v>31</v>
      </c>
      <c r="O129" s="1">
        <v>1926</v>
      </c>
      <c r="P129" s="1">
        <v>78</v>
      </c>
      <c r="Q129" s="1">
        <v>4125</v>
      </c>
      <c r="S129" s="1" t="s">
        <v>70</v>
      </c>
    </row>
    <row r="130" spans="1:19">
      <c r="A130" s="1">
        <v>1926</v>
      </c>
      <c r="B130" s="1">
        <v>5</v>
      </c>
      <c r="C130" s="1">
        <v>9</v>
      </c>
      <c r="D130" s="4">
        <f t="shared" si="3"/>
        <v>112</v>
      </c>
      <c r="E130" s="1">
        <v>6</v>
      </c>
      <c r="F130" s="1">
        <v>52</v>
      </c>
      <c r="G130" s="1">
        <v>3</v>
      </c>
      <c r="H130" s="1">
        <v>23</v>
      </c>
      <c r="I130" s="1">
        <v>3</v>
      </c>
      <c r="J130" s="1">
        <v>29</v>
      </c>
      <c r="K130" s="2">
        <f t="shared" si="4"/>
        <v>53</v>
      </c>
      <c r="L130" s="2">
        <f t="shared" si="5"/>
        <v>59</v>
      </c>
      <c r="M130" s="1" t="s">
        <v>30</v>
      </c>
      <c r="N130" s="1" t="s">
        <v>31</v>
      </c>
      <c r="O130" s="1">
        <v>1926</v>
      </c>
      <c r="P130" s="1">
        <v>78</v>
      </c>
      <c r="Q130" s="1">
        <v>4125</v>
      </c>
      <c r="S130" s="1" t="s">
        <v>70</v>
      </c>
    </row>
    <row r="131" spans="1:19">
      <c r="A131" s="1">
        <v>1926</v>
      </c>
      <c r="B131" s="1">
        <v>5</v>
      </c>
      <c r="C131" s="1">
        <v>10</v>
      </c>
      <c r="D131" s="4">
        <f t="shared" ref="D131:D194" si="6">IF(E131="","",E131*10+F131)</f>
        <v>75</v>
      </c>
      <c r="E131" s="1">
        <v>5</v>
      </c>
      <c r="F131" s="1">
        <v>25</v>
      </c>
      <c r="G131" s="1">
        <v>2</v>
      </c>
      <c r="H131" s="1">
        <v>11</v>
      </c>
      <c r="I131" s="1">
        <v>3</v>
      </c>
      <c r="J131" s="1">
        <v>14</v>
      </c>
      <c r="K131" s="2">
        <f t="shared" ref="K131:K194" si="7">IF(D131="","",G131*10+H131)</f>
        <v>31</v>
      </c>
      <c r="L131" s="2">
        <f t="shared" ref="L131:L194" si="8">IF(D131="","",I131*10+J131)</f>
        <v>44</v>
      </c>
      <c r="M131" s="1" t="s">
        <v>30</v>
      </c>
      <c r="N131" s="1" t="s">
        <v>31</v>
      </c>
      <c r="O131" s="1">
        <v>1926</v>
      </c>
      <c r="P131" s="1">
        <v>78</v>
      </c>
      <c r="Q131" s="1">
        <v>4125</v>
      </c>
      <c r="S131" s="1" t="s">
        <v>70</v>
      </c>
    </row>
    <row r="132" spans="1:19">
      <c r="A132" s="1">
        <v>1926</v>
      </c>
      <c r="B132" s="1">
        <v>5</v>
      </c>
      <c r="C132" s="1">
        <v>11</v>
      </c>
      <c r="D132" s="4" t="str">
        <f t="shared" si="6"/>
        <v/>
      </c>
      <c r="K132" s="2" t="str">
        <f t="shared" si="7"/>
        <v/>
      </c>
      <c r="L132" s="2" t="str">
        <f t="shared" si="8"/>
        <v/>
      </c>
      <c r="M132" s="1" t="s">
        <v>30</v>
      </c>
      <c r="N132" s="1" t="s">
        <v>31</v>
      </c>
      <c r="O132" s="1">
        <v>1926</v>
      </c>
      <c r="P132" s="1">
        <v>78</v>
      </c>
      <c r="Q132" s="1">
        <v>4125</v>
      </c>
      <c r="S132" s="1" t="s">
        <v>70</v>
      </c>
    </row>
    <row r="133" spans="1:19">
      <c r="A133" s="1">
        <v>1926</v>
      </c>
      <c r="B133" s="1">
        <v>5</v>
      </c>
      <c r="C133" s="1">
        <v>12</v>
      </c>
      <c r="D133" s="4">
        <f t="shared" si="6"/>
        <v>77</v>
      </c>
      <c r="E133" s="1">
        <v>5</v>
      </c>
      <c r="F133" s="1">
        <v>27</v>
      </c>
      <c r="G133" s="1">
        <v>2</v>
      </c>
      <c r="H133" s="1">
        <v>7</v>
      </c>
      <c r="I133" s="1">
        <v>3</v>
      </c>
      <c r="J133" s="1">
        <v>20</v>
      </c>
      <c r="K133" s="2">
        <f t="shared" si="7"/>
        <v>27</v>
      </c>
      <c r="L133" s="2">
        <f t="shared" si="8"/>
        <v>50</v>
      </c>
      <c r="M133" s="1" t="s">
        <v>30</v>
      </c>
      <c r="N133" s="1" t="s">
        <v>31</v>
      </c>
      <c r="O133" s="1">
        <v>1926</v>
      </c>
      <c r="P133" s="1">
        <v>78</v>
      </c>
      <c r="Q133" s="1">
        <v>4125</v>
      </c>
      <c r="S133" s="1" t="s">
        <v>70</v>
      </c>
    </row>
    <row r="134" spans="1:19">
      <c r="A134" s="1">
        <v>1926</v>
      </c>
      <c r="B134" s="1">
        <v>5</v>
      </c>
      <c r="C134" s="1">
        <v>13</v>
      </c>
      <c r="D134" s="4">
        <f t="shared" si="6"/>
        <v>61</v>
      </c>
      <c r="E134" s="1">
        <v>4</v>
      </c>
      <c r="F134" s="1">
        <v>21</v>
      </c>
      <c r="G134" s="1">
        <v>2</v>
      </c>
      <c r="H134" s="1">
        <v>7</v>
      </c>
      <c r="I134" s="1">
        <v>2</v>
      </c>
      <c r="J134" s="1">
        <v>14</v>
      </c>
      <c r="K134" s="2">
        <f t="shared" si="7"/>
        <v>27</v>
      </c>
      <c r="L134" s="2">
        <f t="shared" si="8"/>
        <v>34</v>
      </c>
      <c r="M134" s="1" t="s">
        <v>30</v>
      </c>
      <c r="N134" s="1" t="s">
        <v>31</v>
      </c>
      <c r="O134" s="1">
        <v>1926</v>
      </c>
      <c r="P134" s="1">
        <v>78</v>
      </c>
      <c r="Q134" s="1">
        <v>4125</v>
      </c>
      <c r="S134" s="1" t="s">
        <v>70</v>
      </c>
    </row>
    <row r="135" spans="1:19">
      <c r="A135" s="1">
        <v>1926</v>
      </c>
      <c r="B135" s="1">
        <v>5</v>
      </c>
      <c r="C135" s="1">
        <v>14</v>
      </c>
      <c r="D135" s="4">
        <f t="shared" si="6"/>
        <v>84</v>
      </c>
      <c r="E135" s="1">
        <v>6</v>
      </c>
      <c r="F135" s="1">
        <v>24</v>
      </c>
      <c r="G135" s="1">
        <v>4</v>
      </c>
      <c r="H135" s="1">
        <v>10</v>
      </c>
      <c r="I135" s="1">
        <v>2</v>
      </c>
      <c r="J135" s="1">
        <v>14</v>
      </c>
      <c r="K135" s="2">
        <f t="shared" si="7"/>
        <v>50</v>
      </c>
      <c r="L135" s="2">
        <f t="shared" si="8"/>
        <v>34</v>
      </c>
      <c r="M135" s="1" t="s">
        <v>30</v>
      </c>
      <c r="N135" s="1" t="s">
        <v>31</v>
      </c>
      <c r="O135" s="1">
        <v>1926</v>
      </c>
      <c r="P135" s="1">
        <v>78</v>
      </c>
      <c r="Q135" s="1">
        <v>4125</v>
      </c>
      <c r="S135" s="1" t="s">
        <v>70</v>
      </c>
    </row>
    <row r="136" spans="1:19">
      <c r="A136" s="1">
        <v>1926</v>
      </c>
      <c r="B136" s="1">
        <v>5</v>
      </c>
      <c r="C136" s="1">
        <v>15</v>
      </c>
      <c r="D136" s="4">
        <f t="shared" si="6"/>
        <v>77</v>
      </c>
      <c r="E136" s="1">
        <v>5</v>
      </c>
      <c r="F136" s="1">
        <v>27</v>
      </c>
      <c r="G136" s="1">
        <v>3</v>
      </c>
      <c r="H136" s="1">
        <v>18</v>
      </c>
      <c r="I136" s="1">
        <v>2</v>
      </c>
      <c r="J136" s="1">
        <v>9</v>
      </c>
      <c r="K136" s="2">
        <f t="shared" si="7"/>
        <v>48</v>
      </c>
      <c r="L136" s="2">
        <f t="shared" si="8"/>
        <v>29</v>
      </c>
      <c r="M136" s="1" t="s">
        <v>30</v>
      </c>
      <c r="N136" s="1" t="s">
        <v>31</v>
      </c>
      <c r="O136" s="1">
        <v>1926</v>
      </c>
      <c r="P136" s="1">
        <v>78</v>
      </c>
      <c r="Q136" s="1">
        <v>4125</v>
      </c>
      <c r="S136" s="1" t="s">
        <v>70</v>
      </c>
    </row>
    <row r="137" spans="1:19">
      <c r="A137" s="1">
        <v>1926</v>
      </c>
      <c r="B137" s="1">
        <v>5</v>
      </c>
      <c r="C137" s="1">
        <v>16</v>
      </c>
      <c r="D137" s="4">
        <f t="shared" si="6"/>
        <v>88</v>
      </c>
      <c r="E137" s="1">
        <v>5</v>
      </c>
      <c r="F137" s="1">
        <v>38</v>
      </c>
      <c r="G137" s="1">
        <v>3</v>
      </c>
      <c r="H137" s="1">
        <v>24</v>
      </c>
      <c r="I137" s="1">
        <v>2</v>
      </c>
      <c r="J137" s="1">
        <v>14</v>
      </c>
      <c r="K137" s="2">
        <f t="shared" si="7"/>
        <v>54</v>
      </c>
      <c r="L137" s="2">
        <f t="shared" si="8"/>
        <v>34</v>
      </c>
      <c r="M137" s="1" t="s">
        <v>30</v>
      </c>
      <c r="N137" s="1" t="s">
        <v>31</v>
      </c>
      <c r="O137" s="1">
        <v>1926</v>
      </c>
      <c r="P137" s="1">
        <v>78</v>
      </c>
      <c r="Q137" s="1">
        <v>4125</v>
      </c>
      <c r="S137" s="1" t="s">
        <v>70</v>
      </c>
    </row>
    <row r="138" spans="1:19">
      <c r="A138" s="1">
        <v>1926</v>
      </c>
      <c r="B138" s="1">
        <v>5</v>
      </c>
      <c r="C138" s="1">
        <v>17</v>
      </c>
      <c r="D138" s="4">
        <f t="shared" si="6"/>
        <v>78</v>
      </c>
      <c r="E138" s="1">
        <v>5</v>
      </c>
      <c r="F138" s="1">
        <v>28</v>
      </c>
      <c r="G138" s="1">
        <v>3</v>
      </c>
      <c r="H138" s="1">
        <v>11</v>
      </c>
      <c r="I138" s="1">
        <v>2</v>
      </c>
      <c r="J138" s="1">
        <v>17</v>
      </c>
      <c r="K138" s="2">
        <f t="shared" si="7"/>
        <v>41</v>
      </c>
      <c r="L138" s="2">
        <f t="shared" si="8"/>
        <v>37</v>
      </c>
      <c r="M138" s="1" t="s">
        <v>30</v>
      </c>
      <c r="N138" s="1" t="s">
        <v>31</v>
      </c>
      <c r="O138" s="1">
        <v>1926</v>
      </c>
      <c r="P138" s="1">
        <v>78</v>
      </c>
      <c r="Q138" s="1">
        <v>4125</v>
      </c>
      <c r="S138" s="1" t="s">
        <v>70</v>
      </c>
    </row>
    <row r="139" spans="1:19">
      <c r="A139" s="1">
        <v>1926</v>
      </c>
      <c r="B139" s="1">
        <v>5</v>
      </c>
      <c r="C139" s="1">
        <v>18</v>
      </c>
      <c r="D139" s="4">
        <f t="shared" si="6"/>
        <v>67</v>
      </c>
      <c r="E139" s="1">
        <v>4</v>
      </c>
      <c r="F139" s="1">
        <v>27</v>
      </c>
      <c r="G139" s="1">
        <v>2</v>
      </c>
      <c r="H139" s="1">
        <v>6</v>
      </c>
      <c r="I139" s="1">
        <v>2</v>
      </c>
      <c r="J139" s="1">
        <v>21</v>
      </c>
      <c r="K139" s="2">
        <f t="shared" si="7"/>
        <v>26</v>
      </c>
      <c r="L139" s="2">
        <f t="shared" si="8"/>
        <v>41</v>
      </c>
      <c r="M139" s="1" t="s">
        <v>38</v>
      </c>
      <c r="N139" s="1" t="s">
        <v>31</v>
      </c>
      <c r="O139" s="1">
        <v>1926</v>
      </c>
      <c r="P139" s="1">
        <v>78</v>
      </c>
      <c r="Q139" s="1">
        <v>4125</v>
      </c>
      <c r="S139" s="1" t="s">
        <v>70</v>
      </c>
    </row>
    <row r="140" spans="1:19">
      <c r="A140" s="1">
        <v>1926</v>
      </c>
      <c r="B140" s="1">
        <v>5</v>
      </c>
      <c r="C140" s="1">
        <v>19</v>
      </c>
      <c r="D140" s="4">
        <f t="shared" si="6"/>
        <v>59</v>
      </c>
      <c r="E140" s="1">
        <v>4</v>
      </c>
      <c r="F140" s="1">
        <v>19</v>
      </c>
      <c r="G140" s="1">
        <v>1</v>
      </c>
      <c r="H140" s="1">
        <v>4</v>
      </c>
      <c r="I140" s="1">
        <v>3</v>
      </c>
      <c r="J140" s="1">
        <v>15</v>
      </c>
      <c r="K140" s="2">
        <f t="shared" si="7"/>
        <v>14</v>
      </c>
      <c r="L140" s="2">
        <f t="shared" si="8"/>
        <v>45</v>
      </c>
      <c r="M140" s="1" t="s">
        <v>30</v>
      </c>
      <c r="N140" s="1" t="s">
        <v>31</v>
      </c>
      <c r="O140" s="1">
        <v>1926</v>
      </c>
      <c r="P140" s="1">
        <v>78</v>
      </c>
      <c r="Q140" s="1">
        <v>4125</v>
      </c>
      <c r="S140" s="1" t="s">
        <v>70</v>
      </c>
    </row>
    <row r="141" spans="1:19">
      <c r="A141" s="1">
        <v>1926</v>
      </c>
      <c r="B141" s="1">
        <v>5</v>
      </c>
      <c r="C141" s="1">
        <v>20</v>
      </c>
      <c r="D141" s="4">
        <f t="shared" si="6"/>
        <v>69</v>
      </c>
      <c r="E141" s="1">
        <v>5</v>
      </c>
      <c r="F141" s="1">
        <v>19</v>
      </c>
      <c r="G141" s="1">
        <v>1</v>
      </c>
      <c r="H141" s="1">
        <v>1</v>
      </c>
      <c r="I141" s="1">
        <v>4</v>
      </c>
      <c r="J141" s="1">
        <v>18</v>
      </c>
      <c r="K141" s="2">
        <f t="shared" si="7"/>
        <v>11</v>
      </c>
      <c r="L141" s="2">
        <f t="shared" si="8"/>
        <v>58</v>
      </c>
      <c r="M141" s="1" t="s">
        <v>30</v>
      </c>
      <c r="N141" s="1" t="s">
        <v>31</v>
      </c>
      <c r="O141" s="1">
        <v>1926</v>
      </c>
      <c r="P141" s="1">
        <v>78</v>
      </c>
      <c r="Q141" s="1">
        <v>4125</v>
      </c>
      <c r="S141" s="1" t="s">
        <v>70</v>
      </c>
    </row>
    <row r="142" spans="1:19">
      <c r="A142" s="1">
        <v>1926</v>
      </c>
      <c r="B142" s="1">
        <v>5</v>
      </c>
      <c r="C142" s="1">
        <v>21</v>
      </c>
      <c r="D142" s="4" t="str">
        <f t="shared" si="6"/>
        <v/>
      </c>
      <c r="K142" s="2" t="str">
        <f t="shared" si="7"/>
        <v/>
      </c>
      <c r="L142" s="2" t="str">
        <f t="shared" si="8"/>
        <v/>
      </c>
      <c r="M142" s="1" t="s">
        <v>30</v>
      </c>
      <c r="N142" s="1" t="s">
        <v>31</v>
      </c>
      <c r="O142" s="1">
        <v>1926</v>
      </c>
      <c r="P142" s="1">
        <v>78</v>
      </c>
      <c r="Q142" s="1">
        <v>4125</v>
      </c>
      <c r="S142" s="1" t="s">
        <v>70</v>
      </c>
    </row>
    <row r="143" spans="1:19">
      <c r="A143" s="1">
        <v>1926</v>
      </c>
      <c r="B143" s="1">
        <v>5</v>
      </c>
      <c r="C143" s="1">
        <v>22</v>
      </c>
      <c r="D143" s="4">
        <f t="shared" si="6"/>
        <v>78</v>
      </c>
      <c r="E143" s="1">
        <v>5</v>
      </c>
      <c r="F143" s="1">
        <v>28</v>
      </c>
      <c r="G143" s="1">
        <v>3</v>
      </c>
      <c r="H143" s="1">
        <v>11</v>
      </c>
      <c r="I143" s="1">
        <v>2</v>
      </c>
      <c r="J143" s="1">
        <v>17</v>
      </c>
      <c r="K143" s="2">
        <f t="shared" si="7"/>
        <v>41</v>
      </c>
      <c r="L143" s="2">
        <f t="shared" si="8"/>
        <v>37</v>
      </c>
      <c r="M143" s="1" t="s">
        <v>30</v>
      </c>
      <c r="N143" s="1" t="s">
        <v>31</v>
      </c>
      <c r="O143" s="1">
        <v>1926</v>
      </c>
      <c r="P143" s="1">
        <v>78</v>
      </c>
      <c r="Q143" s="1">
        <v>4125</v>
      </c>
      <c r="S143" s="1" t="s">
        <v>70</v>
      </c>
    </row>
    <row r="144" spans="1:19">
      <c r="A144" s="1">
        <v>1926</v>
      </c>
      <c r="B144" s="1">
        <v>5</v>
      </c>
      <c r="C144" s="1">
        <v>23</v>
      </c>
      <c r="D144" s="4">
        <f t="shared" si="6"/>
        <v>36</v>
      </c>
      <c r="E144" s="1">
        <v>2</v>
      </c>
      <c r="F144" s="1">
        <v>16</v>
      </c>
      <c r="G144" s="1">
        <v>1</v>
      </c>
      <c r="H144" s="1">
        <v>5</v>
      </c>
      <c r="I144" s="1">
        <v>1</v>
      </c>
      <c r="J144" s="1">
        <v>11</v>
      </c>
      <c r="K144" s="2">
        <f t="shared" si="7"/>
        <v>15</v>
      </c>
      <c r="L144" s="2">
        <f t="shared" si="8"/>
        <v>21</v>
      </c>
      <c r="M144" s="1" t="s">
        <v>30</v>
      </c>
      <c r="N144" s="1" t="s">
        <v>31</v>
      </c>
      <c r="O144" s="1">
        <v>1926</v>
      </c>
      <c r="P144" s="1">
        <v>78</v>
      </c>
      <c r="Q144" s="1">
        <v>4125</v>
      </c>
      <c r="S144" s="1" t="s">
        <v>70</v>
      </c>
    </row>
    <row r="145" spans="1:19">
      <c r="A145" s="1">
        <v>1926</v>
      </c>
      <c r="B145" s="1">
        <v>5</v>
      </c>
      <c r="C145" s="1">
        <v>24</v>
      </c>
      <c r="D145" s="4">
        <f t="shared" si="6"/>
        <v>32</v>
      </c>
      <c r="E145" s="1">
        <v>2</v>
      </c>
      <c r="F145" s="1">
        <v>12</v>
      </c>
      <c r="G145" s="1">
        <v>1</v>
      </c>
      <c r="H145" s="1">
        <v>3</v>
      </c>
      <c r="I145" s="1">
        <v>1</v>
      </c>
      <c r="J145" s="1">
        <v>9</v>
      </c>
      <c r="K145" s="2">
        <f t="shared" si="7"/>
        <v>13</v>
      </c>
      <c r="L145" s="2">
        <f t="shared" si="8"/>
        <v>19</v>
      </c>
      <c r="M145" s="1" t="s">
        <v>30</v>
      </c>
      <c r="N145" s="1" t="s">
        <v>31</v>
      </c>
      <c r="O145" s="1">
        <v>1926</v>
      </c>
      <c r="P145" s="1">
        <v>78</v>
      </c>
      <c r="Q145" s="1">
        <v>4125</v>
      </c>
      <c r="S145" s="1" t="s">
        <v>70</v>
      </c>
    </row>
    <row r="146" spans="1:19">
      <c r="A146" s="1">
        <v>1926</v>
      </c>
      <c r="B146" s="1">
        <v>5</v>
      </c>
      <c r="C146" s="1">
        <v>25</v>
      </c>
      <c r="D146" s="4">
        <f t="shared" si="6"/>
        <v>27</v>
      </c>
      <c r="E146" s="1">
        <v>2</v>
      </c>
      <c r="F146" s="1">
        <v>7</v>
      </c>
      <c r="G146" s="1">
        <v>1</v>
      </c>
      <c r="H146" s="1">
        <v>1</v>
      </c>
      <c r="I146" s="1">
        <v>1</v>
      </c>
      <c r="J146" s="1">
        <v>6</v>
      </c>
      <c r="K146" s="2">
        <f t="shared" si="7"/>
        <v>11</v>
      </c>
      <c r="L146" s="2">
        <f t="shared" si="8"/>
        <v>16</v>
      </c>
      <c r="M146" s="1" t="s">
        <v>30</v>
      </c>
      <c r="N146" s="1" t="s">
        <v>31</v>
      </c>
      <c r="O146" s="1">
        <v>1926</v>
      </c>
      <c r="P146" s="1">
        <v>78</v>
      </c>
      <c r="Q146" s="1">
        <v>4125</v>
      </c>
      <c r="S146" s="1" t="s">
        <v>70</v>
      </c>
    </row>
    <row r="147" spans="1:19">
      <c r="A147" s="1">
        <v>1926</v>
      </c>
      <c r="B147" s="1">
        <v>5</v>
      </c>
      <c r="C147" s="1">
        <v>26</v>
      </c>
      <c r="D147" s="4">
        <f t="shared" si="6"/>
        <v>18</v>
      </c>
      <c r="E147" s="1">
        <v>1</v>
      </c>
      <c r="F147" s="1">
        <v>8</v>
      </c>
      <c r="I147" s="1">
        <v>1</v>
      </c>
      <c r="J147" s="1">
        <v>8</v>
      </c>
      <c r="K147" s="2">
        <f t="shared" si="7"/>
        <v>0</v>
      </c>
      <c r="L147" s="2">
        <f t="shared" si="8"/>
        <v>18</v>
      </c>
      <c r="M147" s="1" t="s">
        <v>30</v>
      </c>
      <c r="N147" s="1" t="s">
        <v>31</v>
      </c>
      <c r="O147" s="1">
        <v>1926</v>
      </c>
      <c r="P147" s="1">
        <v>78</v>
      </c>
      <c r="Q147" s="1">
        <v>4125</v>
      </c>
      <c r="S147" s="1" t="s">
        <v>70</v>
      </c>
    </row>
    <row r="148" spans="1:19">
      <c r="A148" s="1">
        <v>1926</v>
      </c>
      <c r="B148" s="1">
        <v>5</v>
      </c>
      <c r="C148" s="1">
        <v>27</v>
      </c>
      <c r="D148" s="4">
        <f t="shared" si="6"/>
        <v>46</v>
      </c>
      <c r="E148" s="1">
        <v>4</v>
      </c>
      <c r="F148" s="1">
        <v>6</v>
      </c>
      <c r="G148" s="1">
        <v>2</v>
      </c>
      <c r="H148" s="1">
        <v>4</v>
      </c>
      <c r="I148" s="1">
        <v>2</v>
      </c>
      <c r="J148" s="1">
        <v>2</v>
      </c>
      <c r="K148" s="2">
        <f t="shared" si="7"/>
        <v>24</v>
      </c>
      <c r="L148" s="2">
        <f t="shared" si="8"/>
        <v>22</v>
      </c>
      <c r="M148" s="1" t="s">
        <v>30</v>
      </c>
      <c r="N148" s="1" t="s">
        <v>31</v>
      </c>
      <c r="O148" s="1">
        <v>1926</v>
      </c>
      <c r="P148" s="1">
        <v>78</v>
      </c>
      <c r="Q148" s="1">
        <v>4125</v>
      </c>
      <c r="S148" s="1" t="s">
        <v>70</v>
      </c>
    </row>
    <row r="149" spans="1:19">
      <c r="A149" s="1">
        <v>1926</v>
      </c>
      <c r="B149" s="1">
        <v>5</v>
      </c>
      <c r="C149" s="1">
        <v>28</v>
      </c>
      <c r="D149" s="4" t="str">
        <f t="shared" si="6"/>
        <v/>
      </c>
      <c r="K149" s="2" t="str">
        <f t="shared" si="7"/>
        <v/>
      </c>
      <c r="L149" s="2" t="str">
        <f t="shared" si="8"/>
        <v/>
      </c>
      <c r="M149" s="1" t="s">
        <v>30</v>
      </c>
      <c r="N149" s="1" t="s">
        <v>31</v>
      </c>
      <c r="O149" s="1">
        <v>1926</v>
      </c>
      <c r="P149" s="1">
        <v>78</v>
      </c>
      <c r="Q149" s="1">
        <v>4125</v>
      </c>
      <c r="S149" s="1" t="s">
        <v>70</v>
      </c>
    </row>
    <row r="150" spans="1:19">
      <c r="A150" s="1">
        <v>1926</v>
      </c>
      <c r="B150" s="1">
        <v>5</v>
      </c>
      <c r="C150" s="1">
        <v>29</v>
      </c>
      <c r="D150" s="4" t="str">
        <f t="shared" si="6"/>
        <v/>
      </c>
      <c r="K150" s="2" t="str">
        <f t="shared" si="7"/>
        <v/>
      </c>
      <c r="L150" s="2" t="str">
        <f t="shared" si="8"/>
        <v/>
      </c>
      <c r="M150" s="1" t="s">
        <v>30</v>
      </c>
      <c r="N150" s="1" t="s">
        <v>31</v>
      </c>
      <c r="O150" s="1">
        <v>1926</v>
      </c>
      <c r="P150" s="1">
        <v>78</v>
      </c>
      <c r="Q150" s="1">
        <v>4125</v>
      </c>
      <c r="S150" s="1" t="s">
        <v>70</v>
      </c>
    </row>
    <row r="151" spans="1:19">
      <c r="A151" s="1">
        <v>1926</v>
      </c>
      <c r="B151" s="1">
        <v>5</v>
      </c>
      <c r="C151" s="1">
        <v>30</v>
      </c>
      <c r="D151" s="4">
        <f t="shared" si="6"/>
        <v>50</v>
      </c>
      <c r="E151" s="1">
        <v>4</v>
      </c>
      <c r="F151" s="1">
        <v>10</v>
      </c>
      <c r="G151" s="1">
        <v>2</v>
      </c>
      <c r="H151" s="1">
        <v>4</v>
      </c>
      <c r="I151" s="1">
        <v>2</v>
      </c>
      <c r="J151" s="1">
        <v>6</v>
      </c>
      <c r="K151" s="2">
        <f t="shared" si="7"/>
        <v>24</v>
      </c>
      <c r="L151" s="2">
        <f t="shared" si="8"/>
        <v>26</v>
      </c>
      <c r="M151" s="1" t="s">
        <v>30</v>
      </c>
      <c r="N151" s="1" t="s">
        <v>31</v>
      </c>
      <c r="O151" s="1">
        <v>1926</v>
      </c>
      <c r="P151" s="1">
        <v>78</v>
      </c>
      <c r="Q151" s="1">
        <v>4125</v>
      </c>
      <c r="S151" s="1" t="s">
        <v>70</v>
      </c>
    </row>
    <row r="152" spans="1:19">
      <c r="A152" s="1">
        <v>1926</v>
      </c>
      <c r="B152" s="1">
        <v>5</v>
      </c>
      <c r="C152" s="1">
        <v>31</v>
      </c>
      <c r="D152" s="4">
        <f t="shared" si="6"/>
        <v>49</v>
      </c>
      <c r="E152" s="1">
        <v>4</v>
      </c>
      <c r="F152" s="1">
        <v>9</v>
      </c>
      <c r="G152" s="1">
        <v>2</v>
      </c>
      <c r="H152" s="1">
        <v>4</v>
      </c>
      <c r="I152" s="1">
        <v>2</v>
      </c>
      <c r="J152" s="1">
        <v>5</v>
      </c>
      <c r="K152" s="2">
        <f t="shared" si="7"/>
        <v>24</v>
      </c>
      <c r="L152" s="2">
        <f t="shared" si="8"/>
        <v>25</v>
      </c>
      <c r="M152" s="1" t="s">
        <v>30</v>
      </c>
      <c r="N152" s="1" t="s">
        <v>31</v>
      </c>
      <c r="O152" s="1">
        <v>1926</v>
      </c>
      <c r="P152" s="1">
        <v>78</v>
      </c>
      <c r="Q152" s="1">
        <v>4125</v>
      </c>
      <c r="S152" s="1" t="s">
        <v>70</v>
      </c>
    </row>
    <row r="153" spans="1:19">
      <c r="A153" s="1">
        <v>1926</v>
      </c>
      <c r="B153" s="1">
        <v>6</v>
      </c>
      <c r="C153" s="1">
        <v>1</v>
      </c>
      <c r="D153" s="4">
        <f t="shared" si="6"/>
        <v>43</v>
      </c>
      <c r="E153" s="1">
        <v>3</v>
      </c>
      <c r="F153" s="1">
        <v>13</v>
      </c>
      <c r="G153" s="1">
        <v>1</v>
      </c>
      <c r="H153" s="1">
        <v>6</v>
      </c>
      <c r="I153" s="1">
        <v>2</v>
      </c>
      <c r="J153" s="1">
        <f>2+5</f>
        <v>7</v>
      </c>
      <c r="K153" s="2">
        <f t="shared" si="7"/>
        <v>16</v>
      </c>
      <c r="L153" s="2">
        <f t="shared" si="8"/>
        <v>27</v>
      </c>
      <c r="M153" s="1" t="s">
        <v>30</v>
      </c>
      <c r="N153" s="1" t="s">
        <v>31</v>
      </c>
      <c r="O153" s="1">
        <v>1926</v>
      </c>
      <c r="P153" s="1">
        <v>81</v>
      </c>
      <c r="Q153" s="1">
        <v>3874</v>
      </c>
      <c r="S153" s="1" t="s">
        <v>71</v>
      </c>
    </row>
    <row r="154" spans="1:19">
      <c r="A154" s="1">
        <v>1926</v>
      </c>
      <c r="B154" s="1">
        <v>6</v>
      </c>
      <c r="C154" s="1">
        <v>2</v>
      </c>
      <c r="D154" s="4">
        <f t="shared" si="6"/>
        <v>77</v>
      </c>
      <c r="E154" s="1">
        <v>4</v>
      </c>
      <c r="F154" s="1">
        <v>37</v>
      </c>
      <c r="G154" s="1">
        <v>2</v>
      </c>
      <c r="H154" s="1">
        <f>14+1</f>
        <v>15</v>
      </c>
      <c r="I154" s="1">
        <v>2</v>
      </c>
      <c r="J154" s="1">
        <f>42+10</f>
        <v>52</v>
      </c>
      <c r="K154" s="2">
        <f t="shared" si="7"/>
        <v>35</v>
      </c>
      <c r="L154" s="2">
        <f t="shared" si="8"/>
        <v>72</v>
      </c>
      <c r="M154" s="1" t="s">
        <v>30</v>
      </c>
      <c r="N154" s="1" t="s">
        <v>31</v>
      </c>
      <c r="O154" s="1">
        <v>1926</v>
      </c>
      <c r="P154" s="1">
        <v>81</v>
      </c>
      <c r="Q154" s="1">
        <v>3874</v>
      </c>
      <c r="S154" s="1" t="s">
        <v>71</v>
      </c>
    </row>
    <row r="155" spans="1:19">
      <c r="A155" s="1">
        <v>1926</v>
      </c>
      <c r="B155" s="1">
        <v>6</v>
      </c>
      <c r="C155" s="1">
        <v>3</v>
      </c>
      <c r="D155" s="4">
        <f t="shared" si="6"/>
        <v>75</v>
      </c>
      <c r="E155" s="1">
        <v>4</v>
      </c>
      <c r="F155" s="1">
        <v>35</v>
      </c>
      <c r="G155" s="1">
        <v>2</v>
      </c>
      <c r="H155" s="1">
        <f>16+1</f>
        <v>17</v>
      </c>
      <c r="I155" s="1">
        <v>2</v>
      </c>
      <c r="J155" s="1">
        <f>11+7</f>
        <v>18</v>
      </c>
      <c r="K155" s="2">
        <f t="shared" si="7"/>
        <v>37</v>
      </c>
      <c r="L155" s="2">
        <f t="shared" si="8"/>
        <v>38</v>
      </c>
      <c r="M155" s="1" t="s">
        <v>30</v>
      </c>
      <c r="N155" s="1" t="s">
        <v>31</v>
      </c>
      <c r="O155" s="1">
        <v>1926</v>
      </c>
      <c r="P155" s="1">
        <v>81</v>
      </c>
      <c r="Q155" s="1">
        <v>3874</v>
      </c>
      <c r="S155" s="1" t="s">
        <v>71</v>
      </c>
    </row>
    <row r="156" spans="1:19">
      <c r="A156" s="1">
        <v>1926</v>
      </c>
      <c r="B156" s="1">
        <v>6</v>
      </c>
      <c r="C156" s="1">
        <v>4</v>
      </c>
      <c r="D156" s="4">
        <f t="shared" si="6"/>
        <v>79</v>
      </c>
      <c r="E156" s="1">
        <v>5</v>
      </c>
      <c r="F156" s="1">
        <v>29</v>
      </c>
      <c r="G156" s="1">
        <v>3</v>
      </c>
      <c r="H156" s="1">
        <f>18+1+2</f>
        <v>21</v>
      </c>
      <c r="I156" s="1">
        <v>2</v>
      </c>
      <c r="J156" s="1">
        <f>5+3</f>
        <v>8</v>
      </c>
      <c r="K156" s="2">
        <f t="shared" si="7"/>
        <v>51</v>
      </c>
      <c r="L156" s="2">
        <f t="shared" si="8"/>
        <v>28</v>
      </c>
      <c r="M156" s="1" t="s">
        <v>30</v>
      </c>
      <c r="N156" s="1" t="s">
        <v>31</v>
      </c>
      <c r="O156" s="1">
        <v>1926</v>
      </c>
      <c r="P156" s="1">
        <v>81</v>
      </c>
      <c r="Q156" s="1">
        <v>3874</v>
      </c>
      <c r="S156" s="1" t="s">
        <v>71</v>
      </c>
    </row>
    <row r="157" spans="1:19">
      <c r="A157" s="1">
        <v>1926</v>
      </c>
      <c r="B157" s="1">
        <v>6</v>
      </c>
      <c r="C157" s="1">
        <v>5</v>
      </c>
      <c r="D157" s="4">
        <f t="shared" si="6"/>
        <v>90</v>
      </c>
      <c r="E157" s="1">
        <v>6</v>
      </c>
      <c r="F157" s="1">
        <v>30</v>
      </c>
      <c r="G157" s="1">
        <v>3</v>
      </c>
      <c r="H157" s="1">
        <f>8+1+9</f>
        <v>18</v>
      </c>
      <c r="I157" s="1">
        <v>3</v>
      </c>
      <c r="J157" s="1">
        <f>5+6+1</f>
        <v>12</v>
      </c>
      <c r="K157" s="2">
        <f t="shared" si="7"/>
        <v>48</v>
      </c>
      <c r="L157" s="2">
        <f t="shared" si="8"/>
        <v>42</v>
      </c>
      <c r="M157" s="1" t="s">
        <v>38</v>
      </c>
      <c r="N157" s="1" t="s">
        <v>31</v>
      </c>
      <c r="O157" s="1">
        <v>1926</v>
      </c>
      <c r="P157" s="1">
        <v>81</v>
      </c>
      <c r="Q157" s="1">
        <v>3874</v>
      </c>
      <c r="S157" s="1" t="s">
        <v>71</v>
      </c>
    </row>
    <row r="158" spans="1:19">
      <c r="A158" s="1">
        <v>1926</v>
      </c>
      <c r="B158" s="1">
        <v>6</v>
      </c>
      <c r="C158" s="1">
        <v>6</v>
      </c>
      <c r="D158" s="4">
        <f t="shared" si="6"/>
        <v>77</v>
      </c>
      <c r="E158" s="1">
        <v>6</v>
      </c>
      <c r="F158" s="1">
        <v>17</v>
      </c>
      <c r="G158" s="1">
        <v>3</v>
      </c>
      <c r="H158" s="1">
        <f>6+1+6</f>
        <v>13</v>
      </c>
      <c r="I158" s="1">
        <v>3</v>
      </c>
      <c r="J158" s="1">
        <f>1+1+2</f>
        <v>4</v>
      </c>
      <c r="K158" s="2">
        <f t="shared" si="7"/>
        <v>43</v>
      </c>
      <c r="L158" s="2">
        <f t="shared" si="8"/>
        <v>34</v>
      </c>
      <c r="M158" s="1" t="s">
        <v>38</v>
      </c>
      <c r="N158" s="1" t="s">
        <v>31</v>
      </c>
      <c r="O158" s="1">
        <v>1926</v>
      </c>
      <c r="P158" s="1">
        <v>81</v>
      </c>
      <c r="Q158" s="1">
        <v>3874</v>
      </c>
      <c r="S158" s="1" t="s">
        <v>71</v>
      </c>
    </row>
    <row r="159" spans="1:19">
      <c r="A159" s="1">
        <v>1926</v>
      </c>
      <c r="B159" s="1">
        <v>6</v>
      </c>
      <c r="C159" s="1">
        <v>7</v>
      </c>
      <c r="D159" s="4">
        <f t="shared" si="6"/>
        <v>78</v>
      </c>
      <c r="E159" s="1">
        <v>6</v>
      </c>
      <c r="F159" s="1">
        <v>18</v>
      </c>
      <c r="G159" s="1">
        <v>3</v>
      </c>
      <c r="H159" s="1">
        <f>5+1+6</f>
        <v>12</v>
      </c>
      <c r="I159" s="1">
        <v>3</v>
      </c>
      <c r="J159" s="1">
        <f>1+1+4</f>
        <v>6</v>
      </c>
      <c r="K159" s="2">
        <f t="shared" si="7"/>
        <v>42</v>
      </c>
      <c r="L159" s="2">
        <f t="shared" si="8"/>
        <v>36</v>
      </c>
      <c r="M159" s="1" t="s">
        <v>30</v>
      </c>
      <c r="N159" s="1" t="s">
        <v>31</v>
      </c>
      <c r="O159" s="1">
        <v>1926</v>
      </c>
      <c r="P159" s="1">
        <v>81</v>
      </c>
      <c r="Q159" s="1">
        <v>3874</v>
      </c>
      <c r="S159" s="1" t="s">
        <v>71</v>
      </c>
    </row>
    <row r="160" spans="1:19">
      <c r="A160" s="1">
        <v>1926</v>
      </c>
      <c r="B160" s="1">
        <v>6</v>
      </c>
      <c r="C160" s="1">
        <v>8</v>
      </c>
      <c r="D160" s="4">
        <f t="shared" si="6"/>
        <v>112</v>
      </c>
      <c r="E160" s="1">
        <v>7</v>
      </c>
      <c r="F160" s="1">
        <v>42</v>
      </c>
      <c r="G160" s="1">
        <v>4</v>
      </c>
      <c r="H160" s="1">
        <f>5+3+13+3</f>
        <v>24</v>
      </c>
      <c r="I160" s="1">
        <v>3</v>
      </c>
      <c r="J160" s="1">
        <f>1+5+12</f>
        <v>18</v>
      </c>
      <c r="K160" s="2">
        <f t="shared" si="7"/>
        <v>64</v>
      </c>
      <c r="L160" s="2">
        <f t="shared" si="8"/>
        <v>48</v>
      </c>
      <c r="M160" s="1" t="s">
        <v>30</v>
      </c>
      <c r="N160" s="1" t="s">
        <v>31</v>
      </c>
      <c r="O160" s="1">
        <v>1926</v>
      </c>
      <c r="P160" s="1">
        <v>81</v>
      </c>
      <c r="Q160" s="1">
        <v>3874</v>
      </c>
      <c r="S160" s="1" t="s">
        <v>71</v>
      </c>
    </row>
    <row r="161" spans="1:19">
      <c r="A161" s="1">
        <v>1926</v>
      </c>
      <c r="B161" s="1">
        <v>6</v>
      </c>
      <c r="C161" s="1">
        <v>9</v>
      </c>
      <c r="D161" s="4">
        <f t="shared" si="6"/>
        <v>127</v>
      </c>
      <c r="E161" s="1">
        <v>7</v>
      </c>
      <c r="F161" s="1">
        <v>57</v>
      </c>
      <c r="G161" s="1">
        <v>4</v>
      </c>
      <c r="H161" s="1">
        <f>1+6+34+4</f>
        <v>45</v>
      </c>
      <c r="I161" s="1">
        <v>3</v>
      </c>
      <c r="J161" s="1">
        <f>1+2+9</f>
        <v>12</v>
      </c>
      <c r="K161" s="2">
        <f t="shared" si="7"/>
        <v>85</v>
      </c>
      <c r="L161" s="2">
        <f t="shared" si="8"/>
        <v>42</v>
      </c>
      <c r="M161" s="1" t="s">
        <v>30</v>
      </c>
      <c r="N161" s="1" t="s">
        <v>31</v>
      </c>
      <c r="O161" s="1">
        <v>1926</v>
      </c>
      <c r="P161" s="1">
        <v>81</v>
      </c>
      <c r="Q161" s="1">
        <v>3874</v>
      </c>
      <c r="S161" s="1" t="s">
        <v>71</v>
      </c>
    </row>
    <row r="162" spans="1:19">
      <c r="A162" s="1">
        <v>1926</v>
      </c>
      <c r="B162" s="1">
        <v>6</v>
      </c>
      <c r="C162" s="1">
        <v>10</v>
      </c>
      <c r="D162" s="4">
        <f t="shared" si="6"/>
        <v>109</v>
      </c>
      <c r="E162" s="1">
        <v>6</v>
      </c>
      <c r="F162" s="1">
        <v>49</v>
      </c>
      <c r="G162" s="1">
        <v>3</v>
      </c>
      <c r="H162" s="1">
        <f>8+20+4</f>
        <v>32</v>
      </c>
      <c r="I162" s="1">
        <v>3</v>
      </c>
      <c r="J162" s="1">
        <f>1+5+11</f>
        <v>17</v>
      </c>
      <c r="K162" s="2">
        <f t="shared" si="7"/>
        <v>62</v>
      </c>
      <c r="L162" s="2">
        <f t="shared" si="8"/>
        <v>47</v>
      </c>
      <c r="M162" s="1" t="s">
        <v>30</v>
      </c>
      <c r="N162" s="1" t="s">
        <v>31</v>
      </c>
      <c r="O162" s="1">
        <v>1926</v>
      </c>
      <c r="P162" s="1">
        <v>81</v>
      </c>
      <c r="Q162" s="1">
        <v>3874</v>
      </c>
      <c r="S162" s="1" t="s">
        <v>71</v>
      </c>
    </row>
    <row r="163" spans="1:19">
      <c r="A163" s="1">
        <v>1926</v>
      </c>
      <c r="B163" s="1">
        <v>6</v>
      </c>
      <c r="C163" s="1">
        <v>11</v>
      </c>
      <c r="D163" s="4">
        <f t="shared" si="6"/>
        <v>124</v>
      </c>
      <c r="E163" s="1">
        <v>7</v>
      </c>
      <c r="F163" s="1">
        <v>54</v>
      </c>
      <c r="G163" s="1">
        <v>4</v>
      </c>
      <c r="H163" s="1">
        <f>5+8+22+3</f>
        <v>38</v>
      </c>
      <c r="I163" s="1">
        <v>3</v>
      </c>
      <c r="J163" s="1">
        <f>1+6+9</f>
        <v>16</v>
      </c>
      <c r="K163" s="2">
        <f t="shared" si="7"/>
        <v>78</v>
      </c>
      <c r="L163" s="2">
        <f t="shared" si="8"/>
        <v>46</v>
      </c>
      <c r="M163" s="1" t="s">
        <v>30</v>
      </c>
      <c r="N163" s="1" t="s">
        <v>31</v>
      </c>
      <c r="O163" s="1">
        <v>1926</v>
      </c>
      <c r="P163" s="1">
        <v>81</v>
      </c>
      <c r="Q163" s="1">
        <v>3874</v>
      </c>
      <c r="S163" s="1" t="s">
        <v>71</v>
      </c>
    </row>
    <row r="164" spans="1:19">
      <c r="A164" s="1">
        <v>1926</v>
      </c>
      <c r="B164" s="1">
        <v>6</v>
      </c>
      <c r="C164" s="1">
        <v>12</v>
      </c>
      <c r="D164" s="4">
        <f t="shared" si="6"/>
        <v>85</v>
      </c>
      <c r="E164" s="1">
        <v>6</v>
      </c>
      <c r="F164" s="1">
        <v>25</v>
      </c>
      <c r="G164" s="1">
        <v>4</v>
      </c>
      <c r="H164" s="1">
        <f>3+2+11+1</f>
        <v>17</v>
      </c>
      <c r="I164" s="1">
        <v>2</v>
      </c>
      <c r="J164" s="1">
        <f>3+5</f>
        <v>8</v>
      </c>
      <c r="K164" s="2">
        <f t="shared" si="7"/>
        <v>57</v>
      </c>
      <c r="L164" s="2">
        <f t="shared" si="8"/>
        <v>28</v>
      </c>
      <c r="M164" s="1" t="s">
        <v>30</v>
      </c>
      <c r="N164" s="1" t="s">
        <v>31</v>
      </c>
      <c r="O164" s="1">
        <v>1926</v>
      </c>
      <c r="P164" s="1">
        <v>81</v>
      </c>
      <c r="Q164" s="1">
        <v>3874</v>
      </c>
      <c r="S164" s="1" t="s">
        <v>71</v>
      </c>
    </row>
    <row r="165" spans="1:19">
      <c r="A165" s="1">
        <v>1926</v>
      </c>
      <c r="B165" s="1">
        <v>6</v>
      </c>
      <c r="C165" s="1">
        <v>13</v>
      </c>
      <c r="D165" s="4" t="str">
        <f t="shared" si="6"/>
        <v/>
      </c>
      <c r="K165" s="2" t="str">
        <f t="shared" si="7"/>
        <v/>
      </c>
      <c r="L165" s="2" t="str">
        <f t="shared" si="8"/>
        <v/>
      </c>
      <c r="N165" s="1" t="s">
        <v>31</v>
      </c>
      <c r="O165" s="1">
        <v>1926</v>
      </c>
      <c r="P165" s="1">
        <v>81</v>
      </c>
      <c r="Q165" s="1">
        <v>3874</v>
      </c>
      <c r="S165" s="1" t="s">
        <v>71</v>
      </c>
    </row>
    <row r="166" spans="1:19">
      <c r="A166" s="1">
        <v>1926</v>
      </c>
      <c r="B166" s="1">
        <v>6</v>
      </c>
      <c r="C166" s="1">
        <v>14</v>
      </c>
      <c r="D166" s="4" t="str">
        <f t="shared" si="6"/>
        <v/>
      </c>
      <c r="K166" s="2" t="str">
        <f t="shared" si="7"/>
        <v/>
      </c>
      <c r="L166" s="2" t="str">
        <f t="shared" si="8"/>
        <v/>
      </c>
      <c r="N166" s="1" t="s">
        <v>31</v>
      </c>
      <c r="O166" s="1">
        <v>1926</v>
      </c>
      <c r="P166" s="1">
        <v>81</v>
      </c>
      <c r="Q166" s="1">
        <v>3874</v>
      </c>
      <c r="S166" s="1" t="s">
        <v>71</v>
      </c>
    </row>
    <row r="167" spans="1:19">
      <c r="A167" s="1">
        <v>1926</v>
      </c>
      <c r="B167" s="1">
        <v>6</v>
      </c>
      <c r="C167" s="1">
        <v>15</v>
      </c>
      <c r="D167" s="4">
        <f t="shared" si="6"/>
        <v>71</v>
      </c>
      <c r="E167" s="1">
        <v>4</v>
      </c>
      <c r="F167" s="1">
        <v>31</v>
      </c>
      <c r="G167" s="1">
        <v>1</v>
      </c>
      <c r="H167" s="1">
        <v>9</v>
      </c>
      <c r="I167" s="1">
        <v>3</v>
      </c>
      <c r="J167" s="1">
        <f>11+9+2</f>
        <v>22</v>
      </c>
      <c r="K167" s="2">
        <f t="shared" si="7"/>
        <v>19</v>
      </c>
      <c r="L167" s="2">
        <f t="shared" si="8"/>
        <v>52</v>
      </c>
      <c r="M167" s="1" t="s">
        <v>30</v>
      </c>
      <c r="N167" s="1" t="s">
        <v>31</v>
      </c>
      <c r="O167" s="1">
        <v>1926</v>
      </c>
      <c r="P167" s="1">
        <v>81</v>
      </c>
      <c r="Q167" s="1">
        <v>3874</v>
      </c>
      <c r="S167" s="1" t="s">
        <v>71</v>
      </c>
    </row>
    <row r="168" spans="1:19">
      <c r="A168" s="1">
        <v>1926</v>
      </c>
      <c r="B168" s="1">
        <v>6</v>
      </c>
      <c r="C168" s="1">
        <v>16</v>
      </c>
      <c r="D168" s="4">
        <f t="shared" si="6"/>
        <v>65</v>
      </c>
      <c r="E168" s="1">
        <v>4</v>
      </c>
      <c r="F168" s="1">
        <v>25</v>
      </c>
      <c r="G168" s="1">
        <v>1</v>
      </c>
      <c r="H168" s="1">
        <v>1</v>
      </c>
      <c r="I168" s="1">
        <v>3</v>
      </c>
      <c r="J168" s="1">
        <f>13+8+3</f>
        <v>24</v>
      </c>
      <c r="K168" s="2">
        <f t="shared" si="7"/>
        <v>11</v>
      </c>
      <c r="L168" s="2">
        <f t="shared" si="8"/>
        <v>54</v>
      </c>
      <c r="M168" s="1" t="s">
        <v>30</v>
      </c>
      <c r="N168" s="1" t="s">
        <v>31</v>
      </c>
      <c r="O168" s="1">
        <v>1926</v>
      </c>
      <c r="P168" s="1">
        <v>81</v>
      </c>
      <c r="Q168" s="1">
        <v>3874</v>
      </c>
      <c r="S168" s="1" t="s">
        <v>71</v>
      </c>
    </row>
    <row r="169" spans="1:19">
      <c r="A169" s="1">
        <v>1926</v>
      </c>
      <c r="B169" s="1">
        <v>6</v>
      </c>
      <c r="C169" s="1">
        <v>17</v>
      </c>
      <c r="D169" s="4">
        <f t="shared" si="6"/>
        <v>61</v>
      </c>
      <c r="E169" s="1">
        <v>3</v>
      </c>
      <c r="F169" s="1">
        <v>31</v>
      </c>
      <c r="G169" s="1">
        <v>1</v>
      </c>
      <c r="H169" s="1">
        <v>6</v>
      </c>
      <c r="I169" s="1">
        <v>2</v>
      </c>
      <c r="J169" s="1">
        <f>17+8</f>
        <v>25</v>
      </c>
      <c r="K169" s="2">
        <f t="shared" si="7"/>
        <v>16</v>
      </c>
      <c r="L169" s="2">
        <f t="shared" si="8"/>
        <v>45</v>
      </c>
      <c r="M169" s="1" t="s">
        <v>30</v>
      </c>
      <c r="N169" s="1" t="s">
        <v>31</v>
      </c>
      <c r="O169" s="1">
        <v>1926</v>
      </c>
      <c r="P169" s="1">
        <v>81</v>
      </c>
      <c r="Q169" s="1">
        <v>3874</v>
      </c>
      <c r="S169" s="1" t="s">
        <v>71</v>
      </c>
    </row>
    <row r="170" spans="1:19">
      <c r="A170" s="1">
        <v>1926</v>
      </c>
      <c r="B170" s="1">
        <v>6</v>
      </c>
      <c r="C170" s="1">
        <v>18</v>
      </c>
      <c r="D170" s="4">
        <f t="shared" si="6"/>
        <v>54</v>
      </c>
      <c r="E170" s="1">
        <v>3</v>
      </c>
      <c r="F170" s="1">
        <v>24</v>
      </c>
      <c r="G170" s="1">
        <v>1</v>
      </c>
      <c r="H170" s="1">
        <v>7</v>
      </c>
      <c r="I170" s="1">
        <v>2</v>
      </c>
      <c r="J170" s="1">
        <f>8+9</f>
        <v>17</v>
      </c>
      <c r="K170" s="2">
        <f t="shared" si="7"/>
        <v>17</v>
      </c>
      <c r="L170" s="2">
        <f t="shared" si="8"/>
        <v>37</v>
      </c>
      <c r="M170" s="1" t="s">
        <v>30</v>
      </c>
      <c r="N170" s="1" t="s">
        <v>31</v>
      </c>
      <c r="O170" s="1">
        <v>1926</v>
      </c>
      <c r="P170" s="1">
        <v>81</v>
      </c>
      <c r="Q170" s="1">
        <v>3874</v>
      </c>
      <c r="S170" s="1" t="s">
        <v>71</v>
      </c>
    </row>
    <row r="171" spans="1:19">
      <c r="A171" s="1">
        <v>1926</v>
      </c>
      <c r="B171" s="1">
        <v>6</v>
      </c>
      <c r="C171" s="1">
        <v>19</v>
      </c>
      <c r="D171" s="4">
        <f t="shared" si="6"/>
        <v>49</v>
      </c>
      <c r="E171" s="1">
        <v>3</v>
      </c>
      <c r="F171" s="1">
        <v>19</v>
      </c>
      <c r="G171" s="1">
        <v>1</v>
      </c>
      <c r="H171" s="1">
        <v>8</v>
      </c>
      <c r="I171" s="1">
        <v>2</v>
      </c>
      <c r="J171" s="1">
        <f>4+7</f>
        <v>11</v>
      </c>
      <c r="K171" s="2">
        <f t="shared" si="7"/>
        <v>18</v>
      </c>
      <c r="L171" s="2">
        <f t="shared" si="8"/>
        <v>31</v>
      </c>
      <c r="M171" s="1" t="s">
        <v>30</v>
      </c>
      <c r="N171" s="1" t="s">
        <v>31</v>
      </c>
      <c r="O171" s="1">
        <v>1926</v>
      </c>
      <c r="P171" s="1">
        <v>81</v>
      </c>
      <c r="Q171" s="1">
        <v>3874</v>
      </c>
      <c r="S171" s="1" t="s">
        <v>71</v>
      </c>
    </row>
    <row r="172" spans="1:19">
      <c r="A172" s="1">
        <v>1926</v>
      </c>
      <c r="B172" s="1">
        <v>6</v>
      </c>
      <c r="C172" s="1">
        <v>20</v>
      </c>
      <c r="D172" s="4">
        <f t="shared" si="6"/>
        <v>54</v>
      </c>
      <c r="E172" s="1">
        <v>4</v>
      </c>
      <c r="F172" s="1">
        <v>14</v>
      </c>
      <c r="G172" s="1">
        <v>1</v>
      </c>
      <c r="H172" s="1">
        <v>6</v>
      </c>
      <c r="I172" s="1">
        <v>3</v>
      </c>
      <c r="J172" s="1">
        <f>2+4+2</f>
        <v>8</v>
      </c>
      <c r="K172" s="2">
        <f t="shared" si="7"/>
        <v>16</v>
      </c>
      <c r="L172" s="2">
        <f t="shared" si="8"/>
        <v>38</v>
      </c>
      <c r="M172" s="1" t="s">
        <v>30</v>
      </c>
      <c r="N172" s="1" t="s">
        <v>31</v>
      </c>
      <c r="O172" s="1">
        <v>1926</v>
      </c>
      <c r="P172" s="1">
        <v>81</v>
      </c>
      <c r="Q172" s="1">
        <v>3874</v>
      </c>
      <c r="S172" s="1" t="s">
        <v>71</v>
      </c>
    </row>
    <row r="173" spans="1:19">
      <c r="A173" s="1">
        <v>1926</v>
      </c>
      <c r="B173" s="1">
        <v>6</v>
      </c>
      <c r="C173" s="1">
        <v>21</v>
      </c>
      <c r="D173" s="4">
        <f t="shared" si="6"/>
        <v>47</v>
      </c>
      <c r="E173" s="1">
        <v>3</v>
      </c>
      <c r="F173" s="1">
        <v>17</v>
      </c>
      <c r="G173" s="1">
        <v>1</v>
      </c>
      <c r="H173" s="1">
        <v>10</v>
      </c>
      <c r="I173" s="1">
        <v>2</v>
      </c>
      <c r="J173" s="1">
        <f>5+2</f>
        <v>7</v>
      </c>
      <c r="K173" s="2">
        <f t="shared" si="7"/>
        <v>20</v>
      </c>
      <c r="L173" s="2">
        <f t="shared" si="8"/>
        <v>27</v>
      </c>
      <c r="M173" s="1" t="s">
        <v>30</v>
      </c>
      <c r="N173" s="1" t="s">
        <v>31</v>
      </c>
      <c r="O173" s="1">
        <v>1926</v>
      </c>
      <c r="P173" s="1">
        <v>81</v>
      </c>
      <c r="Q173" s="1">
        <v>3874</v>
      </c>
      <c r="S173" s="1" t="s">
        <v>71</v>
      </c>
    </row>
    <row r="174" spans="1:19">
      <c r="A174" s="1">
        <v>1926</v>
      </c>
      <c r="B174" s="1">
        <v>6</v>
      </c>
      <c r="C174" s="1">
        <v>22</v>
      </c>
      <c r="D174" s="4">
        <f t="shared" si="6"/>
        <v>31</v>
      </c>
      <c r="E174" s="1">
        <v>2</v>
      </c>
      <c r="F174" s="1">
        <v>11</v>
      </c>
      <c r="G174" s="1">
        <v>1</v>
      </c>
      <c r="H174" s="1">
        <v>9</v>
      </c>
      <c r="I174" s="1">
        <v>1</v>
      </c>
      <c r="J174" s="1">
        <v>2</v>
      </c>
      <c r="K174" s="2">
        <f t="shared" si="7"/>
        <v>19</v>
      </c>
      <c r="L174" s="2">
        <f t="shared" si="8"/>
        <v>12</v>
      </c>
      <c r="M174" s="1" t="s">
        <v>30</v>
      </c>
      <c r="N174" s="1" t="s">
        <v>31</v>
      </c>
      <c r="O174" s="1">
        <v>1926</v>
      </c>
      <c r="P174" s="1">
        <v>81</v>
      </c>
      <c r="Q174" s="1">
        <v>3874</v>
      </c>
      <c r="S174" s="1" t="s">
        <v>71</v>
      </c>
    </row>
    <row r="175" spans="1:19">
      <c r="A175" s="1">
        <v>1926</v>
      </c>
      <c r="B175" s="1">
        <v>6</v>
      </c>
      <c r="C175" s="1">
        <v>23</v>
      </c>
      <c r="D175" s="4">
        <f t="shared" si="6"/>
        <v>43</v>
      </c>
      <c r="E175" s="1">
        <v>3</v>
      </c>
      <c r="F175" s="1">
        <v>13</v>
      </c>
      <c r="G175" s="1">
        <v>2</v>
      </c>
      <c r="H175" s="1">
        <f>11+1</f>
        <v>12</v>
      </c>
      <c r="I175" s="1">
        <v>1</v>
      </c>
      <c r="J175" s="1">
        <v>1</v>
      </c>
      <c r="K175" s="2">
        <f t="shared" si="7"/>
        <v>32</v>
      </c>
      <c r="L175" s="2">
        <f t="shared" si="8"/>
        <v>11</v>
      </c>
      <c r="M175" s="1" t="s">
        <v>30</v>
      </c>
      <c r="N175" s="1" t="s">
        <v>31</v>
      </c>
      <c r="O175" s="1">
        <v>1926</v>
      </c>
      <c r="P175" s="1">
        <v>81</v>
      </c>
      <c r="Q175" s="1">
        <v>3874</v>
      </c>
      <c r="S175" s="1" t="s">
        <v>71</v>
      </c>
    </row>
    <row r="176" spans="1:19">
      <c r="A176" s="1">
        <v>1926</v>
      </c>
      <c r="B176" s="1">
        <v>6</v>
      </c>
      <c r="C176" s="1">
        <v>24</v>
      </c>
      <c r="D176" s="4">
        <f t="shared" si="6"/>
        <v>54</v>
      </c>
      <c r="E176" s="1">
        <v>4</v>
      </c>
      <c r="F176" s="1">
        <v>14</v>
      </c>
      <c r="G176" s="1">
        <v>2</v>
      </c>
      <c r="H176" s="1">
        <f>9+2</f>
        <v>11</v>
      </c>
      <c r="I176" s="1">
        <v>2</v>
      </c>
      <c r="J176" s="1">
        <f>1+2</f>
        <v>3</v>
      </c>
      <c r="K176" s="2">
        <f t="shared" si="7"/>
        <v>31</v>
      </c>
      <c r="L176" s="2">
        <f t="shared" si="8"/>
        <v>23</v>
      </c>
      <c r="M176" s="1" t="s">
        <v>30</v>
      </c>
      <c r="N176" s="1" t="s">
        <v>31</v>
      </c>
      <c r="O176" s="1">
        <v>1926</v>
      </c>
      <c r="P176" s="1">
        <v>81</v>
      </c>
      <c r="Q176" s="1">
        <v>3874</v>
      </c>
      <c r="S176" s="1" t="s">
        <v>71</v>
      </c>
    </row>
    <row r="177" spans="1:19">
      <c r="A177" s="1">
        <v>1926</v>
      </c>
      <c r="B177" s="1">
        <v>6</v>
      </c>
      <c r="C177" s="1">
        <v>25</v>
      </c>
      <c r="D177" s="4">
        <f t="shared" si="6"/>
        <v>58</v>
      </c>
      <c r="E177" s="1">
        <v>4</v>
      </c>
      <c r="F177" s="1">
        <v>18</v>
      </c>
      <c r="G177" s="1">
        <v>2</v>
      </c>
      <c r="H177" s="1">
        <f>7+16</f>
        <v>23</v>
      </c>
      <c r="I177" s="1">
        <v>2</v>
      </c>
      <c r="J177" s="1">
        <f>2+3</f>
        <v>5</v>
      </c>
      <c r="K177" s="2">
        <f t="shared" si="7"/>
        <v>43</v>
      </c>
      <c r="L177" s="2">
        <f t="shared" si="8"/>
        <v>25</v>
      </c>
      <c r="M177" s="1" t="s">
        <v>30</v>
      </c>
      <c r="N177" s="1" t="s">
        <v>31</v>
      </c>
      <c r="O177" s="1">
        <v>1926</v>
      </c>
      <c r="P177" s="1">
        <v>81</v>
      </c>
      <c r="Q177" s="1">
        <v>3874</v>
      </c>
      <c r="S177" s="1" t="s">
        <v>71</v>
      </c>
    </row>
    <row r="178" spans="1:19">
      <c r="A178" s="1">
        <v>1926</v>
      </c>
      <c r="B178" s="1">
        <v>6</v>
      </c>
      <c r="C178" s="1">
        <v>26</v>
      </c>
      <c r="D178" s="4">
        <f t="shared" si="6"/>
        <v>46</v>
      </c>
      <c r="E178" s="1">
        <v>3</v>
      </c>
      <c r="F178" s="1">
        <v>16</v>
      </c>
      <c r="G178" s="1">
        <v>2</v>
      </c>
      <c r="H178" s="1">
        <f>3+12</f>
        <v>15</v>
      </c>
      <c r="I178" s="1">
        <v>1</v>
      </c>
      <c r="J178" s="1">
        <v>1</v>
      </c>
      <c r="K178" s="2">
        <f t="shared" si="7"/>
        <v>35</v>
      </c>
      <c r="L178" s="2">
        <f t="shared" si="8"/>
        <v>11</v>
      </c>
      <c r="M178" s="1" t="s">
        <v>30</v>
      </c>
      <c r="N178" s="1" t="s">
        <v>31</v>
      </c>
      <c r="O178" s="1">
        <v>1926</v>
      </c>
      <c r="P178" s="1">
        <v>81</v>
      </c>
      <c r="Q178" s="1">
        <v>3874</v>
      </c>
      <c r="S178" s="1" t="s">
        <v>71</v>
      </c>
    </row>
    <row r="179" spans="1:19">
      <c r="A179" s="1">
        <v>1926</v>
      </c>
      <c r="B179" s="1">
        <v>6</v>
      </c>
      <c r="C179" s="1">
        <v>27</v>
      </c>
      <c r="D179" s="4">
        <f t="shared" si="6"/>
        <v>79</v>
      </c>
      <c r="E179" s="1">
        <v>6</v>
      </c>
      <c r="F179" s="1">
        <v>19</v>
      </c>
      <c r="G179" s="1">
        <v>4</v>
      </c>
      <c r="H179" s="1">
        <f>1+11+3+1</f>
        <v>16</v>
      </c>
      <c r="I179" s="1">
        <v>2</v>
      </c>
      <c r="J179" s="1">
        <f>2+1</f>
        <v>3</v>
      </c>
      <c r="K179" s="2">
        <f t="shared" si="7"/>
        <v>56</v>
      </c>
      <c r="L179" s="2">
        <f t="shared" si="8"/>
        <v>23</v>
      </c>
      <c r="M179" s="1" t="s">
        <v>30</v>
      </c>
      <c r="N179" s="1" t="s">
        <v>31</v>
      </c>
      <c r="O179" s="1">
        <v>1926</v>
      </c>
      <c r="P179" s="1">
        <v>81</v>
      </c>
      <c r="Q179" s="1">
        <v>3874</v>
      </c>
      <c r="S179" s="1" t="s">
        <v>71</v>
      </c>
    </row>
    <row r="180" spans="1:19">
      <c r="A180" s="1">
        <v>1926</v>
      </c>
      <c r="B180" s="1">
        <v>6</v>
      </c>
      <c r="C180" s="1">
        <v>28</v>
      </c>
      <c r="D180" s="4" t="str">
        <f t="shared" si="6"/>
        <v/>
      </c>
      <c r="K180" s="2" t="str">
        <f t="shared" si="7"/>
        <v/>
      </c>
      <c r="L180" s="2" t="str">
        <f t="shared" si="8"/>
        <v/>
      </c>
      <c r="N180" s="1" t="s">
        <v>31</v>
      </c>
      <c r="O180" s="1">
        <v>1926</v>
      </c>
      <c r="P180" s="1">
        <v>81</v>
      </c>
      <c r="Q180" s="1">
        <v>3874</v>
      </c>
      <c r="S180" s="1" t="s">
        <v>71</v>
      </c>
    </row>
    <row r="181" spans="1:19">
      <c r="A181" s="1">
        <v>1926</v>
      </c>
      <c r="B181" s="1">
        <v>6</v>
      </c>
      <c r="C181" s="1">
        <v>29</v>
      </c>
      <c r="D181" s="4">
        <f t="shared" si="6"/>
        <v>71</v>
      </c>
      <c r="E181" s="1">
        <v>4</v>
      </c>
      <c r="F181" s="1">
        <v>31</v>
      </c>
      <c r="G181" s="1">
        <v>3</v>
      </c>
      <c r="H181" s="1">
        <f>15+10+1</f>
        <v>26</v>
      </c>
      <c r="I181" s="1">
        <v>1</v>
      </c>
      <c r="J181" s="1">
        <v>5</v>
      </c>
      <c r="K181" s="2">
        <f t="shared" si="7"/>
        <v>56</v>
      </c>
      <c r="L181" s="2">
        <f t="shared" si="8"/>
        <v>15</v>
      </c>
      <c r="M181" s="1" t="s">
        <v>30</v>
      </c>
      <c r="N181" s="1" t="s">
        <v>31</v>
      </c>
      <c r="O181" s="1">
        <v>1926</v>
      </c>
      <c r="P181" s="1">
        <v>81</v>
      </c>
      <c r="Q181" s="1">
        <v>3874</v>
      </c>
      <c r="S181" s="1" t="s">
        <v>71</v>
      </c>
    </row>
    <row r="182" spans="1:19">
      <c r="A182" s="1">
        <v>1926</v>
      </c>
      <c r="B182" s="1">
        <v>6</v>
      </c>
      <c r="C182" s="1">
        <v>30</v>
      </c>
      <c r="D182" s="4" t="str">
        <f t="shared" si="6"/>
        <v/>
      </c>
      <c r="K182" s="2" t="str">
        <f t="shared" si="7"/>
        <v/>
      </c>
      <c r="L182" s="2" t="str">
        <f t="shared" si="8"/>
        <v/>
      </c>
      <c r="N182" s="1" t="s">
        <v>31</v>
      </c>
      <c r="O182" s="1">
        <v>1926</v>
      </c>
      <c r="P182" s="1">
        <v>81</v>
      </c>
      <c r="Q182" s="1">
        <v>3874</v>
      </c>
      <c r="S182" s="1" t="s">
        <v>71</v>
      </c>
    </row>
    <row r="183" spans="1:19">
      <c r="A183" s="1">
        <v>1926</v>
      </c>
      <c r="B183" s="1">
        <v>7</v>
      </c>
      <c r="C183" s="1">
        <v>1</v>
      </c>
      <c r="D183" s="4">
        <f t="shared" si="6"/>
        <v>87</v>
      </c>
      <c r="E183" s="1">
        <v>6</v>
      </c>
      <c r="F183" s="1">
        <v>27</v>
      </c>
      <c r="G183" s="1">
        <v>5</v>
      </c>
      <c r="H183" s="1">
        <f>13+6+2+2+1</f>
        <v>24</v>
      </c>
      <c r="I183" s="1">
        <v>1</v>
      </c>
      <c r="J183" s="1">
        <v>3</v>
      </c>
      <c r="K183" s="2">
        <f t="shared" si="7"/>
        <v>74</v>
      </c>
      <c r="L183" s="2">
        <f t="shared" si="8"/>
        <v>13</v>
      </c>
      <c r="M183" s="1" t="s">
        <v>30</v>
      </c>
      <c r="N183" s="1" t="s">
        <v>31</v>
      </c>
      <c r="O183" s="1">
        <v>1926</v>
      </c>
      <c r="P183" s="1">
        <v>85</v>
      </c>
      <c r="Q183" s="1">
        <v>3877</v>
      </c>
      <c r="S183" s="1" t="s">
        <v>72</v>
      </c>
    </row>
    <row r="184" spans="1:19">
      <c r="A184" s="1">
        <v>1926</v>
      </c>
      <c r="B184" s="1">
        <v>7</v>
      </c>
      <c r="C184" s="1">
        <v>2</v>
      </c>
      <c r="D184" s="4">
        <f t="shared" si="6"/>
        <v>106</v>
      </c>
      <c r="E184" s="1">
        <v>7</v>
      </c>
      <c r="F184" s="1">
        <v>36</v>
      </c>
      <c r="G184" s="1">
        <v>5</v>
      </c>
      <c r="H184" s="1">
        <f>19+3+1+3+3</f>
        <v>29</v>
      </c>
      <c r="I184" s="1">
        <v>2</v>
      </c>
      <c r="J184" s="1">
        <f>4+3</f>
        <v>7</v>
      </c>
      <c r="K184" s="2">
        <f t="shared" si="7"/>
        <v>79</v>
      </c>
      <c r="L184" s="2">
        <f t="shared" si="8"/>
        <v>27</v>
      </c>
      <c r="M184" s="1" t="s">
        <v>30</v>
      </c>
      <c r="N184" s="1" t="s">
        <v>31</v>
      </c>
      <c r="O184" s="1">
        <v>1926</v>
      </c>
      <c r="P184" s="1">
        <v>85</v>
      </c>
      <c r="Q184" s="1">
        <v>3877</v>
      </c>
      <c r="S184" s="1" t="s">
        <v>72</v>
      </c>
    </row>
    <row r="185" spans="1:19">
      <c r="A185" s="1">
        <v>1926</v>
      </c>
      <c r="B185" s="1">
        <v>7</v>
      </c>
      <c r="C185" s="1">
        <v>3</v>
      </c>
      <c r="D185" s="4">
        <f t="shared" si="6"/>
        <v>97</v>
      </c>
      <c r="E185" s="1">
        <v>6</v>
      </c>
      <c r="F185" s="1">
        <v>37</v>
      </c>
      <c r="G185" s="1">
        <v>4</v>
      </c>
      <c r="H185" s="1">
        <f>22+3+2+5</f>
        <v>32</v>
      </c>
      <c r="I185" s="1">
        <v>2</v>
      </c>
      <c r="J185" s="1">
        <f>4+1</f>
        <v>5</v>
      </c>
      <c r="K185" s="2">
        <f t="shared" si="7"/>
        <v>72</v>
      </c>
      <c r="L185" s="2">
        <f t="shared" si="8"/>
        <v>25</v>
      </c>
      <c r="M185" s="1" t="s">
        <v>30</v>
      </c>
      <c r="N185" s="1" t="s">
        <v>31</v>
      </c>
      <c r="O185" s="1">
        <v>1926</v>
      </c>
      <c r="P185" s="1">
        <v>85</v>
      </c>
      <c r="Q185" s="1">
        <v>3877</v>
      </c>
      <c r="S185" s="1" t="s">
        <v>72</v>
      </c>
    </row>
    <row r="186" spans="1:19">
      <c r="A186" s="1">
        <v>1926</v>
      </c>
      <c r="B186" s="1">
        <v>7</v>
      </c>
      <c r="C186" s="1">
        <v>4</v>
      </c>
      <c r="D186" s="4" t="str">
        <f t="shared" si="6"/>
        <v/>
      </c>
      <c r="K186" s="2" t="str">
        <f t="shared" si="7"/>
        <v/>
      </c>
      <c r="L186" s="2" t="str">
        <f t="shared" si="8"/>
        <v/>
      </c>
      <c r="N186" s="1" t="s">
        <v>31</v>
      </c>
      <c r="O186" s="1">
        <v>1926</v>
      </c>
      <c r="P186" s="1">
        <v>85</v>
      </c>
      <c r="Q186" s="1">
        <v>3877</v>
      </c>
      <c r="S186" s="1" t="s">
        <v>72</v>
      </c>
    </row>
    <row r="187" spans="1:19">
      <c r="A187" s="1">
        <v>1926</v>
      </c>
      <c r="B187" s="1">
        <v>7</v>
      </c>
      <c r="C187" s="1">
        <v>5</v>
      </c>
      <c r="D187" s="4">
        <f t="shared" si="6"/>
        <v>54</v>
      </c>
      <c r="E187" s="1">
        <v>4</v>
      </c>
      <c r="F187" s="1">
        <v>14</v>
      </c>
      <c r="G187" s="1">
        <v>3</v>
      </c>
      <c r="H187" s="1">
        <f>3+2+5</f>
        <v>10</v>
      </c>
      <c r="I187" s="1">
        <v>1</v>
      </c>
      <c r="J187" s="1">
        <v>4</v>
      </c>
      <c r="K187" s="2">
        <f t="shared" si="7"/>
        <v>40</v>
      </c>
      <c r="L187" s="2">
        <f t="shared" si="8"/>
        <v>14</v>
      </c>
      <c r="M187" s="1" t="s">
        <v>30</v>
      </c>
      <c r="N187" s="1" t="s">
        <v>31</v>
      </c>
      <c r="O187" s="1">
        <v>1926</v>
      </c>
      <c r="P187" s="1">
        <v>85</v>
      </c>
      <c r="Q187" s="1">
        <v>3877</v>
      </c>
      <c r="S187" s="1" t="s">
        <v>72</v>
      </c>
    </row>
    <row r="188" spans="1:19">
      <c r="A188" s="1">
        <v>1926</v>
      </c>
      <c r="B188" s="1">
        <v>7</v>
      </c>
      <c r="C188" s="1">
        <v>6</v>
      </c>
      <c r="D188" s="4">
        <f t="shared" si="6"/>
        <v>50</v>
      </c>
      <c r="E188" s="1">
        <v>4</v>
      </c>
      <c r="F188" s="1">
        <v>10</v>
      </c>
      <c r="G188" s="1">
        <v>2</v>
      </c>
      <c r="H188" s="1">
        <f>2+2</f>
        <v>4</v>
      </c>
      <c r="I188" s="1">
        <v>2</v>
      </c>
      <c r="J188" s="1">
        <f>5+1</f>
        <v>6</v>
      </c>
      <c r="K188" s="2">
        <f t="shared" si="7"/>
        <v>24</v>
      </c>
      <c r="L188" s="2">
        <f t="shared" si="8"/>
        <v>26</v>
      </c>
      <c r="M188" s="1" t="s">
        <v>30</v>
      </c>
      <c r="N188" s="1" t="s">
        <v>31</v>
      </c>
      <c r="O188" s="1">
        <v>1926</v>
      </c>
      <c r="P188" s="1">
        <v>85</v>
      </c>
      <c r="Q188" s="1">
        <v>3877</v>
      </c>
      <c r="S188" s="1" t="s">
        <v>72</v>
      </c>
    </row>
    <row r="189" spans="1:19">
      <c r="A189" s="1">
        <v>1926</v>
      </c>
      <c r="B189" s="1">
        <v>7</v>
      </c>
      <c r="C189" s="1">
        <v>7</v>
      </c>
      <c r="D189" s="4">
        <f t="shared" si="6"/>
        <v>42</v>
      </c>
      <c r="E189" s="1">
        <v>3</v>
      </c>
      <c r="F189" s="1">
        <v>12</v>
      </c>
      <c r="G189" s="1">
        <v>1</v>
      </c>
      <c r="H189" s="1">
        <v>5</v>
      </c>
      <c r="I189" s="1">
        <v>2</v>
      </c>
      <c r="J189" s="1">
        <f>3+4</f>
        <v>7</v>
      </c>
      <c r="K189" s="2">
        <f t="shared" si="7"/>
        <v>15</v>
      </c>
      <c r="L189" s="2">
        <f t="shared" si="8"/>
        <v>27</v>
      </c>
      <c r="M189" s="1" t="s">
        <v>30</v>
      </c>
      <c r="N189" s="1" t="s">
        <v>31</v>
      </c>
      <c r="O189" s="1">
        <v>1926</v>
      </c>
      <c r="P189" s="1">
        <v>85</v>
      </c>
      <c r="Q189" s="1">
        <v>3877</v>
      </c>
      <c r="S189" s="1" t="s">
        <v>72</v>
      </c>
    </row>
    <row r="190" spans="1:19">
      <c r="A190" s="1">
        <v>1926</v>
      </c>
      <c r="B190" s="1">
        <v>7</v>
      </c>
      <c r="C190" s="1">
        <v>8</v>
      </c>
      <c r="D190" s="4">
        <f t="shared" si="6"/>
        <v>29</v>
      </c>
      <c r="E190" s="1">
        <v>2</v>
      </c>
      <c r="F190" s="1">
        <v>9</v>
      </c>
      <c r="I190" s="1">
        <v>2</v>
      </c>
      <c r="J190" s="1">
        <f>4+5</f>
        <v>9</v>
      </c>
      <c r="K190" s="2">
        <f t="shared" si="7"/>
        <v>0</v>
      </c>
      <c r="L190" s="2">
        <f t="shared" si="8"/>
        <v>29</v>
      </c>
      <c r="M190" s="1" t="s">
        <v>30</v>
      </c>
      <c r="N190" s="1" t="s">
        <v>31</v>
      </c>
      <c r="O190" s="1">
        <v>1926</v>
      </c>
      <c r="P190" s="1">
        <v>85</v>
      </c>
      <c r="Q190" s="1">
        <v>3877</v>
      </c>
      <c r="S190" s="1" t="s">
        <v>72</v>
      </c>
    </row>
    <row r="191" spans="1:19">
      <c r="A191" s="1">
        <v>1926</v>
      </c>
      <c r="B191" s="1">
        <v>7</v>
      </c>
      <c r="C191" s="1">
        <v>9</v>
      </c>
      <c r="D191" s="4">
        <f t="shared" si="6"/>
        <v>26</v>
      </c>
      <c r="E191" s="1">
        <v>2</v>
      </c>
      <c r="F191" s="1">
        <v>6</v>
      </c>
      <c r="I191" s="1">
        <v>2</v>
      </c>
      <c r="J191" s="1">
        <f>1+5</f>
        <v>6</v>
      </c>
      <c r="K191" s="2">
        <f t="shared" si="7"/>
        <v>0</v>
      </c>
      <c r="L191" s="2">
        <f t="shared" si="8"/>
        <v>26</v>
      </c>
      <c r="M191" s="1" t="s">
        <v>30</v>
      </c>
      <c r="N191" s="1" t="s">
        <v>31</v>
      </c>
      <c r="O191" s="1">
        <v>1926</v>
      </c>
      <c r="P191" s="1">
        <v>85</v>
      </c>
      <c r="Q191" s="1">
        <v>3877</v>
      </c>
      <c r="S191" s="1" t="s">
        <v>72</v>
      </c>
    </row>
    <row r="192" spans="1:19">
      <c r="A192" s="1">
        <v>1926</v>
      </c>
      <c r="B192" s="1">
        <v>7</v>
      </c>
      <c r="C192" s="1">
        <v>10</v>
      </c>
      <c r="D192" s="4">
        <f t="shared" si="6"/>
        <v>38</v>
      </c>
      <c r="E192" s="1">
        <v>3</v>
      </c>
      <c r="F192" s="1">
        <v>8</v>
      </c>
      <c r="G192" s="1">
        <v>1</v>
      </c>
      <c r="H192" s="1">
        <v>1</v>
      </c>
      <c r="I192" s="1">
        <v>2</v>
      </c>
      <c r="J192" s="1">
        <f>2+5</f>
        <v>7</v>
      </c>
      <c r="K192" s="2">
        <f t="shared" si="7"/>
        <v>11</v>
      </c>
      <c r="L192" s="2">
        <f t="shared" si="8"/>
        <v>27</v>
      </c>
      <c r="M192" s="1" t="s">
        <v>30</v>
      </c>
      <c r="N192" s="1" t="s">
        <v>31</v>
      </c>
      <c r="O192" s="1">
        <v>1926</v>
      </c>
      <c r="P192" s="1">
        <v>85</v>
      </c>
      <c r="Q192" s="1">
        <v>3877</v>
      </c>
      <c r="S192" s="1" t="s">
        <v>72</v>
      </c>
    </row>
    <row r="193" spans="1:19">
      <c r="A193" s="1">
        <v>1926</v>
      </c>
      <c r="B193" s="1">
        <v>7</v>
      </c>
      <c r="C193" s="1">
        <v>11</v>
      </c>
      <c r="D193" s="4">
        <f t="shared" si="6"/>
        <v>42</v>
      </c>
      <c r="E193" s="1">
        <v>3</v>
      </c>
      <c r="F193" s="1">
        <v>12</v>
      </c>
      <c r="I193" s="1">
        <v>3</v>
      </c>
      <c r="J193" s="1">
        <f>3+8+1</f>
        <v>12</v>
      </c>
      <c r="K193" s="2">
        <f t="shared" si="7"/>
        <v>0</v>
      </c>
      <c r="L193" s="2">
        <f t="shared" si="8"/>
        <v>42</v>
      </c>
      <c r="M193" s="1" t="s">
        <v>30</v>
      </c>
      <c r="N193" s="1" t="s">
        <v>31</v>
      </c>
      <c r="O193" s="1">
        <v>1926</v>
      </c>
      <c r="P193" s="1">
        <v>85</v>
      </c>
      <c r="Q193" s="1">
        <v>3877</v>
      </c>
      <c r="S193" s="1" t="s">
        <v>72</v>
      </c>
    </row>
    <row r="194" spans="1:19">
      <c r="A194" s="1">
        <v>1926</v>
      </c>
      <c r="B194" s="1">
        <v>7</v>
      </c>
      <c r="C194" s="1">
        <v>12</v>
      </c>
      <c r="D194" s="4">
        <f t="shared" si="6"/>
        <v>25</v>
      </c>
      <c r="E194" s="1">
        <v>2</v>
      </c>
      <c r="F194" s="1">
        <v>5</v>
      </c>
      <c r="I194" s="1">
        <v>2</v>
      </c>
      <c r="J194" s="1">
        <f>3+2</f>
        <v>5</v>
      </c>
      <c r="K194" s="2">
        <f t="shared" si="7"/>
        <v>0</v>
      </c>
      <c r="L194" s="2">
        <f t="shared" si="8"/>
        <v>25</v>
      </c>
      <c r="M194" s="1" t="s">
        <v>30</v>
      </c>
      <c r="N194" s="1" t="s">
        <v>31</v>
      </c>
      <c r="O194" s="1">
        <v>1926</v>
      </c>
      <c r="P194" s="1">
        <v>85</v>
      </c>
      <c r="Q194" s="1">
        <v>3877</v>
      </c>
      <c r="S194" s="1" t="s">
        <v>72</v>
      </c>
    </row>
    <row r="195" spans="1:19">
      <c r="A195" s="1">
        <v>1926</v>
      </c>
      <c r="B195" s="1">
        <v>7</v>
      </c>
      <c r="C195" s="1">
        <v>13</v>
      </c>
      <c r="D195" s="4">
        <f t="shared" ref="D195:D258" si="9">IF(E195="","",E195*10+F195)</f>
        <v>12</v>
      </c>
      <c r="E195" s="1">
        <v>1</v>
      </c>
      <c r="F195" s="1">
        <v>2</v>
      </c>
      <c r="I195" s="1">
        <v>1</v>
      </c>
      <c r="J195" s="1">
        <v>2</v>
      </c>
      <c r="K195" s="2">
        <f t="shared" ref="K195:K258" si="10">IF(D195="","",G195*10+H195)</f>
        <v>0</v>
      </c>
      <c r="L195" s="2">
        <f t="shared" ref="L195:L258" si="11">IF(D195="","",I195*10+J195)</f>
        <v>12</v>
      </c>
      <c r="M195" s="1" t="s">
        <v>30</v>
      </c>
      <c r="N195" s="1" t="s">
        <v>31</v>
      </c>
      <c r="O195" s="1">
        <v>1926</v>
      </c>
      <c r="P195" s="1">
        <v>85</v>
      </c>
      <c r="Q195" s="1">
        <v>3877</v>
      </c>
      <c r="S195" s="1" t="s">
        <v>72</v>
      </c>
    </row>
    <row r="196" spans="1:19">
      <c r="A196" s="1">
        <v>1926</v>
      </c>
      <c r="B196" s="1">
        <v>7</v>
      </c>
      <c r="C196" s="1">
        <v>14</v>
      </c>
      <c r="D196" s="4">
        <f t="shared" si="9"/>
        <v>13</v>
      </c>
      <c r="E196" s="1">
        <v>1</v>
      </c>
      <c r="F196" s="1">
        <v>3</v>
      </c>
      <c r="I196" s="1">
        <v>1</v>
      </c>
      <c r="J196" s="1">
        <v>3</v>
      </c>
      <c r="K196" s="2">
        <f t="shared" si="10"/>
        <v>0</v>
      </c>
      <c r="L196" s="2">
        <f t="shared" si="11"/>
        <v>13</v>
      </c>
      <c r="M196" s="1" t="s">
        <v>30</v>
      </c>
      <c r="N196" s="1" t="s">
        <v>31</v>
      </c>
      <c r="O196" s="1">
        <v>1926</v>
      </c>
      <c r="P196" s="1">
        <v>85</v>
      </c>
      <c r="Q196" s="1">
        <v>3877</v>
      </c>
      <c r="S196" s="1" t="s">
        <v>72</v>
      </c>
    </row>
    <row r="197" spans="1:19">
      <c r="A197" s="1">
        <v>1926</v>
      </c>
      <c r="B197" s="1">
        <v>7</v>
      </c>
      <c r="C197" s="1">
        <v>15</v>
      </c>
      <c r="D197" s="4">
        <f t="shared" si="9"/>
        <v>14</v>
      </c>
      <c r="E197" s="1">
        <v>1</v>
      </c>
      <c r="F197" s="1">
        <v>4</v>
      </c>
      <c r="I197" s="1">
        <v>1</v>
      </c>
      <c r="J197" s="1">
        <v>4</v>
      </c>
      <c r="K197" s="2">
        <f t="shared" si="10"/>
        <v>0</v>
      </c>
      <c r="L197" s="2">
        <f t="shared" si="11"/>
        <v>14</v>
      </c>
      <c r="M197" s="1" t="s">
        <v>30</v>
      </c>
      <c r="N197" s="1" t="s">
        <v>31</v>
      </c>
      <c r="O197" s="1">
        <v>1926</v>
      </c>
      <c r="P197" s="1">
        <v>85</v>
      </c>
      <c r="Q197" s="1">
        <v>3877</v>
      </c>
      <c r="S197" s="1" t="s">
        <v>72</v>
      </c>
    </row>
    <row r="198" spans="1:19">
      <c r="A198" s="1">
        <v>1926</v>
      </c>
      <c r="B198" s="1">
        <v>7</v>
      </c>
      <c r="C198" s="1">
        <v>16</v>
      </c>
      <c r="D198" s="4">
        <f t="shared" si="9"/>
        <v>13</v>
      </c>
      <c r="E198" s="1">
        <v>1</v>
      </c>
      <c r="F198" s="1">
        <v>3</v>
      </c>
      <c r="I198" s="1">
        <v>1</v>
      </c>
      <c r="J198" s="1">
        <v>3</v>
      </c>
      <c r="K198" s="2">
        <f t="shared" si="10"/>
        <v>0</v>
      </c>
      <c r="L198" s="2">
        <f t="shared" si="11"/>
        <v>13</v>
      </c>
      <c r="M198" s="1" t="s">
        <v>30</v>
      </c>
      <c r="N198" s="1" t="s">
        <v>31</v>
      </c>
      <c r="O198" s="1">
        <v>1926</v>
      </c>
      <c r="P198" s="1">
        <v>85</v>
      </c>
      <c r="Q198" s="1">
        <v>3877</v>
      </c>
      <c r="S198" s="1" t="s">
        <v>72</v>
      </c>
    </row>
    <row r="199" spans="1:19">
      <c r="A199" s="1">
        <v>1926</v>
      </c>
      <c r="B199" s="1">
        <v>7</v>
      </c>
      <c r="C199" s="1">
        <v>17</v>
      </c>
      <c r="D199" s="4">
        <f t="shared" si="9"/>
        <v>11</v>
      </c>
      <c r="E199" s="1">
        <v>1</v>
      </c>
      <c r="F199" s="1">
        <v>1</v>
      </c>
      <c r="G199" s="1">
        <v>1</v>
      </c>
      <c r="H199" s="1">
        <v>1</v>
      </c>
      <c r="K199" s="2">
        <f t="shared" si="10"/>
        <v>11</v>
      </c>
      <c r="L199" s="2">
        <f t="shared" si="11"/>
        <v>0</v>
      </c>
      <c r="M199" s="1" t="s">
        <v>30</v>
      </c>
      <c r="N199" s="1" t="s">
        <v>31</v>
      </c>
      <c r="O199" s="1">
        <v>1926</v>
      </c>
      <c r="P199" s="1">
        <v>85</v>
      </c>
      <c r="Q199" s="1">
        <v>3877</v>
      </c>
      <c r="S199" s="1" t="s">
        <v>72</v>
      </c>
    </row>
    <row r="200" spans="1:19">
      <c r="A200" s="1">
        <v>1926</v>
      </c>
      <c r="B200" s="1">
        <v>7</v>
      </c>
      <c r="C200" s="1">
        <v>18</v>
      </c>
      <c r="D200" s="4">
        <f t="shared" si="9"/>
        <v>0</v>
      </c>
      <c r="E200" s="1">
        <v>0</v>
      </c>
      <c r="F200" s="1">
        <v>0</v>
      </c>
      <c r="K200" s="2">
        <f t="shared" si="10"/>
        <v>0</v>
      </c>
      <c r="L200" s="2">
        <f t="shared" si="11"/>
        <v>0</v>
      </c>
      <c r="M200" s="1" t="s">
        <v>30</v>
      </c>
      <c r="N200" s="1" t="s">
        <v>31</v>
      </c>
      <c r="O200" s="1">
        <v>1926</v>
      </c>
      <c r="P200" s="1">
        <v>85</v>
      </c>
      <c r="Q200" s="1">
        <v>3877</v>
      </c>
      <c r="S200" s="1" t="s">
        <v>72</v>
      </c>
    </row>
    <row r="201" spans="1:19">
      <c r="A201" s="1">
        <v>1926</v>
      </c>
      <c r="B201" s="1">
        <v>7</v>
      </c>
      <c r="C201" s="1">
        <v>19</v>
      </c>
      <c r="D201" s="4" t="str">
        <f t="shared" si="9"/>
        <v/>
      </c>
      <c r="K201" s="2" t="str">
        <f t="shared" si="10"/>
        <v/>
      </c>
      <c r="L201" s="2" t="str">
        <f t="shared" si="11"/>
        <v/>
      </c>
      <c r="N201" s="1" t="s">
        <v>31</v>
      </c>
      <c r="O201" s="1">
        <v>1926</v>
      </c>
      <c r="P201" s="1">
        <v>85</v>
      </c>
      <c r="Q201" s="1">
        <v>3877</v>
      </c>
      <c r="S201" s="1" t="s">
        <v>72</v>
      </c>
    </row>
    <row r="202" spans="1:19">
      <c r="A202" s="1">
        <v>1926</v>
      </c>
      <c r="B202" s="1">
        <v>7</v>
      </c>
      <c r="C202" s="1">
        <v>20</v>
      </c>
      <c r="D202" s="4">
        <f t="shared" si="9"/>
        <v>23</v>
      </c>
      <c r="E202" s="1">
        <v>2</v>
      </c>
      <c r="F202" s="1">
        <v>3</v>
      </c>
      <c r="G202" s="1">
        <v>1</v>
      </c>
      <c r="H202" s="1">
        <v>1</v>
      </c>
      <c r="I202" s="1">
        <v>1</v>
      </c>
      <c r="J202" s="1">
        <v>2</v>
      </c>
      <c r="K202" s="2">
        <f t="shared" si="10"/>
        <v>11</v>
      </c>
      <c r="L202" s="2">
        <f t="shared" si="11"/>
        <v>12</v>
      </c>
      <c r="M202" s="1" t="s">
        <v>30</v>
      </c>
      <c r="N202" s="1" t="s">
        <v>31</v>
      </c>
      <c r="O202" s="1">
        <v>1926</v>
      </c>
      <c r="P202" s="1">
        <v>85</v>
      </c>
      <c r="Q202" s="1">
        <v>3877</v>
      </c>
      <c r="S202" s="1" t="s">
        <v>72</v>
      </c>
    </row>
    <row r="203" spans="1:19">
      <c r="A203" s="1">
        <v>1926</v>
      </c>
      <c r="B203" s="1">
        <v>7</v>
      </c>
      <c r="C203" s="1">
        <v>21</v>
      </c>
      <c r="D203" s="4">
        <f t="shared" si="9"/>
        <v>35</v>
      </c>
      <c r="E203" s="1">
        <v>3</v>
      </c>
      <c r="F203" s="1">
        <v>5</v>
      </c>
      <c r="G203" s="1">
        <v>3</v>
      </c>
      <c r="H203" s="1">
        <f>2+1+2</f>
        <v>5</v>
      </c>
      <c r="K203" s="2">
        <f t="shared" si="10"/>
        <v>35</v>
      </c>
      <c r="L203" s="2">
        <f t="shared" si="11"/>
        <v>0</v>
      </c>
      <c r="M203" s="1" t="s">
        <v>30</v>
      </c>
      <c r="N203" s="1" t="s">
        <v>31</v>
      </c>
      <c r="O203" s="1">
        <v>1926</v>
      </c>
      <c r="P203" s="1">
        <v>85</v>
      </c>
      <c r="Q203" s="1">
        <v>3877</v>
      </c>
      <c r="S203" s="1" t="s">
        <v>72</v>
      </c>
    </row>
    <row r="204" spans="1:19">
      <c r="A204" s="1">
        <v>1926</v>
      </c>
      <c r="B204" s="1">
        <v>7</v>
      </c>
      <c r="C204" s="1">
        <v>22</v>
      </c>
      <c r="D204" s="4">
        <f t="shared" si="9"/>
        <v>42</v>
      </c>
      <c r="E204" s="1">
        <v>3</v>
      </c>
      <c r="F204" s="1">
        <v>12</v>
      </c>
      <c r="G204" s="1">
        <v>3</v>
      </c>
      <c r="H204" s="1">
        <f>6+4+2</f>
        <v>12</v>
      </c>
      <c r="K204" s="2">
        <f t="shared" si="10"/>
        <v>42</v>
      </c>
      <c r="L204" s="2">
        <f t="shared" si="11"/>
        <v>0</v>
      </c>
      <c r="M204" s="1" t="s">
        <v>38</v>
      </c>
      <c r="N204" s="1" t="s">
        <v>31</v>
      </c>
      <c r="O204" s="1">
        <v>1926</v>
      </c>
      <c r="P204" s="1">
        <v>85</v>
      </c>
      <c r="Q204" s="1">
        <v>3877</v>
      </c>
      <c r="S204" s="1" t="s">
        <v>72</v>
      </c>
    </row>
    <row r="205" spans="1:19">
      <c r="A205" s="1">
        <v>1926</v>
      </c>
      <c r="B205" s="1">
        <v>7</v>
      </c>
      <c r="C205" s="1">
        <v>23</v>
      </c>
      <c r="D205" s="4">
        <f t="shared" si="9"/>
        <v>25</v>
      </c>
      <c r="E205" s="1">
        <v>2</v>
      </c>
      <c r="F205" s="1">
        <v>5</v>
      </c>
      <c r="G205" s="1">
        <v>2</v>
      </c>
      <c r="H205" s="1">
        <f>2+3</f>
        <v>5</v>
      </c>
      <c r="K205" s="2">
        <f t="shared" si="10"/>
        <v>25</v>
      </c>
      <c r="L205" s="2">
        <f t="shared" si="11"/>
        <v>0</v>
      </c>
      <c r="M205" s="1" t="s">
        <v>38</v>
      </c>
      <c r="N205" s="1" t="s">
        <v>31</v>
      </c>
      <c r="O205" s="1">
        <v>1926</v>
      </c>
      <c r="P205" s="1">
        <v>85</v>
      </c>
      <c r="Q205" s="1">
        <v>3877</v>
      </c>
      <c r="S205" s="1" t="s">
        <v>72</v>
      </c>
    </row>
    <row r="206" spans="1:19">
      <c r="A206" s="1">
        <v>1926</v>
      </c>
      <c r="B206" s="1">
        <v>7</v>
      </c>
      <c r="C206" s="1">
        <v>24</v>
      </c>
      <c r="D206" s="4">
        <f t="shared" si="9"/>
        <v>68</v>
      </c>
      <c r="E206" s="1">
        <v>5</v>
      </c>
      <c r="F206" s="1">
        <v>18</v>
      </c>
      <c r="G206" s="1">
        <v>2</v>
      </c>
      <c r="H206" s="1">
        <f>5+4</f>
        <v>9</v>
      </c>
      <c r="I206" s="1">
        <v>3</v>
      </c>
      <c r="J206" s="1">
        <f>3+4+2</f>
        <v>9</v>
      </c>
      <c r="K206" s="2">
        <f t="shared" si="10"/>
        <v>29</v>
      </c>
      <c r="L206" s="2">
        <f t="shared" si="11"/>
        <v>39</v>
      </c>
      <c r="M206" s="1" t="s">
        <v>30</v>
      </c>
      <c r="N206" s="1" t="s">
        <v>31</v>
      </c>
      <c r="O206" s="1">
        <v>1926</v>
      </c>
      <c r="P206" s="1">
        <v>85</v>
      </c>
      <c r="Q206" s="1">
        <v>3877</v>
      </c>
      <c r="S206" s="1" t="s">
        <v>72</v>
      </c>
    </row>
    <row r="207" spans="1:19">
      <c r="A207" s="1">
        <v>1926</v>
      </c>
      <c r="B207" s="1">
        <v>7</v>
      </c>
      <c r="C207" s="1">
        <v>25</v>
      </c>
      <c r="D207" s="4">
        <f t="shared" si="9"/>
        <v>89</v>
      </c>
      <c r="E207" s="1">
        <v>5</v>
      </c>
      <c r="F207" s="1">
        <v>39</v>
      </c>
      <c r="G207" s="1">
        <v>2</v>
      </c>
      <c r="H207" s="1">
        <f>12+4</f>
        <v>16</v>
      </c>
      <c r="I207" s="1">
        <v>3</v>
      </c>
      <c r="J207" s="1">
        <f>2+13+8</f>
        <v>23</v>
      </c>
      <c r="K207" s="2">
        <f t="shared" si="10"/>
        <v>36</v>
      </c>
      <c r="L207" s="2">
        <f t="shared" si="11"/>
        <v>53</v>
      </c>
      <c r="M207" s="1" t="s">
        <v>30</v>
      </c>
      <c r="N207" s="1" t="s">
        <v>31</v>
      </c>
      <c r="O207" s="1">
        <v>1926</v>
      </c>
      <c r="P207" s="1">
        <v>85</v>
      </c>
      <c r="Q207" s="1">
        <v>3877</v>
      </c>
      <c r="S207" s="1" t="s">
        <v>72</v>
      </c>
    </row>
    <row r="208" spans="1:19">
      <c r="A208" s="1">
        <v>1926</v>
      </c>
      <c r="B208" s="1">
        <v>7</v>
      </c>
      <c r="C208" s="1">
        <v>26</v>
      </c>
      <c r="D208" s="4">
        <f t="shared" si="9"/>
        <v>68</v>
      </c>
      <c r="E208" s="1">
        <v>4</v>
      </c>
      <c r="F208" s="1">
        <v>28</v>
      </c>
      <c r="G208" s="1">
        <v>2</v>
      </c>
      <c r="H208" s="1">
        <f>10+2</f>
        <v>12</v>
      </c>
      <c r="I208" s="1">
        <v>2</v>
      </c>
      <c r="J208" s="1">
        <f>10+6</f>
        <v>16</v>
      </c>
      <c r="K208" s="2">
        <f t="shared" si="10"/>
        <v>32</v>
      </c>
      <c r="L208" s="2">
        <f t="shared" si="11"/>
        <v>36</v>
      </c>
      <c r="M208" s="1" t="s">
        <v>30</v>
      </c>
      <c r="N208" s="1" t="s">
        <v>31</v>
      </c>
      <c r="O208" s="1">
        <v>1926</v>
      </c>
      <c r="P208" s="1">
        <v>85</v>
      </c>
      <c r="Q208" s="1">
        <v>3877</v>
      </c>
      <c r="S208" s="1" t="s">
        <v>72</v>
      </c>
    </row>
    <row r="209" spans="1:19">
      <c r="A209" s="1">
        <v>1926</v>
      </c>
      <c r="B209" s="1">
        <v>7</v>
      </c>
      <c r="C209" s="1">
        <v>27</v>
      </c>
      <c r="D209" s="4">
        <f t="shared" si="9"/>
        <v>74</v>
      </c>
      <c r="E209" s="1">
        <v>5</v>
      </c>
      <c r="F209" s="1">
        <v>24</v>
      </c>
      <c r="G209" s="1">
        <v>3</v>
      </c>
      <c r="H209" s="1">
        <f>4+5+4</f>
        <v>13</v>
      </c>
      <c r="I209" s="1">
        <v>2</v>
      </c>
      <c r="J209" s="1">
        <f>6+5</f>
        <v>11</v>
      </c>
      <c r="K209" s="2">
        <f t="shared" si="10"/>
        <v>43</v>
      </c>
      <c r="L209" s="2">
        <f t="shared" si="11"/>
        <v>31</v>
      </c>
      <c r="M209" s="1" t="s">
        <v>30</v>
      </c>
      <c r="N209" s="1" t="s">
        <v>31</v>
      </c>
      <c r="O209" s="1">
        <v>1926</v>
      </c>
      <c r="P209" s="1">
        <v>85</v>
      </c>
      <c r="Q209" s="1">
        <v>3877</v>
      </c>
      <c r="S209" s="1" t="s">
        <v>72</v>
      </c>
    </row>
    <row r="210" spans="1:19">
      <c r="A210" s="1">
        <v>1926</v>
      </c>
      <c r="B210" s="1">
        <v>7</v>
      </c>
      <c r="C210" s="1">
        <v>28</v>
      </c>
      <c r="D210" s="4">
        <f t="shared" si="9"/>
        <v>88</v>
      </c>
      <c r="E210" s="1">
        <v>6</v>
      </c>
      <c r="F210" s="1">
        <v>28</v>
      </c>
      <c r="G210" s="1">
        <v>3</v>
      </c>
      <c r="H210" s="1">
        <f>6+4+3</f>
        <v>13</v>
      </c>
      <c r="I210" s="1">
        <v>3</v>
      </c>
      <c r="J210" s="1">
        <f>1+5+9</f>
        <v>15</v>
      </c>
      <c r="K210" s="2">
        <f t="shared" si="10"/>
        <v>43</v>
      </c>
      <c r="L210" s="2">
        <f t="shared" si="11"/>
        <v>45</v>
      </c>
      <c r="M210" s="1" t="s">
        <v>30</v>
      </c>
      <c r="N210" s="1" t="s">
        <v>31</v>
      </c>
      <c r="O210" s="1">
        <v>1926</v>
      </c>
      <c r="P210" s="1">
        <v>85</v>
      </c>
      <c r="Q210" s="1">
        <v>3877</v>
      </c>
      <c r="S210" s="1" t="s">
        <v>72</v>
      </c>
    </row>
    <row r="211" spans="1:19">
      <c r="A211" s="1">
        <v>1926</v>
      </c>
      <c r="B211" s="1">
        <v>7</v>
      </c>
      <c r="C211" s="1">
        <v>29</v>
      </c>
      <c r="D211" s="4">
        <f t="shared" si="9"/>
        <v>96</v>
      </c>
      <c r="E211" s="1">
        <v>6</v>
      </c>
      <c r="F211" s="1">
        <v>36</v>
      </c>
      <c r="G211" s="1">
        <v>3</v>
      </c>
      <c r="H211" s="1">
        <f>1+3+3</f>
        <v>7</v>
      </c>
      <c r="I211" s="1">
        <v>3</v>
      </c>
      <c r="J211" s="1">
        <f>3+5+21</f>
        <v>29</v>
      </c>
      <c r="K211" s="2">
        <f t="shared" si="10"/>
        <v>37</v>
      </c>
      <c r="L211" s="2">
        <f t="shared" si="11"/>
        <v>59</v>
      </c>
      <c r="M211" s="1" t="s">
        <v>30</v>
      </c>
      <c r="N211" s="1" t="s">
        <v>31</v>
      </c>
      <c r="O211" s="1">
        <v>1926</v>
      </c>
      <c r="P211" s="1">
        <v>85</v>
      </c>
      <c r="Q211" s="1">
        <v>3877</v>
      </c>
      <c r="S211" s="1" t="s">
        <v>72</v>
      </c>
    </row>
    <row r="212" spans="1:19">
      <c r="A212" s="1">
        <v>1926</v>
      </c>
      <c r="B212" s="1">
        <v>7</v>
      </c>
      <c r="C212" s="1">
        <v>30</v>
      </c>
      <c r="D212" s="4">
        <f t="shared" si="9"/>
        <v>96</v>
      </c>
      <c r="E212" s="1">
        <v>6</v>
      </c>
      <c r="F212" s="1">
        <v>36</v>
      </c>
      <c r="G212" s="1">
        <v>3</v>
      </c>
      <c r="H212" s="1">
        <f>1+4+2</f>
        <v>7</v>
      </c>
      <c r="I212" s="1">
        <v>3</v>
      </c>
      <c r="J212" s="1">
        <f>4+3+22</f>
        <v>29</v>
      </c>
      <c r="K212" s="2">
        <f t="shared" si="10"/>
        <v>37</v>
      </c>
      <c r="L212" s="2">
        <f t="shared" si="11"/>
        <v>59</v>
      </c>
      <c r="M212" s="1" t="s">
        <v>30</v>
      </c>
      <c r="N212" s="1" t="s">
        <v>31</v>
      </c>
      <c r="O212" s="1">
        <v>1926</v>
      </c>
      <c r="P212" s="1">
        <v>85</v>
      </c>
      <c r="Q212" s="1">
        <v>3877</v>
      </c>
      <c r="S212" s="1" t="s">
        <v>72</v>
      </c>
    </row>
    <row r="213" spans="1:19">
      <c r="A213" s="1">
        <v>1926</v>
      </c>
      <c r="B213" s="1">
        <v>7</v>
      </c>
      <c r="C213" s="1">
        <v>31</v>
      </c>
      <c r="D213" s="4">
        <f t="shared" si="9"/>
        <v>88</v>
      </c>
      <c r="E213" s="1">
        <v>5</v>
      </c>
      <c r="F213" s="1">
        <v>38</v>
      </c>
      <c r="G213" s="1">
        <v>3</v>
      </c>
      <c r="H213" s="1">
        <f>1+2+5</f>
        <v>8</v>
      </c>
      <c r="I213" s="1">
        <v>2</v>
      </c>
      <c r="J213" s="1">
        <f>6+24</f>
        <v>30</v>
      </c>
      <c r="K213" s="2">
        <f t="shared" si="10"/>
        <v>38</v>
      </c>
      <c r="L213" s="2">
        <f t="shared" si="11"/>
        <v>50</v>
      </c>
      <c r="M213" s="1" t="s">
        <v>30</v>
      </c>
      <c r="N213" s="1" t="s">
        <v>31</v>
      </c>
      <c r="O213" s="1">
        <v>1926</v>
      </c>
      <c r="P213" s="1">
        <v>85</v>
      </c>
      <c r="Q213" s="1">
        <v>3877</v>
      </c>
      <c r="S213" s="1" t="s">
        <v>72</v>
      </c>
    </row>
    <row r="214" spans="1:19">
      <c r="A214" s="1">
        <v>1926</v>
      </c>
      <c r="B214" s="1">
        <v>8</v>
      </c>
      <c r="C214" s="1">
        <v>1</v>
      </c>
      <c r="D214" s="4">
        <f t="shared" si="9"/>
        <v>87</v>
      </c>
      <c r="E214" s="1">
        <v>5</v>
      </c>
      <c r="F214" s="1">
        <v>37</v>
      </c>
      <c r="G214" s="1">
        <v>3</v>
      </c>
      <c r="H214" s="1">
        <f>2+6+4</f>
        <v>12</v>
      </c>
      <c r="I214" s="1">
        <v>2</v>
      </c>
      <c r="J214" s="1">
        <f>19+6</f>
        <v>25</v>
      </c>
      <c r="K214" s="2">
        <f t="shared" si="10"/>
        <v>42</v>
      </c>
      <c r="L214" s="2">
        <f t="shared" si="11"/>
        <v>45</v>
      </c>
      <c r="M214" s="1" t="s">
        <v>38</v>
      </c>
      <c r="N214" s="1" t="s">
        <v>31</v>
      </c>
      <c r="O214" s="1">
        <v>1926</v>
      </c>
      <c r="P214" s="1">
        <v>86</v>
      </c>
      <c r="Q214" s="1">
        <v>4129</v>
      </c>
      <c r="S214" s="1" t="s">
        <v>73</v>
      </c>
    </row>
    <row r="215" spans="1:19">
      <c r="A215" s="1">
        <v>1926</v>
      </c>
      <c r="B215" s="1">
        <v>8</v>
      </c>
      <c r="C215" s="1">
        <v>2</v>
      </c>
      <c r="D215" s="4">
        <f t="shared" si="9"/>
        <v>89</v>
      </c>
      <c r="E215" s="1">
        <v>6</v>
      </c>
      <c r="F215" s="1">
        <v>29</v>
      </c>
      <c r="G215" s="1">
        <v>4</v>
      </c>
      <c r="H215" s="1">
        <f>1+3+6+4</f>
        <v>14</v>
      </c>
      <c r="I215" s="1">
        <v>2</v>
      </c>
      <c r="J215" s="1">
        <f>6+9</f>
        <v>15</v>
      </c>
      <c r="K215" s="2">
        <f t="shared" si="10"/>
        <v>54</v>
      </c>
      <c r="L215" s="2">
        <f t="shared" si="11"/>
        <v>35</v>
      </c>
      <c r="M215" s="1" t="s">
        <v>38</v>
      </c>
      <c r="N215" s="1" t="s">
        <v>31</v>
      </c>
      <c r="O215" s="1">
        <v>1926</v>
      </c>
      <c r="P215" s="1">
        <v>86</v>
      </c>
      <c r="Q215" s="1">
        <v>4129</v>
      </c>
      <c r="S215" s="1" t="s">
        <v>73</v>
      </c>
    </row>
    <row r="216" spans="1:19">
      <c r="A216" s="1">
        <v>1926</v>
      </c>
      <c r="B216" s="1">
        <v>8</v>
      </c>
      <c r="C216" s="1">
        <v>3</v>
      </c>
      <c r="D216" s="4">
        <f t="shared" si="9"/>
        <v>89</v>
      </c>
      <c r="E216" s="1">
        <v>6</v>
      </c>
      <c r="F216" s="1">
        <v>29</v>
      </c>
      <c r="G216" s="1">
        <v>3</v>
      </c>
      <c r="H216" s="1">
        <f>4+6+5</f>
        <v>15</v>
      </c>
      <c r="I216" s="1">
        <v>3</v>
      </c>
      <c r="J216" s="1">
        <f>7+5+2</f>
        <v>14</v>
      </c>
      <c r="K216" s="2">
        <f t="shared" si="10"/>
        <v>45</v>
      </c>
      <c r="L216" s="2">
        <f t="shared" si="11"/>
        <v>44</v>
      </c>
      <c r="M216" s="1" t="s">
        <v>38</v>
      </c>
      <c r="N216" s="1" t="s">
        <v>31</v>
      </c>
      <c r="O216" s="1">
        <v>1926</v>
      </c>
      <c r="P216" s="1">
        <v>86</v>
      </c>
      <c r="Q216" s="1">
        <v>4129</v>
      </c>
      <c r="S216" s="1" t="s">
        <v>73</v>
      </c>
    </row>
    <row r="217" spans="1:19">
      <c r="A217" s="1">
        <v>1926</v>
      </c>
      <c r="B217" s="1">
        <v>8</v>
      </c>
      <c r="C217" s="1">
        <v>4</v>
      </c>
      <c r="D217" s="4" t="str">
        <f t="shared" si="9"/>
        <v/>
      </c>
      <c r="K217" s="2" t="str">
        <f t="shared" si="10"/>
        <v/>
      </c>
      <c r="L217" s="2" t="str">
        <f t="shared" si="11"/>
        <v/>
      </c>
      <c r="M217" s="1" t="s">
        <v>30</v>
      </c>
      <c r="N217" s="1" t="s">
        <v>31</v>
      </c>
      <c r="O217" s="1">
        <v>1926</v>
      </c>
      <c r="P217" s="1">
        <v>86</v>
      </c>
      <c r="Q217" s="1">
        <v>4129</v>
      </c>
      <c r="S217" s="1" t="s">
        <v>73</v>
      </c>
    </row>
    <row r="218" spans="1:19">
      <c r="A218" s="1">
        <v>1926</v>
      </c>
      <c r="B218" s="1">
        <v>8</v>
      </c>
      <c r="C218" s="1">
        <v>5</v>
      </c>
      <c r="D218" s="4" t="str">
        <f t="shared" si="9"/>
        <v/>
      </c>
      <c r="K218" s="2" t="str">
        <f t="shared" si="10"/>
        <v/>
      </c>
      <c r="L218" s="2" t="str">
        <f t="shared" si="11"/>
        <v/>
      </c>
      <c r="M218" s="1" t="s">
        <v>30</v>
      </c>
      <c r="N218" s="1" t="s">
        <v>31</v>
      </c>
      <c r="O218" s="1">
        <v>1926</v>
      </c>
      <c r="P218" s="1">
        <v>86</v>
      </c>
      <c r="Q218" s="1">
        <v>4129</v>
      </c>
      <c r="S218" s="1" t="s">
        <v>73</v>
      </c>
    </row>
    <row r="219" spans="1:19">
      <c r="A219" s="1">
        <v>1926</v>
      </c>
      <c r="B219" s="1">
        <v>8</v>
      </c>
      <c r="C219" s="1">
        <v>6</v>
      </c>
      <c r="D219" s="4">
        <f t="shared" si="9"/>
        <v>43</v>
      </c>
      <c r="E219" s="1">
        <v>2</v>
      </c>
      <c r="F219" s="1">
        <v>23</v>
      </c>
      <c r="G219" s="1">
        <v>1</v>
      </c>
      <c r="H219" s="1">
        <v>7</v>
      </c>
      <c r="I219" s="1">
        <v>1</v>
      </c>
      <c r="J219" s="1">
        <v>16</v>
      </c>
      <c r="K219" s="2">
        <f t="shared" si="10"/>
        <v>17</v>
      </c>
      <c r="L219" s="2">
        <f t="shared" si="11"/>
        <v>26</v>
      </c>
      <c r="M219" s="1" t="s">
        <v>30</v>
      </c>
      <c r="N219" s="1" t="s">
        <v>31</v>
      </c>
      <c r="O219" s="1">
        <v>1926</v>
      </c>
      <c r="P219" s="1">
        <v>86</v>
      </c>
      <c r="Q219" s="1">
        <v>4129</v>
      </c>
      <c r="S219" s="1" t="s">
        <v>73</v>
      </c>
    </row>
    <row r="220" spans="1:19">
      <c r="A220" s="1">
        <v>1926</v>
      </c>
      <c r="B220" s="1">
        <v>8</v>
      </c>
      <c r="C220" s="1">
        <v>7</v>
      </c>
      <c r="D220" s="4">
        <f t="shared" si="9"/>
        <v>36</v>
      </c>
      <c r="E220" s="1">
        <v>2</v>
      </c>
      <c r="F220" s="1">
        <v>16</v>
      </c>
      <c r="G220" s="1">
        <v>1</v>
      </c>
      <c r="H220" s="1">
        <v>5</v>
      </c>
      <c r="I220" s="1">
        <v>1</v>
      </c>
      <c r="J220" s="1">
        <v>11</v>
      </c>
      <c r="K220" s="2">
        <f t="shared" si="10"/>
        <v>15</v>
      </c>
      <c r="L220" s="2">
        <f t="shared" si="11"/>
        <v>21</v>
      </c>
      <c r="M220" s="1" t="s">
        <v>30</v>
      </c>
      <c r="N220" s="1" t="s">
        <v>31</v>
      </c>
      <c r="O220" s="1">
        <v>1926</v>
      </c>
      <c r="P220" s="1">
        <v>86</v>
      </c>
      <c r="Q220" s="1">
        <v>4129</v>
      </c>
      <c r="S220" s="1" t="s">
        <v>73</v>
      </c>
    </row>
    <row r="221" spans="1:19">
      <c r="A221" s="1">
        <v>1926</v>
      </c>
      <c r="B221" s="1">
        <v>8</v>
      </c>
      <c r="C221" s="1">
        <v>8</v>
      </c>
      <c r="D221" s="4">
        <f t="shared" si="9"/>
        <v>28</v>
      </c>
      <c r="E221" s="1">
        <v>1</v>
      </c>
      <c r="F221" s="1">
        <v>18</v>
      </c>
      <c r="I221" s="1">
        <v>1</v>
      </c>
      <c r="J221" s="1">
        <v>18</v>
      </c>
      <c r="K221" s="2">
        <f t="shared" si="10"/>
        <v>0</v>
      </c>
      <c r="L221" s="2">
        <f t="shared" si="11"/>
        <v>28</v>
      </c>
      <c r="M221" s="1" t="s">
        <v>30</v>
      </c>
      <c r="N221" s="1" t="s">
        <v>31</v>
      </c>
      <c r="O221" s="1">
        <v>1926</v>
      </c>
      <c r="P221" s="1">
        <v>86</v>
      </c>
      <c r="Q221" s="1">
        <v>4129</v>
      </c>
      <c r="S221" s="1" t="s">
        <v>73</v>
      </c>
    </row>
    <row r="222" spans="1:19">
      <c r="A222" s="1">
        <v>1926</v>
      </c>
      <c r="B222" s="1">
        <v>8</v>
      </c>
      <c r="C222" s="1">
        <v>9</v>
      </c>
      <c r="D222" s="4">
        <f t="shared" si="9"/>
        <v>36</v>
      </c>
      <c r="E222" s="1">
        <v>2</v>
      </c>
      <c r="F222" s="1">
        <v>16</v>
      </c>
      <c r="I222" s="1">
        <v>2</v>
      </c>
      <c r="J222" s="1">
        <f>4+12</f>
        <v>16</v>
      </c>
      <c r="K222" s="2">
        <f t="shared" si="10"/>
        <v>0</v>
      </c>
      <c r="L222" s="2">
        <f t="shared" si="11"/>
        <v>36</v>
      </c>
      <c r="M222" s="1" t="s">
        <v>30</v>
      </c>
      <c r="N222" s="1" t="s">
        <v>31</v>
      </c>
      <c r="O222" s="1">
        <v>1926</v>
      </c>
      <c r="P222" s="1">
        <v>86</v>
      </c>
      <c r="Q222" s="1">
        <v>4129</v>
      </c>
      <c r="S222" s="1" t="s">
        <v>73</v>
      </c>
    </row>
    <row r="223" spans="1:19">
      <c r="A223" s="1">
        <v>1926</v>
      </c>
      <c r="B223" s="1">
        <v>8</v>
      </c>
      <c r="C223" s="1">
        <v>10</v>
      </c>
      <c r="D223" s="4">
        <f t="shared" si="9"/>
        <v>70</v>
      </c>
      <c r="E223" s="1">
        <v>4</v>
      </c>
      <c r="F223" s="1">
        <v>30</v>
      </c>
      <c r="G223" s="1">
        <v>1</v>
      </c>
      <c r="H223" s="1">
        <v>2</v>
      </c>
      <c r="I223" s="1">
        <v>3</v>
      </c>
      <c r="J223" s="1">
        <f>6+1+21</f>
        <v>28</v>
      </c>
      <c r="K223" s="2">
        <f t="shared" si="10"/>
        <v>12</v>
      </c>
      <c r="L223" s="2">
        <f t="shared" si="11"/>
        <v>58</v>
      </c>
      <c r="M223" s="1" t="s">
        <v>30</v>
      </c>
      <c r="N223" s="1" t="s">
        <v>31</v>
      </c>
      <c r="O223" s="1">
        <v>1926</v>
      </c>
      <c r="P223" s="1">
        <v>86</v>
      </c>
      <c r="Q223" s="1">
        <v>4129</v>
      </c>
      <c r="S223" s="1" t="s">
        <v>73</v>
      </c>
    </row>
    <row r="224" spans="1:19">
      <c r="A224" s="1">
        <v>1926</v>
      </c>
      <c r="B224" s="1">
        <v>8</v>
      </c>
      <c r="C224" s="1">
        <v>11</v>
      </c>
      <c r="D224" s="4">
        <f t="shared" si="9"/>
        <v>54</v>
      </c>
      <c r="E224" s="1">
        <v>3</v>
      </c>
      <c r="F224" s="1">
        <v>24</v>
      </c>
      <c r="I224" s="1">
        <v>3</v>
      </c>
      <c r="J224" s="1">
        <f>7+4+13</f>
        <v>24</v>
      </c>
      <c r="K224" s="2">
        <f t="shared" si="10"/>
        <v>0</v>
      </c>
      <c r="L224" s="2">
        <f t="shared" si="11"/>
        <v>54</v>
      </c>
      <c r="M224" s="1" t="s">
        <v>30</v>
      </c>
      <c r="N224" s="1" t="s">
        <v>31</v>
      </c>
      <c r="O224" s="1">
        <v>1926</v>
      </c>
      <c r="P224" s="1">
        <v>86</v>
      </c>
      <c r="Q224" s="1">
        <v>4129</v>
      </c>
      <c r="S224" s="1" t="s">
        <v>73</v>
      </c>
    </row>
    <row r="225" spans="1:19">
      <c r="A225" s="1">
        <v>1926</v>
      </c>
      <c r="B225" s="1">
        <v>8</v>
      </c>
      <c r="C225" s="1">
        <v>12</v>
      </c>
      <c r="D225" s="4">
        <f t="shared" si="9"/>
        <v>72</v>
      </c>
      <c r="E225" s="1">
        <v>3</v>
      </c>
      <c r="F225" s="1">
        <v>42</v>
      </c>
      <c r="I225" s="1">
        <v>3</v>
      </c>
      <c r="J225" s="1">
        <f>6+11+25</f>
        <v>42</v>
      </c>
      <c r="K225" s="2">
        <f t="shared" si="10"/>
        <v>0</v>
      </c>
      <c r="L225" s="2">
        <f t="shared" si="11"/>
        <v>72</v>
      </c>
      <c r="M225" s="1" t="s">
        <v>30</v>
      </c>
      <c r="N225" s="1" t="s">
        <v>31</v>
      </c>
      <c r="O225" s="1">
        <v>1926</v>
      </c>
      <c r="P225" s="1">
        <v>86</v>
      </c>
      <c r="Q225" s="1">
        <v>4129</v>
      </c>
      <c r="S225" s="1" t="s">
        <v>73</v>
      </c>
    </row>
    <row r="226" spans="1:19">
      <c r="A226" s="1">
        <v>1926</v>
      </c>
      <c r="B226" s="1">
        <v>8</v>
      </c>
      <c r="C226" s="1">
        <v>13</v>
      </c>
      <c r="D226" s="4">
        <f t="shared" si="9"/>
        <v>49</v>
      </c>
      <c r="E226" s="1">
        <v>3</v>
      </c>
      <c r="F226" s="1">
        <v>19</v>
      </c>
      <c r="I226" s="1">
        <v>3</v>
      </c>
      <c r="J226" s="1">
        <f>2+9+8</f>
        <v>19</v>
      </c>
      <c r="K226" s="2">
        <f t="shared" si="10"/>
        <v>0</v>
      </c>
      <c r="L226" s="2">
        <f t="shared" si="11"/>
        <v>49</v>
      </c>
      <c r="M226" s="1" t="s">
        <v>30</v>
      </c>
      <c r="N226" s="1" t="s">
        <v>31</v>
      </c>
      <c r="O226" s="1">
        <v>1926</v>
      </c>
      <c r="P226" s="1">
        <v>86</v>
      </c>
      <c r="Q226" s="1">
        <v>4129</v>
      </c>
      <c r="S226" s="1" t="s">
        <v>73</v>
      </c>
    </row>
    <row r="227" spans="1:19">
      <c r="A227" s="1">
        <v>1926</v>
      </c>
      <c r="B227" s="1">
        <v>8</v>
      </c>
      <c r="C227" s="1">
        <v>14</v>
      </c>
      <c r="D227" s="4">
        <f t="shared" si="9"/>
        <v>51</v>
      </c>
      <c r="E227" s="1">
        <v>3</v>
      </c>
      <c r="F227" s="1">
        <v>21</v>
      </c>
      <c r="I227" s="1">
        <v>3</v>
      </c>
      <c r="J227" s="1">
        <f>3+15+3</f>
        <v>21</v>
      </c>
      <c r="K227" s="2">
        <f t="shared" si="10"/>
        <v>0</v>
      </c>
      <c r="L227" s="2">
        <f t="shared" si="11"/>
        <v>51</v>
      </c>
      <c r="M227" s="1" t="s">
        <v>30</v>
      </c>
      <c r="N227" s="1" t="s">
        <v>31</v>
      </c>
      <c r="O227" s="1">
        <v>1926</v>
      </c>
      <c r="P227" s="1">
        <v>86</v>
      </c>
      <c r="Q227" s="1">
        <v>4129</v>
      </c>
      <c r="S227" s="1" t="s">
        <v>73</v>
      </c>
    </row>
    <row r="228" spans="1:19">
      <c r="A228" s="1">
        <v>1926</v>
      </c>
      <c r="B228" s="1">
        <v>8</v>
      </c>
      <c r="C228" s="1">
        <v>15</v>
      </c>
      <c r="D228" s="4">
        <f t="shared" si="9"/>
        <v>43</v>
      </c>
      <c r="E228" s="1">
        <v>3</v>
      </c>
      <c r="F228" s="1">
        <v>13</v>
      </c>
      <c r="I228" s="1">
        <v>3</v>
      </c>
      <c r="J228" s="1">
        <f>8+1+4</f>
        <v>13</v>
      </c>
      <c r="K228" s="2">
        <f t="shared" si="10"/>
        <v>0</v>
      </c>
      <c r="L228" s="2">
        <f t="shared" si="11"/>
        <v>43</v>
      </c>
      <c r="M228" s="1" t="s">
        <v>30</v>
      </c>
      <c r="N228" s="1" t="s">
        <v>31</v>
      </c>
      <c r="O228" s="1">
        <v>1926</v>
      </c>
      <c r="P228" s="1">
        <v>86</v>
      </c>
      <c r="Q228" s="1">
        <v>4129</v>
      </c>
      <c r="S228" s="1" t="s">
        <v>73</v>
      </c>
    </row>
    <row r="229" spans="1:19">
      <c r="A229" s="1">
        <v>1926</v>
      </c>
      <c r="B229" s="1">
        <v>8</v>
      </c>
      <c r="C229" s="1">
        <v>16</v>
      </c>
      <c r="D229" s="4">
        <f t="shared" si="9"/>
        <v>42</v>
      </c>
      <c r="E229" s="1">
        <v>3</v>
      </c>
      <c r="F229" s="1">
        <v>12</v>
      </c>
      <c r="G229" s="1">
        <v>1</v>
      </c>
      <c r="H229" s="1">
        <v>1</v>
      </c>
      <c r="I229" s="1">
        <v>2</v>
      </c>
      <c r="J229" s="1">
        <f>7+4</f>
        <v>11</v>
      </c>
      <c r="K229" s="2">
        <f t="shared" si="10"/>
        <v>11</v>
      </c>
      <c r="L229" s="2">
        <f t="shared" si="11"/>
        <v>31</v>
      </c>
      <c r="M229" s="1" t="s">
        <v>30</v>
      </c>
      <c r="N229" s="1" t="s">
        <v>31</v>
      </c>
      <c r="O229" s="1">
        <v>1926</v>
      </c>
      <c r="P229" s="1">
        <v>86</v>
      </c>
      <c r="Q229" s="1">
        <v>4129</v>
      </c>
      <c r="S229" s="1" t="s">
        <v>73</v>
      </c>
    </row>
    <row r="230" spans="1:19">
      <c r="A230" s="1">
        <v>1926</v>
      </c>
      <c r="B230" s="1">
        <v>8</v>
      </c>
      <c r="C230" s="1">
        <v>17</v>
      </c>
      <c r="D230" s="4" t="str">
        <f t="shared" si="9"/>
        <v/>
      </c>
      <c r="K230" s="2" t="str">
        <f t="shared" si="10"/>
        <v/>
      </c>
      <c r="L230" s="2" t="str">
        <f t="shared" si="11"/>
        <v/>
      </c>
      <c r="M230" s="1" t="s">
        <v>30</v>
      </c>
      <c r="N230" s="1" t="s">
        <v>31</v>
      </c>
      <c r="O230" s="1">
        <v>1926</v>
      </c>
      <c r="P230" s="1">
        <v>86</v>
      </c>
      <c r="Q230" s="1">
        <v>4129</v>
      </c>
      <c r="S230" s="1" t="s">
        <v>73</v>
      </c>
    </row>
    <row r="231" spans="1:19">
      <c r="A231" s="1">
        <v>1926</v>
      </c>
      <c r="B231" s="1">
        <v>8</v>
      </c>
      <c r="C231" s="1">
        <v>18</v>
      </c>
      <c r="D231" s="4">
        <f t="shared" si="9"/>
        <v>31</v>
      </c>
      <c r="E231" s="1">
        <v>2</v>
      </c>
      <c r="F231" s="1">
        <v>11</v>
      </c>
      <c r="I231" s="1">
        <v>2</v>
      </c>
      <c r="J231" s="1">
        <f>6+5</f>
        <v>11</v>
      </c>
      <c r="K231" s="2">
        <f t="shared" si="10"/>
        <v>0</v>
      </c>
      <c r="L231" s="2">
        <f t="shared" si="11"/>
        <v>31</v>
      </c>
      <c r="M231" s="1" t="s">
        <v>30</v>
      </c>
      <c r="N231" s="1" t="s">
        <v>31</v>
      </c>
      <c r="O231" s="1">
        <v>1926</v>
      </c>
      <c r="P231" s="1">
        <v>86</v>
      </c>
      <c r="Q231" s="1">
        <v>4129</v>
      </c>
      <c r="S231" s="1" t="s">
        <v>73</v>
      </c>
    </row>
    <row r="232" spans="1:19">
      <c r="A232" s="1">
        <v>1926</v>
      </c>
      <c r="B232" s="1">
        <v>8</v>
      </c>
      <c r="C232" s="1">
        <v>19</v>
      </c>
      <c r="D232" s="4">
        <f t="shared" si="9"/>
        <v>29</v>
      </c>
      <c r="E232" s="1">
        <v>2</v>
      </c>
      <c r="F232" s="1">
        <v>9</v>
      </c>
      <c r="I232" s="1">
        <v>2</v>
      </c>
      <c r="J232" s="1">
        <f>3+6</f>
        <v>9</v>
      </c>
      <c r="K232" s="2">
        <f t="shared" si="10"/>
        <v>0</v>
      </c>
      <c r="L232" s="2">
        <f t="shared" si="11"/>
        <v>29</v>
      </c>
      <c r="M232" s="1" t="s">
        <v>30</v>
      </c>
      <c r="N232" s="1" t="s">
        <v>31</v>
      </c>
      <c r="O232" s="1">
        <v>1926</v>
      </c>
      <c r="P232" s="1">
        <v>86</v>
      </c>
      <c r="Q232" s="1">
        <v>4129</v>
      </c>
      <c r="S232" s="1" t="s">
        <v>73</v>
      </c>
    </row>
    <row r="233" spans="1:19">
      <c r="A233" s="1">
        <v>1926</v>
      </c>
      <c r="B233" s="1">
        <v>8</v>
      </c>
      <c r="C233" s="1">
        <v>20</v>
      </c>
      <c r="D233" s="4">
        <f t="shared" si="9"/>
        <v>37</v>
      </c>
      <c r="E233" s="1">
        <v>3</v>
      </c>
      <c r="F233" s="1">
        <v>7</v>
      </c>
      <c r="G233" s="1">
        <v>1</v>
      </c>
      <c r="H233" s="1">
        <v>2</v>
      </c>
      <c r="I233" s="1">
        <v>2</v>
      </c>
      <c r="J233" s="1">
        <f>1+4</f>
        <v>5</v>
      </c>
      <c r="K233" s="2">
        <f t="shared" si="10"/>
        <v>12</v>
      </c>
      <c r="L233" s="2">
        <f t="shared" si="11"/>
        <v>25</v>
      </c>
      <c r="M233" s="1" t="s">
        <v>30</v>
      </c>
      <c r="N233" s="1" t="s">
        <v>31</v>
      </c>
      <c r="O233" s="1">
        <v>1926</v>
      </c>
      <c r="P233" s="1">
        <v>86</v>
      </c>
      <c r="Q233" s="1">
        <v>4129</v>
      </c>
      <c r="S233" s="1" t="s">
        <v>73</v>
      </c>
    </row>
    <row r="234" spans="1:19">
      <c r="A234" s="1">
        <v>1926</v>
      </c>
      <c r="B234" s="1">
        <v>8</v>
      </c>
      <c r="C234" s="1">
        <v>21</v>
      </c>
      <c r="D234" s="4">
        <f t="shared" si="9"/>
        <v>74</v>
      </c>
      <c r="E234" s="1">
        <v>6</v>
      </c>
      <c r="F234" s="1">
        <v>14</v>
      </c>
      <c r="G234" s="1">
        <v>1</v>
      </c>
      <c r="H234" s="1">
        <v>2</v>
      </c>
      <c r="I234" s="1">
        <v>5</v>
      </c>
      <c r="J234" s="1">
        <f>1+4+2+4+1</f>
        <v>12</v>
      </c>
      <c r="K234" s="2">
        <f t="shared" si="10"/>
        <v>12</v>
      </c>
      <c r="L234" s="2">
        <f t="shared" si="11"/>
        <v>62</v>
      </c>
      <c r="M234" s="1" t="s">
        <v>30</v>
      </c>
      <c r="N234" s="1" t="s">
        <v>31</v>
      </c>
      <c r="O234" s="1">
        <v>1926</v>
      </c>
      <c r="P234" s="1">
        <v>86</v>
      </c>
      <c r="Q234" s="1">
        <v>4129</v>
      </c>
      <c r="S234" s="1" t="s">
        <v>73</v>
      </c>
    </row>
    <row r="235" spans="1:19">
      <c r="A235" s="1">
        <v>1926</v>
      </c>
      <c r="B235" s="1">
        <v>8</v>
      </c>
      <c r="C235" s="1">
        <v>22</v>
      </c>
      <c r="D235" s="4">
        <f t="shared" si="9"/>
        <v>74</v>
      </c>
      <c r="E235" s="1">
        <v>6</v>
      </c>
      <c r="F235" s="1">
        <v>14</v>
      </c>
      <c r="G235" s="1">
        <v>1</v>
      </c>
      <c r="H235" s="1">
        <v>4</v>
      </c>
      <c r="I235" s="1">
        <v>5</v>
      </c>
      <c r="J235" s="1">
        <f>1+2+1+3+3</f>
        <v>10</v>
      </c>
      <c r="K235" s="2">
        <f t="shared" si="10"/>
        <v>14</v>
      </c>
      <c r="L235" s="2">
        <f t="shared" si="11"/>
        <v>60</v>
      </c>
      <c r="M235" s="1" t="s">
        <v>30</v>
      </c>
      <c r="N235" s="1" t="s">
        <v>31</v>
      </c>
      <c r="O235" s="1">
        <v>1926</v>
      </c>
      <c r="P235" s="1">
        <v>86</v>
      </c>
      <c r="Q235" s="1">
        <v>4129</v>
      </c>
      <c r="S235" s="1" t="s">
        <v>73</v>
      </c>
    </row>
    <row r="236" spans="1:19">
      <c r="A236" s="1">
        <v>1926</v>
      </c>
      <c r="B236" s="1">
        <v>8</v>
      </c>
      <c r="C236" s="1">
        <v>23</v>
      </c>
      <c r="D236" s="4">
        <f t="shared" si="9"/>
        <v>58</v>
      </c>
      <c r="E236" s="1">
        <v>4</v>
      </c>
      <c r="F236" s="1">
        <v>18</v>
      </c>
      <c r="G236" s="1">
        <v>1</v>
      </c>
      <c r="H236" s="1">
        <v>2</v>
      </c>
      <c r="I236" s="1">
        <v>3</v>
      </c>
      <c r="J236" s="1">
        <f>1+10+5</f>
        <v>16</v>
      </c>
      <c r="K236" s="2">
        <f t="shared" si="10"/>
        <v>12</v>
      </c>
      <c r="L236" s="2">
        <f t="shared" si="11"/>
        <v>46</v>
      </c>
      <c r="M236" s="1" t="s">
        <v>30</v>
      </c>
      <c r="N236" s="1" t="s">
        <v>31</v>
      </c>
      <c r="O236" s="1">
        <v>1926</v>
      </c>
      <c r="P236" s="1">
        <v>86</v>
      </c>
      <c r="Q236" s="1">
        <v>4129</v>
      </c>
      <c r="S236" s="1" t="s">
        <v>73</v>
      </c>
    </row>
    <row r="237" spans="1:19">
      <c r="A237" s="1">
        <v>1926</v>
      </c>
      <c r="B237" s="1">
        <v>8</v>
      </c>
      <c r="C237" s="1">
        <v>24</v>
      </c>
      <c r="D237" s="4">
        <f t="shared" si="9"/>
        <v>85</v>
      </c>
      <c r="E237" s="1">
        <v>6</v>
      </c>
      <c r="F237" s="1">
        <v>25</v>
      </c>
      <c r="G237" s="1">
        <v>2</v>
      </c>
      <c r="H237" s="1">
        <f>7+9</f>
        <v>16</v>
      </c>
      <c r="I237" s="1">
        <v>4</v>
      </c>
      <c r="J237" s="1">
        <f>1+4+1+3</f>
        <v>9</v>
      </c>
      <c r="K237" s="2">
        <f t="shared" si="10"/>
        <v>36</v>
      </c>
      <c r="L237" s="2">
        <f t="shared" si="11"/>
        <v>49</v>
      </c>
      <c r="M237" s="1" t="s">
        <v>30</v>
      </c>
      <c r="N237" s="1" t="s">
        <v>31</v>
      </c>
      <c r="O237" s="1">
        <v>1926</v>
      </c>
      <c r="P237" s="1">
        <v>86</v>
      </c>
      <c r="Q237" s="1">
        <v>4129</v>
      </c>
      <c r="S237" s="1" t="s">
        <v>73</v>
      </c>
    </row>
    <row r="238" spans="1:19">
      <c r="A238" s="1">
        <v>1926</v>
      </c>
      <c r="B238" s="1">
        <v>8</v>
      </c>
      <c r="C238" s="1">
        <v>25</v>
      </c>
      <c r="D238" s="4">
        <f t="shared" si="9"/>
        <v>78</v>
      </c>
      <c r="E238" s="1">
        <v>6</v>
      </c>
      <c r="F238" s="1">
        <v>18</v>
      </c>
      <c r="G238" s="1">
        <v>2</v>
      </c>
      <c r="H238" s="1">
        <f>6+5</f>
        <v>11</v>
      </c>
      <c r="I238" s="1">
        <v>4</v>
      </c>
      <c r="J238" s="1">
        <f>1+4+1+1</f>
        <v>7</v>
      </c>
      <c r="K238" s="2">
        <f t="shared" si="10"/>
        <v>31</v>
      </c>
      <c r="L238" s="2">
        <f t="shared" si="11"/>
        <v>47</v>
      </c>
      <c r="M238" s="1" t="s">
        <v>30</v>
      </c>
      <c r="N238" s="1" t="s">
        <v>31</v>
      </c>
      <c r="O238" s="1">
        <v>1926</v>
      </c>
      <c r="P238" s="1">
        <v>86</v>
      </c>
      <c r="Q238" s="1">
        <v>4129</v>
      </c>
      <c r="S238" s="1" t="s">
        <v>73</v>
      </c>
    </row>
    <row r="239" spans="1:19">
      <c r="A239" s="1">
        <v>1926</v>
      </c>
      <c r="B239" s="1">
        <v>8</v>
      </c>
      <c r="C239" s="1">
        <v>26</v>
      </c>
      <c r="D239" s="4">
        <f t="shared" si="9"/>
        <v>77</v>
      </c>
      <c r="E239" s="1">
        <v>6</v>
      </c>
      <c r="F239" s="1">
        <v>17</v>
      </c>
      <c r="G239" s="1">
        <v>3</v>
      </c>
      <c r="H239" s="1">
        <f>5+3+1</f>
        <v>9</v>
      </c>
      <c r="I239" s="1">
        <v>3</v>
      </c>
      <c r="J239" s="1">
        <f>2+4+2</f>
        <v>8</v>
      </c>
      <c r="K239" s="2">
        <f t="shared" si="10"/>
        <v>39</v>
      </c>
      <c r="L239" s="2">
        <f t="shared" si="11"/>
        <v>38</v>
      </c>
      <c r="M239" s="1" t="s">
        <v>30</v>
      </c>
      <c r="N239" s="1" t="s">
        <v>31</v>
      </c>
      <c r="O239" s="1">
        <v>1926</v>
      </c>
      <c r="P239" s="1">
        <v>86</v>
      </c>
      <c r="Q239" s="1">
        <v>4129</v>
      </c>
      <c r="S239" s="1" t="s">
        <v>73</v>
      </c>
    </row>
    <row r="240" spans="1:19">
      <c r="A240" s="1">
        <v>1926</v>
      </c>
      <c r="B240" s="1">
        <v>8</v>
      </c>
      <c r="C240" s="1">
        <v>27</v>
      </c>
      <c r="D240" s="4">
        <f t="shared" si="9"/>
        <v>54</v>
      </c>
      <c r="E240" s="1">
        <v>4</v>
      </c>
      <c r="F240" s="1">
        <v>14</v>
      </c>
      <c r="G240" s="1">
        <v>1</v>
      </c>
      <c r="H240" s="1">
        <v>2</v>
      </c>
      <c r="I240" s="1">
        <v>3</v>
      </c>
      <c r="J240" s="1">
        <f>1+6+5</f>
        <v>12</v>
      </c>
      <c r="K240" s="2">
        <f t="shared" si="10"/>
        <v>12</v>
      </c>
      <c r="L240" s="2">
        <f t="shared" si="11"/>
        <v>42</v>
      </c>
      <c r="M240" s="1" t="s">
        <v>30</v>
      </c>
      <c r="N240" s="1" t="s">
        <v>31</v>
      </c>
      <c r="O240" s="1">
        <v>1926</v>
      </c>
      <c r="P240" s="1">
        <v>86</v>
      </c>
      <c r="Q240" s="1">
        <v>4129</v>
      </c>
      <c r="S240" s="1" t="s">
        <v>73</v>
      </c>
    </row>
    <row r="241" spans="1:19">
      <c r="A241" s="1">
        <v>1926</v>
      </c>
      <c r="B241" s="1">
        <v>8</v>
      </c>
      <c r="C241" s="1">
        <v>28</v>
      </c>
      <c r="D241" s="4">
        <f t="shared" si="9"/>
        <v>63</v>
      </c>
      <c r="E241" s="1">
        <v>5</v>
      </c>
      <c r="F241" s="1">
        <v>13</v>
      </c>
      <c r="G241" s="1">
        <v>2</v>
      </c>
      <c r="H241" s="1">
        <f>2+1</f>
        <v>3</v>
      </c>
      <c r="I241" s="1">
        <v>3</v>
      </c>
      <c r="J241" s="1">
        <f>1+4+5</f>
        <v>10</v>
      </c>
      <c r="K241" s="2">
        <f t="shared" si="10"/>
        <v>23</v>
      </c>
      <c r="L241" s="2">
        <f t="shared" si="11"/>
        <v>40</v>
      </c>
      <c r="M241" s="1" t="s">
        <v>30</v>
      </c>
      <c r="N241" s="1" t="s">
        <v>31</v>
      </c>
      <c r="O241" s="1">
        <v>1926</v>
      </c>
      <c r="P241" s="1">
        <v>86</v>
      </c>
      <c r="Q241" s="1">
        <v>4129</v>
      </c>
      <c r="S241" s="1" t="s">
        <v>73</v>
      </c>
    </row>
    <row r="242" spans="1:19">
      <c r="A242" s="1">
        <v>1926</v>
      </c>
      <c r="B242" s="1">
        <v>8</v>
      </c>
      <c r="C242" s="1">
        <v>29</v>
      </c>
      <c r="D242" s="4">
        <f t="shared" si="9"/>
        <v>67</v>
      </c>
      <c r="E242" s="1">
        <v>5</v>
      </c>
      <c r="F242" s="1">
        <v>17</v>
      </c>
      <c r="G242" s="1">
        <v>2</v>
      </c>
      <c r="H242" s="1">
        <f>2+2</f>
        <v>4</v>
      </c>
      <c r="I242" s="1">
        <v>3</v>
      </c>
      <c r="J242" s="1">
        <f>1+3+9</f>
        <v>13</v>
      </c>
      <c r="K242" s="2">
        <f t="shared" si="10"/>
        <v>24</v>
      </c>
      <c r="L242" s="2">
        <f t="shared" si="11"/>
        <v>43</v>
      </c>
      <c r="M242" s="1" t="s">
        <v>30</v>
      </c>
      <c r="N242" s="1" t="s">
        <v>31</v>
      </c>
      <c r="O242" s="1">
        <v>1926</v>
      </c>
      <c r="P242" s="1">
        <v>86</v>
      </c>
      <c r="Q242" s="1">
        <v>4129</v>
      </c>
      <c r="S242" s="1" t="s">
        <v>73</v>
      </c>
    </row>
    <row r="243" spans="1:19">
      <c r="A243" s="1">
        <v>1926</v>
      </c>
      <c r="B243" s="1">
        <v>8</v>
      </c>
      <c r="C243" s="1">
        <v>30</v>
      </c>
      <c r="D243" s="4">
        <f t="shared" si="9"/>
        <v>65</v>
      </c>
      <c r="E243" s="1">
        <v>5</v>
      </c>
      <c r="F243" s="1">
        <v>15</v>
      </c>
      <c r="G243" s="1">
        <v>2</v>
      </c>
      <c r="H243" s="1">
        <f>1+4</f>
        <v>5</v>
      </c>
      <c r="I243" s="1">
        <v>3</v>
      </c>
      <c r="J243" s="1">
        <f>1+2+7</f>
        <v>10</v>
      </c>
      <c r="K243" s="2">
        <f t="shared" si="10"/>
        <v>25</v>
      </c>
      <c r="L243" s="2">
        <f t="shared" si="11"/>
        <v>40</v>
      </c>
      <c r="M243" s="1" t="s">
        <v>30</v>
      </c>
      <c r="N243" s="1" t="s">
        <v>31</v>
      </c>
      <c r="O243" s="1">
        <v>1926</v>
      </c>
      <c r="P243" s="1">
        <v>86</v>
      </c>
      <c r="Q243" s="1">
        <v>4129</v>
      </c>
      <c r="S243" s="1" t="s">
        <v>73</v>
      </c>
    </row>
    <row r="244" spans="1:19">
      <c r="A244" s="1">
        <v>1926</v>
      </c>
      <c r="B244" s="1">
        <v>8</v>
      </c>
      <c r="C244" s="1">
        <v>31</v>
      </c>
      <c r="D244" s="4">
        <f t="shared" si="9"/>
        <v>54</v>
      </c>
      <c r="E244" s="1">
        <v>4</v>
      </c>
      <c r="F244" s="1">
        <v>14</v>
      </c>
      <c r="G244" s="1">
        <v>1</v>
      </c>
      <c r="H244" s="1">
        <v>3</v>
      </c>
      <c r="I244" s="1">
        <v>3</v>
      </c>
      <c r="J244" s="1">
        <f>1+5+5</f>
        <v>11</v>
      </c>
      <c r="K244" s="2">
        <f t="shared" si="10"/>
        <v>13</v>
      </c>
      <c r="L244" s="2">
        <f t="shared" si="11"/>
        <v>41</v>
      </c>
      <c r="M244" s="1" t="s">
        <v>30</v>
      </c>
      <c r="N244" s="1" t="s">
        <v>31</v>
      </c>
      <c r="O244" s="1">
        <v>1926</v>
      </c>
      <c r="P244" s="1">
        <v>86</v>
      </c>
      <c r="Q244" s="1">
        <v>4129</v>
      </c>
      <c r="S244" s="1" t="s">
        <v>73</v>
      </c>
    </row>
    <row r="245" spans="1:19">
      <c r="A245" s="1">
        <v>1926</v>
      </c>
      <c r="B245" s="1">
        <v>9</v>
      </c>
      <c r="C245" s="1">
        <v>1</v>
      </c>
      <c r="D245" s="4">
        <f t="shared" si="9"/>
        <v>40</v>
      </c>
      <c r="E245" s="1">
        <v>3</v>
      </c>
      <c r="F245" s="1">
        <v>10</v>
      </c>
      <c r="G245" s="1">
        <v>1</v>
      </c>
      <c r="H245" s="1">
        <v>3</v>
      </c>
      <c r="I245" s="1">
        <v>2</v>
      </c>
      <c r="J245" s="1">
        <f>2+5</f>
        <v>7</v>
      </c>
      <c r="K245" s="2">
        <f t="shared" si="10"/>
        <v>13</v>
      </c>
      <c r="L245" s="2">
        <f t="shared" si="11"/>
        <v>27</v>
      </c>
      <c r="M245" s="1" t="s">
        <v>30</v>
      </c>
      <c r="N245" s="1" t="s">
        <v>31</v>
      </c>
      <c r="O245" s="1">
        <v>1926</v>
      </c>
      <c r="P245" s="1">
        <v>89</v>
      </c>
      <c r="Q245" s="1">
        <v>3881</v>
      </c>
      <c r="S245" s="1" t="s">
        <v>74</v>
      </c>
    </row>
    <row r="246" spans="1:19">
      <c r="A246" s="1">
        <v>1926</v>
      </c>
      <c r="B246" s="1">
        <v>9</v>
      </c>
      <c r="C246" s="1">
        <v>2</v>
      </c>
      <c r="D246" s="4">
        <f t="shared" si="9"/>
        <v>25</v>
      </c>
      <c r="E246" s="1">
        <v>2</v>
      </c>
      <c r="F246" s="1">
        <v>5</v>
      </c>
      <c r="I246" s="1">
        <v>2</v>
      </c>
      <c r="J246" s="1">
        <f>2+3</f>
        <v>5</v>
      </c>
      <c r="K246" s="2">
        <f t="shared" si="10"/>
        <v>0</v>
      </c>
      <c r="L246" s="2">
        <f t="shared" si="11"/>
        <v>25</v>
      </c>
      <c r="M246" s="1" t="s">
        <v>30</v>
      </c>
      <c r="N246" s="1" t="s">
        <v>31</v>
      </c>
      <c r="O246" s="1">
        <v>1926</v>
      </c>
      <c r="P246" s="1">
        <v>89</v>
      </c>
      <c r="Q246" s="1">
        <v>3881</v>
      </c>
      <c r="S246" s="1" t="s">
        <v>74</v>
      </c>
    </row>
    <row r="247" spans="1:19">
      <c r="A247" s="1">
        <v>1926</v>
      </c>
      <c r="B247" s="1">
        <v>9</v>
      </c>
      <c r="C247" s="1">
        <v>3</v>
      </c>
      <c r="D247" s="4">
        <f t="shared" si="9"/>
        <v>26</v>
      </c>
      <c r="E247" s="1">
        <v>2</v>
      </c>
      <c r="F247" s="1">
        <v>6</v>
      </c>
      <c r="I247" s="1">
        <v>2</v>
      </c>
      <c r="J247" s="1">
        <f>2+4</f>
        <v>6</v>
      </c>
      <c r="K247" s="2">
        <f t="shared" si="10"/>
        <v>0</v>
      </c>
      <c r="L247" s="2">
        <f t="shared" si="11"/>
        <v>26</v>
      </c>
      <c r="M247" s="1" t="s">
        <v>30</v>
      </c>
      <c r="N247" s="1" t="s">
        <v>31</v>
      </c>
      <c r="O247" s="1">
        <v>1926</v>
      </c>
      <c r="P247" s="1">
        <v>89</v>
      </c>
      <c r="Q247" s="1">
        <v>3881</v>
      </c>
      <c r="S247" s="1" t="s">
        <v>74</v>
      </c>
    </row>
    <row r="248" spans="1:19">
      <c r="A248" s="1">
        <v>1926</v>
      </c>
      <c r="B248" s="1">
        <v>9</v>
      </c>
      <c r="C248" s="1">
        <v>4</v>
      </c>
      <c r="D248" s="4">
        <f t="shared" si="9"/>
        <v>25</v>
      </c>
      <c r="E248" s="1">
        <v>2</v>
      </c>
      <c r="F248" s="1">
        <v>5</v>
      </c>
      <c r="I248" s="1">
        <v>2</v>
      </c>
      <c r="J248" s="1">
        <f>2+3</f>
        <v>5</v>
      </c>
      <c r="K248" s="2">
        <f t="shared" si="10"/>
        <v>0</v>
      </c>
      <c r="L248" s="2">
        <f t="shared" si="11"/>
        <v>25</v>
      </c>
      <c r="M248" s="1" t="s">
        <v>30</v>
      </c>
      <c r="N248" s="1" t="s">
        <v>31</v>
      </c>
      <c r="O248" s="1">
        <v>1926</v>
      </c>
      <c r="P248" s="1">
        <v>89</v>
      </c>
      <c r="Q248" s="1">
        <v>3881</v>
      </c>
      <c r="S248" s="1" t="s">
        <v>74</v>
      </c>
    </row>
    <row r="249" spans="1:19">
      <c r="A249" s="1">
        <v>1926</v>
      </c>
      <c r="B249" s="1">
        <v>9</v>
      </c>
      <c r="C249" s="1">
        <v>5</v>
      </c>
      <c r="D249" s="4">
        <f t="shared" si="9"/>
        <v>37</v>
      </c>
      <c r="E249" s="1">
        <v>3</v>
      </c>
      <c r="F249" s="1">
        <v>7</v>
      </c>
      <c r="G249" s="1">
        <v>1</v>
      </c>
      <c r="H249" s="1">
        <v>1</v>
      </c>
      <c r="I249" s="1">
        <v>2</v>
      </c>
      <c r="J249" s="1">
        <f>4+2</f>
        <v>6</v>
      </c>
      <c r="K249" s="2">
        <f t="shared" si="10"/>
        <v>11</v>
      </c>
      <c r="L249" s="2">
        <f t="shared" si="11"/>
        <v>26</v>
      </c>
      <c r="M249" s="1" t="s">
        <v>30</v>
      </c>
      <c r="N249" s="1" t="s">
        <v>31</v>
      </c>
      <c r="O249" s="1">
        <v>1926</v>
      </c>
      <c r="P249" s="1">
        <v>89</v>
      </c>
      <c r="Q249" s="1">
        <v>3881</v>
      </c>
      <c r="S249" s="1" t="s">
        <v>74</v>
      </c>
    </row>
    <row r="250" spans="1:19">
      <c r="A250" s="1">
        <v>1926</v>
      </c>
      <c r="B250" s="1">
        <v>9</v>
      </c>
      <c r="C250" s="1">
        <v>6</v>
      </c>
      <c r="D250" s="4">
        <f t="shared" si="9"/>
        <v>43</v>
      </c>
      <c r="E250" s="1">
        <v>3</v>
      </c>
      <c r="F250" s="1">
        <v>13</v>
      </c>
      <c r="G250" s="1">
        <v>1</v>
      </c>
      <c r="H250" s="1">
        <v>1</v>
      </c>
      <c r="I250" s="1">
        <v>2</v>
      </c>
      <c r="J250" s="1">
        <f>9+3</f>
        <v>12</v>
      </c>
      <c r="K250" s="2">
        <f t="shared" si="10"/>
        <v>11</v>
      </c>
      <c r="L250" s="2">
        <f t="shared" si="11"/>
        <v>32</v>
      </c>
      <c r="M250" s="1" t="s">
        <v>30</v>
      </c>
      <c r="N250" s="1" t="s">
        <v>31</v>
      </c>
      <c r="O250" s="1">
        <v>1926</v>
      </c>
      <c r="P250" s="1">
        <v>89</v>
      </c>
      <c r="Q250" s="1">
        <v>3881</v>
      </c>
      <c r="S250" s="1" t="s">
        <v>74</v>
      </c>
    </row>
    <row r="251" spans="1:19">
      <c r="A251" s="1">
        <v>1926</v>
      </c>
      <c r="B251" s="1">
        <v>9</v>
      </c>
      <c r="C251" s="1">
        <v>7</v>
      </c>
      <c r="D251" s="4">
        <f t="shared" si="9"/>
        <v>41</v>
      </c>
      <c r="E251" s="1">
        <v>3</v>
      </c>
      <c r="F251" s="1">
        <v>11</v>
      </c>
      <c r="G251" s="1">
        <v>1</v>
      </c>
      <c r="H251" s="1">
        <v>1</v>
      </c>
      <c r="I251" s="1">
        <v>2</v>
      </c>
      <c r="J251" s="1">
        <f>9+1</f>
        <v>10</v>
      </c>
      <c r="K251" s="2">
        <f t="shared" si="10"/>
        <v>11</v>
      </c>
      <c r="L251" s="2">
        <f t="shared" si="11"/>
        <v>30</v>
      </c>
      <c r="M251" s="1" t="s">
        <v>30</v>
      </c>
      <c r="N251" s="1" t="s">
        <v>31</v>
      </c>
      <c r="O251" s="1">
        <v>1926</v>
      </c>
      <c r="P251" s="1">
        <v>89</v>
      </c>
      <c r="Q251" s="1">
        <v>3881</v>
      </c>
      <c r="S251" s="1" t="s">
        <v>74</v>
      </c>
    </row>
    <row r="252" spans="1:19">
      <c r="A252" s="1">
        <v>1926</v>
      </c>
      <c r="B252" s="1">
        <v>9</v>
      </c>
      <c r="C252" s="1">
        <v>8</v>
      </c>
      <c r="D252" s="4">
        <f t="shared" si="9"/>
        <v>19</v>
      </c>
      <c r="E252" s="1">
        <v>1</v>
      </c>
      <c r="F252" s="1">
        <v>9</v>
      </c>
      <c r="I252" s="1">
        <v>1</v>
      </c>
      <c r="J252" s="1">
        <v>9</v>
      </c>
      <c r="K252" s="2">
        <f t="shared" si="10"/>
        <v>0</v>
      </c>
      <c r="L252" s="2">
        <f t="shared" si="11"/>
        <v>19</v>
      </c>
      <c r="M252" s="1" t="s">
        <v>30</v>
      </c>
      <c r="N252" s="1" t="s">
        <v>31</v>
      </c>
      <c r="O252" s="1">
        <v>1926</v>
      </c>
      <c r="P252" s="1">
        <v>89</v>
      </c>
      <c r="Q252" s="1">
        <v>3881</v>
      </c>
      <c r="S252" s="1" t="s">
        <v>74</v>
      </c>
    </row>
    <row r="253" spans="1:19">
      <c r="A253" s="1">
        <v>1926</v>
      </c>
      <c r="B253" s="1">
        <v>9</v>
      </c>
      <c r="C253" s="1">
        <v>9</v>
      </c>
      <c r="D253" s="4">
        <f t="shared" si="9"/>
        <v>29</v>
      </c>
      <c r="E253" s="1">
        <v>2</v>
      </c>
      <c r="F253" s="1">
        <v>9</v>
      </c>
      <c r="G253" s="1">
        <v>1</v>
      </c>
      <c r="H253" s="1">
        <v>2</v>
      </c>
      <c r="I253" s="1">
        <v>1</v>
      </c>
      <c r="J253" s="1">
        <v>7</v>
      </c>
      <c r="K253" s="2">
        <f t="shared" si="10"/>
        <v>12</v>
      </c>
      <c r="L253" s="2">
        <f t="shared" si="11"/>
        <v>17</v>
      </c>
      <c r="M253" s="1" t="s">
        <v>30</v>
      </c>
      <c r="N253" s="1" t="s">
        <v>31</v>
      </c>
      <c r="O253" s="1">
        <v>1926</v>
      </c>
      <c r="P253" s="1">
        <v>89</v>
      </c>
      <c r="Q253" s="1">
        <v>3881</v>
      </c>
      <c r="S253" s="1" t="s">
        <v>74</v>
      </c>
    </row>
    <row r="254" spans="1:19">
      <c r="A254" s="1">
        <v>1926</v>
      </c>
      <c r="B254" s="1">
        <v>9</v>
      </c>
      <c r="C254" s="1">
        <v>10</v>
      </c>
      <c r="D254" s="4">
        <f t="shared" si="9"/>
        <v>38</v>
      </c>
      <c r="E254" s="1">
        <v>3</v>
      </c>
      <c r="F254" s="1">
        <v>8</v>
      </c>
      <c r="G254" s="1">
        <v>2</v>
      </c>
      <c r="H254" s="1">
        <f>6+1</f>
        <v>7</v>
      </c>
      <c r="I254" s="1">
        <v>1</v>
      </c>
      <c r="J254" s="1">
        <v>1</v>
      </c>
      <c r="K254" s="2">
        <f t="shared" si="10"/>
        <v>27</v>
      </c>
      <c r="L254" s="2">
        <f t="shared" si="11"/>
        <v>11</v>
      </c>
      <c r="M254" s="1" t="s">
        <v>30</v>
      </c>
      <c r="N254" s="1" t="s">
        <v>31</v>
      </c>
      <c r="O254" s="1">
        <v>1926</v>
      </c>
      <c r="P254" s="1">
        <v>89</v>
      </c>
      <c r="Q254" s="1">
        <v>3881</v>
      </c>
      <c r="S254" s="1" t="s">
        <v>74</v>
      </c>
    </row>
    <row r="255" spans="1:19">
      <c r="A255" s="1">
        <v>1926</v>
      </c>
      <c r="B255" s="1">
        <v>9</v>
      </c>
      <c r="C255" s="1">
        <v>11</v>
      </c>
      <c r="D255" s="4">
        <f t="shared" si="9"/>
        <v>44</v>
      </c>
      <c r="E255" s="1">
        <v>3</v>
      </c>
      <c r="F255" s="1">
        <v>14</v>
      </c>
      <c r="G255" s="1">
        <v>2</v>
      </c>
      <c r="H255" s="1">
        <f>8+4</f>
        <v>12</v>
      </c>
      <c r="I255" s="1">
        <v>1</v>
      </c>
      <c r="J255" s="1">
        <v>2</v>
      </c>
      <c r="K255" s="2">
        <f t="shared" si="10"/>
        <v>32</v>
      </c>
      <c r="L255" s="2">
        <f t="shared" si="11"/>
        <v>12</v>
      </c>
      <c r="M255" s="1" t="s">
        <v>30</v>
      </c>
      <c r="N255" s="1" t="s">
        <v>31</v>
      </c>
      <c r="O255" s="1">
        <v>1926</v>
      </c>
      <c r="P255" s="1">
        <v>89</v>
      </c>
      <c r="Q255" s="1">
        <v>3881</v>
      </c>
      <c r="S255" s="1" t="s">
        <v>74</v>
      </c>
    </row>
    <row r="256" spans="1:19">
      <c r="A256" s="1">
        <v>1926</v>
      </c>
      <c r="B256" s="1">
        <v>9</v>
      </c>
      <c r="C256" s="1">
        <v>12</v>
      </c>
      <c r="D256" s="4">
        <f t="shared" si="9"/>
        <v>32</v>
      </c>
      <c r="E256" s="1">
        <v>2</v>
      </c>
      <c r="F256" s="1">
        <v>12</v>
      </c>
      <c r="G256" s="1">
        <v>2</v>
      </c>
      <c r="H256" s="1">
        <f>8+4</f>
        <v>12</v>
      </c>
      <c r="K256" s="2">
        <f t="shared" si="10"/>
        <v>32</v>
      </c>
      <c r="L256" s="2">
        <f t="shared" si="11"/>
        <v>0</v>
      </c>
      <c r="M256" s="1" t="s">
        <v>30</v>
      </c>
      <c r="N256" s="1" t="s">
        <v>31</v>
      </c>
      <c r="O256" s="1">
        <v>1926</v>
      </c>
      <c r="P256" s="1">
        <v>89</v>
      </c>
      <c r="Q256" s="1">
        <v>3881</v>
      </c>
      <c r="S256" s="1" t="s">
        <v>74</v>
      </c>
    </row>
    <row r="257" spans="1:19">
      <c r="A257" s="1">
        <v>1926</v>
      </c>
      <c r="B257" s="1">
        <v>9</v>
      </c>
      <c r="C257" s="1">
        <v>13</v>
      </c>
      <c r="D257" s="4">
        <f t="shared" si="9"/>
        <v>45</v>
      </c>
      <c r="E257" s="1">
        <v>3</v>
      </c>
      <c r="F257" s="1">
        <v>15</v>
      </c>
      <c r="G257" s="1">
        <v>3</v>
      </c>
      <c r="H257" s="1">
        <f>9+5+1</f>
        <v>15</v>
      </c>
      <c r="K257" s="2">
        <f t="shared" si="10"/>
        <v>45</v>
      </c>
      <c r="L257" s="2">
        <f t="shared" si="11"/>
        <v>0</v>
      </c>
      <c r="M257" s="1" t="s">
        <v>30</v>
      </c>
      <c r="N257" s="1" t="s">
        <v>31</v>
      </c>
      <c r="O257" s="1">
        <v>1926</v>
      </c>
      <c r="P257" s="1">
        <v>89</v>
      </c>
      <c r="Q257" s="1">
        <v>3881</v>
      </c>
      <c r="S257" s="1" t="s">
        <v>74</v>
      </c>
    </row>
    <row r="258" spans="1:19">
      <c r="A258" s="1">
        <v>1926</v>
      </c>
      <c r="B258" s="1">
        <v>9</v>
      </c>
      <c r="C258" s="1">
        <v>14</v>
      </c>
      <c r="D258" s="4">
        <f t="shared" si="9"/>
        <v>49</v>
      </c>
      <c r="E258" s="1">
        <v>3</v>
      </c>
      <c r="F258" s="1">
        <v>19</v>
      </c>
      <c r="G258" s="1">
        <v>3</v>
      </c>
      <c r="H258" s="1">
        <f>9+2+8</f>
        <v>19</v>
      </c>
      <c r="K258" s="2">
        <f t="shared" si="10"/>
        <v>49</v>
      </c>
      <c r="L258" s="2">
        <f t="shared" si="11"/>
        <v>0</v>
      </c>
      <c r="M258" s="1" t="s">
        <v>30</v>
      </c>
      <c r="N258" s="1" t="s">
        <v>31</v>
      </c>
      <c r="O258" s="1">
        <v>1926</v>
      </c>
      <c r="P258" s="1">
        <v>89</v>
      </c>
      <c r="Q258" s="1">
        <v>3881</v>
      </c>
      <c r="S258" s="1" t="s">
        <v>74</v>
      </c>
    </row>
    <row r="259" spans="1:19">
      <c r="A259" s="1">
        <v>1926</v>
      </c>
      <c r="B259" s="1">
        <v>9</v>
      </c>
      <c r="C259" s="1">
        <v>15</v>
      </c>
      <c r="D259" s="4">
        <f t="shared" ref="D259:D322" si="12">IF(E259="","",E259*10+F259)</f>
        <v>40</v>
      </c>
      <c r="E259" s="1">
        <v>3</v>
      </c>
      <c r="F259" s="1">
        <v>10</v>
      </c>
      <c r="G259" s="1">
        <v>3</v>
      </c>
      <c r="H259" s="1">
        <f>3+4+3</f>
        <v>10</v>
      </c>
      <c r="K259" s="2">
        <f t="shared" ref="K259:K322" si="13">IF(D259="","",G259*10+H259)</f>
        <v>40</v>
      </c>
      <c r="L259" s="2">
        <f t="shared" ref="L259:L322" si="14">IF(D259="","",I259*10+J259)</f>
        <v>0</v>
      </c>
      <c r="M259" s="1" t="s">
        <v>30</v>
      </c>
      <c r="N259" s="1" t="s">
        <v>31</v>
      </c>
      <c r="O259" s="1">
        <v>1926</v>
      </c>
      <c r="P259" s="1">
        <v>89</v>
      </c>
      <c r="Q259" s="1">
        <v>3881</v>
      </c>
      <c r="S259" s="1" t="s">
        <v>74</v>
      </c>
    </row>
    <row r="260" spans="1:19">
      <c r="A260" s="1">
        <v>1926</v>
      </c>
      <c r="B260" s="1">
        <v>9</v>
      </c>
      <c r="C260" s="1">
        <v>16</v>
      </c>
      <c r="D260" s="4">
        <f t="shared" si="12"/>
        <v>60</v>
      </c>
      <c r="E260" s="1">
        <v>4</v>
      </c>
      <c r="F260" s="1">
        <v>20</v>
      </c>
      <c r="G260" s="1">
        <v>3</v>
      </c>
      <c r="H260" s="1">
        <f>2+7+10</f>
        <v>19</v>
      </c>
      <c r="I260" s="1">
        <v>1</v>
      </c>
      <c r="J260" s="1">
        <v>1</v>
      </c>
      <c r="K260" s="2">
        <f t="shared" si="13"/>
        <v>49</v>
      </c>
      <c r="L260" s="2">
        <f t="shared" si="14"/>
        <v>11</v>
      </c>
      <c r="M260" s="1" t="s">
        <v>30</v>
      </c>
      <c r="N260" s="1" t="s">
        <v>31</v>
      </c>
      <c r="O260" s="1">
        <v>1926</v>
      </c>
      <c r="P260" s="1">
        <v>89</v>
      </c>
      <c r="Q260" s="1">
        <v>3881</v>
      </c>
      <c r="S260" s="1" t="s">
        <v>74</v>
      </c>
    </row>
    <row r="261" spans="1:19">
      <c r="A261" s="1">
        <v>1926</v>
      </c>
      <c r="B261" s="1">
        <v>9</v>
      </c>
      <c r="C261" s="1">
        <v>17</v>
      </c>
      <c r="D261" s="4" t="str">
        <f t="shared" si="12"/>
        <v/>
      </c>
      <c r="K261" s="2" t="str">
        <f t="shared" si="13"/>
        <v/>
      </c>
      <c r="L261" s="2" t="str">
        <f t="shared" si="14"/>
        <v/>
      </c>
      <c r="N261" s="1" t="s">
        <v>31</v>
      </c>
      <c r="O261" s="1">
        <v>1926</v>
      </c>
      <c r="P261" s="1">
        <v>89</v>
      </c>
      <c r="Q261" s="1">
        <v>3881</v>
      </c>
      <c r="S261" s="1" t="s">
        <v>74</v>
      </c>
    </row>
    <row r="262" spans="1:19">
      <c r="A262" s="1">
        <v>1926</v>
      </c>
      <c r="B262" s="1">
        <v>9</v>
      </c>
      <c r="C262" s="1">
        <v>18</v>
      </c>
      <c r="D262" s="4">
        <f t="shared" si="12"/>
        <v>96</v>
      </c>
      <c r="E262" s="1">
        <v>7</v>
      </c>
      <c r="F262" s="1">
        <v>26</v>
      </c>
      <c r="G262" s="1">
        <v>4</v>
      </c>
      <c r="H262" s="1">
        <f>1+4+15+1</f>
        <v>21</v>
      </c>
      <c r="I262" s="1">
        <v>3</v>
      </c>
      <c r="J262" s="1">
        <f>3+1+1</f>
        <v>5</v>
      </c>
      <c r="K262" s="2">
        <f t="shared" si="13"/>
        <v>61</v>
      </c>
      <c r="L262" s="2">
        <f t="shared" si="14"/>
        <v>35</v>
      </c>
      <c r="M262" s="1" t="s">
        <v>30</v>
      </c>
      <c r="N262" s="1" t="s">
        <v>31</v>
      </c>
      <c r="O262" s="1">
        <v>1926</v>
      </c>
      <c r="P262" s="1">
        <v>89</v>
      </c>
      <c r="Q262" s="1">
        <v>3881</v>
      </c>
      <c r="S262" s="1" t="s">
        <v>74</v>
      </c>
    </row>
    <row r="263" spans="1:19">
      <c r="A263" s="1">
        <v>1926</v>
      </c>
      <c r="B263" s="1">
        <v>9</v>
      </c>
      <c r="C263" s="1">
        <v>19</v>
      </c>
      <c r="D263" s="4">
        <f t="shared" si="12"/>
        <v>94</v>
      </c>
      <c r="E263" s="1">
        <v>7</v>
      </c>
      <c r="F263" s="1">
        <v>24</v>
      </c>
      <c r="G263" s="1">
        <v>4</v>
      </c>
      <c r="H263" s="1">
        <f>1+2+15+2</f>
        <v>20</v>
      </c>
      <c r="I263" s="1">
        <v>3</v>
      </c>
      <c r="J263" s="1">
        <f>1+1+2</f>
        <v>4</v>
      </c>
      <c r="K263" s="2">
        <f t="shared" si="13"/>
        <v>60</v>
      </c>
      <c r="L263" s="2">
        <f t="shared" si="14"/>
        <v>34</v>
      </c>
      <c r="M263" s="1" t="s">
        <v>30</v>
      </c>
      <c r="N263" s="1" t="s">
        <v>31</v>
      </c>
      <c r="O263" s="1">
        <v>1926</v>
      </c>
      <c r="P263" s="1">
        <v>89</v>
      </c>
      <c r="Q263" s="1">
        <v>3881</v>
      </c>
      <c r="S263" s="1" t="s">
        <v>74</v>
      </c>
    </row>
    <row r="264" spans="1:19">
      <c r="A264" s="1">
        <v>1926</v>
      </c>
      <c r="B264" s="1">
        <v>9</v>
      </c>
      <c r="C264" s="1">
        <v>20</v>
      </c>
      <c r="D264" s="4">
        <f t="shared" si="12"/>
        <v>77</v>
      </c>
      <c r="E264" s="1">
        <v>6</v>
      </c>
      <c r="F264" s="1">
        <v>17</v>
      </c>
      <c r="G264" s="1">
        <v>3</v>
      </c>
      <c r="H264" s="1">
        <f>2+5+1</f>
        <v>8</v>
      </c>
      <c r="I264" s="1">
        <v>3</v>
      </c>
      <c r="J264" s="1">
        <f>3+3+3</f>
        <v>9</v>
      </c>
      <c r="K264" s="2">
        <f t="shared" si="13"/>
        <v>38</v>
      </c>
      <c r="L264" s="2">
        <f t="shared" si="14"/>
        <v>39</v>
      </c>
      <c r="M264" s="1" t="s">
        <v>30</v>
      </c>
      <c r="N264" s="1" t="s">
        <v>31</v>
      </c>
      <c r="O264" s="1">
        <v>1926</v>
      </c>
      <c r="P264" s="1">
        <v>89</v>
      </c>
      <c r="Q264" s="1">
        <v>3881</v>
      </c>
      <c r="S264" s="1" t="s">
        <v>74</v>
      </c>
    </row>
    <row r="265" spans="1:19">
      <c r="A265" s="1">
        <v>1926</v>
      </c>
      <c r="B265" s="1">
        <v>9</v>
      </c>
      <c r="C265" s="1">
        <v>21</v>
      </c>
      <c r="D265" s="4">
        <f t="shared" si="12"/>
        <v>93</v>
      </c>
      <c r="E265" s="1">
        <v>6</v>
      </c>
      <c r="F265" s="1">
        <v>33</v>
      </c>
      <c r="G265" s="1">
        <v>3</v>
      </c>
      <c r="H265" s="1">
        <f>4+19+2</f>
        <v>25</v>
      </c>
      <c r="I265" s="1">
        <v>3</v>
      </c>
      <c r="J265" s="1">
        <f>1+6+1</f>
        <v>8</v>
      </c>
      <c r="K265" s="2">
        <f t="shared" si="13"/>
        <v>55</v>
      </c>
      <c r="L265" s="2">
        <f t="shared" si="14"/>
        <v>38</v>
      </c>
      <c r="M265" s="1" t="s">
        <v>30</v>
      </c>
      <c r="N265" s="1" t="s">
        <v>31</v>
      </c>
      <c r="O265" s="1">
        <v>1926</v>
      </c>
      <c r="P265" s="1">
        <v>89</v>
      </c>
      <c r="Q265" s="1">
        <v>3881</v>
      </c>
      <c r="S265" s="1" t="s">
        <v>74</v>
      </c>
    </row>
    <row r="266" spans="1:19">
      <c r="A266" s="1">
        <v>1926</v>
      </c>
      <c r="B266" s="1">
        <v>9</v>
      </c>
      <c r="C266" s="1">
        <v>22</v>
      </c>
      <c r="D266" s="4">
        <f t="shared" si="12"/>
        <v>69</v>
      </c>
      <c r="E266" s="1">
        <v>4</v>
      </c>
      <c r="F266" s="1">
        <v>29</v>
      </c>
      <c r="G266" s="1">
        <v>2</v>
      </c>
      <c r="H266" s="1">
        <f>1+17</f>
        <v>18</v>
      </c>
      <c r="I266" s="1">
        <v>2</v>
      </c>
      <c r="J266" s="1">
        <f>6+5</f>
        <v>11</v>
      </c>
      <c r="K266" s="2">
        <f t="shared" si="13"/>
        <v>38</v>
      </c>
      <c r="L266" s="2">
        <f t="shared" si="14"/>
        <v>31</v>
      </c>
      <c r="M266" s="1" t="s">
        <v>30</v>
      </c>
      <c r="N266" s="1" t="s">
        <v>31</v>
      </c>
      <c r="O266" s="1">
        <v>1926</v>
      </c>
      <c r="P266" s="1">
        <v>89</v>
      </c>
      <c r="Q266" s="1">
        <v>3881</v>
      </c>
      <c r="S266" s="1" t="s">
        <v>74</v>
      </c>
    </row>
    <row r="267" spans="1:19">
      <c r="A267" s="1">
        <v>1926</v>
      </c>
      <c r="B267" s="1">
        <v>9</v>
      </c>
      <c r="C267" s="1">
        <v>23</v>
      </c>
      <c r="D267" s="4" t="str">
        <f t="shared" si="12"/>
        <v/>
      </c>
      <c r="K267" s="2" t="str">
        <f t="shared" si="13"/>
        <v/>
      </c>
      <c r="L267" s="2" t="str">
        <f t="shared" si="14"/>
        <v/>
      </c>
      <c r="M267" s="1" t="s">
        <v>30</v>
      </c>
      <c r="N267" s="1" t="s">
        <v>31</v>
      </c>
      <c r="O267" s="1">
        <v>1926</v>
      </c>
      <c r="P267" s="1">
        <v>89</v>
      </c>
      <c r="Q267" s="1">
        <v>3881</v>
      </c>
      <c r="S267" s="1" t="s">
        <v>74</v>
      </c>
    </row>
    <row r="268" spans="1:19">
      <c r="A268" s="1">
        <v>1926</v>
      </c>
      <c r="B268" s="1">
        <v>9</v>
      </c>
      <c r="C268" s="1">
        <v>24</v>
      </c>
      <c r="D268" s="4">
        <f t="shared" si="12"/>
        <v>59</v>
      </c>
      <c r="E268" s="1">
        <v>3</v>
      </c>
      <c r="F268" s="1">
        <v>29</v>
      </c>
      <c r="G268" s="1">
        <v>1</v>
      </c>
      <c r="H268" s="1">
        <v>14</v>
      </c>
      <c r="I268" s="1">
        <v>2</v>
      </c>
      <c r="J268" s="1">
        <f>2+13</f>
        <v>15</v>
      </c>
      <c r="K268" s="2">
        <f t="shared" si="13"/>
        <v>24</v>
      </c>
      <c r="L268" s="2">
        <f t="shared" si="14"/>
        <v>35</v>
      </c>
      <c r="M268" s="1" t="s">
        <v>30</v>
      </c>
      <c r="N268" s="1" t="s">
        <v>31</v>
      </c>
      <c r="O268" s="1">
        <v>1926</v>
      </c>
      <c r="P268" s="1">
        <v>89</v>
      </c>
      <c r="Q268" s="1">
        <v>3881</v>
      </c>
      <c r="S268" s="1" t="s">
        <v>74</v>
      </c>
    </row>
    <row r="269" spans="1:19">
      <c r="A269" s="1">
        <v>1926</v>
      </c>
      <c r="B269" s="1">
        <v>9</v>
      </c>
      <c r="C269" s="1">
        <v>25</v>
      </c>
      <c r="D269" s="4">
        <f t="shared" si="12"/>
        <v>72</v>
      </c>
      <c r="E269" s="1">
        <v>5</v>
      </c>
      <c r="F269" s="1">
        <v>22</v>
      </c>
      <c r="G269" s="1">
        <v>3</v>
      </c>
      <c r="H269" s="1">
        <f>7+4+9</f>
        <v>20</v>
      </c>
      <c r="I269" s="1">
        <v>2</v>
      </c>
      <c r="J269" s="1">
        <f>1+10</f>
        <v>11</v>
      </c>
      <c r="K269" s="2">
        <f t="shared" si="13"/>
        <v>50</v>
      </c>
      <c r="L269" s="2">
        <f t="shared" si="14"/>
        <v>31</v>
      </c>
      <c r="M269" s="1" t="s">
        <v>30</v>
      </c>
      <c r="N269" s="1" t="s">
        <v>31</v>
      </c>
      <c r="O269" s="1">
        <v>1926</v>
      </c>
      <c r="P269" s="1">
        <v>89</v>
      </c>
      <c r="Q269" s="1">
        <v>3881</v>
      </c>
      <c r="S269" s="1" t="s">
        <v>74</v>
      </c>
    </row>
    <row r="270" spans="1:19">
      <c r="A270" s="1">
        <v>1926</v>
      </c>
      <c r="B270" s="1">
        <v>9</v>
      </c>
      <c r="C270" s="1">
        <v>26</v>
      </c>
      <c r="D270" s="4" t="str">
        <f t="shared" si="12"/>
        <v/>
      </c>
      <c r="K270" s="2" t="str">
        <f t="shared" si="13"/>
        <v/>
      </c>
      <c r="L270" s="2" t="str">
        <f t="shared" si="14"/>
        <v/>
      </c>
      <c r="N270" s="1" t="s">
        <v>31</v>
      </c>
      <c r="O270" s="1">
        <v>1926</v>
      </c>
      <c r="P270" s="1">
        <v>89</v>
      </c>
      <c r="Q270" s="1">
        <v>3881</v>
      </c>
      <c r="S270" s="1" t="s">
        <v>74</v>
      </c>
    </row>
    <row r="271" spans="1:19">
      <c r="A271" s="1">
        <v>1926</v>
      </c>
      <c r="B271" s="1">
        <v>9</v>
      </c>
      <c r="C271" s="1">
        <v>27</v>
      </c>
      <c r="D271" s="4">
        <f t="shared" si="12"/>
        <v>79</v>
      </c>
      <c r="E271" s="1">
        <v>6</v>
      </c>
      <c r="F271" s="1">
        <v>19</v>
      </c>
      <c r="G271" s="1">
        <v>2</v>
      </c>
      <c r="H271" s="1">
        <f>7+1</f>
        <v>8</v>
      </c>
      <c r="I271" s="1">
        <v>4</v>
      </c>
      <c r="J271" s="1">
        <f>2+5+3+1</f>
        <v>11</v>
      </c>
      <c r="K271" s="2">
        <f t="shared" si="13"/>
        <v>28</v>
      </c>
      <c r="L271" s="2">
        <f t="shared" si="14"/>
        <v>51</v>
      </c>
      <c r="M271" s="1" t="s">
        <v>30</v>
      </c>
      <c r="N271" s="1" t="s">
        <v>31</v>
      </c>
      <c r="O271" s="1">
        <v>1926</v>
      </c>
      <c r="P271" s="1">
        <v>89</v>
      </c>
      <c r="Q271" s="1">
        <v>3881</v>
      </c>
      <c r="S271" s="1" t="s">
        <v>74</v>
      </c>
    </row>
    <row r="272" spans="1:19">
      <c r="A272" s="1">
        <v>1926</v>
      </c>
      <c r="B272" s="1">
        <v>9</v>
      </c>
      <c r="C272" s="1">
        <v>28</v>
      </c>
      <c r="D272" s="4">
        <f t="shared" si="12"/>
        <v>62</v>
      </c>
      <c r="E272" s="1">
        <v>5</v>
      </c>
      <c r="F272" s="1">
        <v>12</v>
      </c>
      <c r="G272" s="1">
        <v>1</v>
      </c>
      <c r="H272" s="1">
        <v>4</v>
      </c>
      <c r="I272" s="1">
        <v>4</v>
      </c>
      <c r="J272" s="1">
        <f>3+1+2+2</f>
        <v>8</v>
      </c>
      <c r="K272" s="2">
        <f t="shared" si="13"/>
        <v>14</v>
      </c>
      <c r="L272" s="2">
        <f t="shared" si="14"/>
        <v>48</v>
      </c>
      <c r="M272" s="1" t="s">
        <v>30</v>
      </c>
      <c r="N272" s="1" t="s">
        <v>31</v>
      </c>
      <c r="O272" s="1">
        <v>1926</v>
      </c>
      <c r="P272" s="1">
        <v>89</v>
      </c>
      <c r="Q272" s="1">
        <v>3881</v>
      </c>
      <c r="S272" s="1" t="s">
        <v>74</v>
      </c>
    </row>
    <row r="273" spans="1:19">
      <c r="A273" s="1">
        <v>1926</v>
      </c>
      <c r="B273" s="1">
        <v>9</v>
      </c>
      <c r="C273" s="1">
        <v>29</v>
      </c>
      <c r="D273" s="4">
        <f t="shared" si="12"/>
        <v>88</v>
      </c>
      <c r="E273" s="1">
        <v>7</v>
      </c>
      <c r="F273" s="1">
        <v>18</v>
      </c>
      <c r="G273" s="1">
        <v>3</v>
      </c>
      <c r="H273" s="1">
        <f>3+6+1</f>
        <v>10</v>
      </c>
      <c r="I273" s="1">
        <v>4</v>
      </c>
      <c r="J273" s="1">
        <f>3+2+2+1</f>
        <v>8</v>
      </c>
      <c r="K273" s="2">
        <f t="shared" si="13"/>
        <v>40</v>
      </c>
      <c r="L273" s="2">
        <f t="shared" si="14"/>
        <v>48</v>
      </c>
      <c r="M273" s="1" t="s">
        <v>30</v>
      </c>
      <c r="N273" s="1" t="s">
        <v>31</v>
      </c>
      <c r="O273" s="1">
        <v>1926</v>
      </c>
      <c r="P273" s="1">
        <v>89</v>
      </c>
      <c r="Q273" s="1">
        <v>3881</v>
      </c>
      <c r="S273" s="1" t="s">
        <v>74</v>
      </c>
    </row>
    <row r="274" spans="1:19">
      <c r="A274" s="1">
        <v>1926</v>
      </c>
      <c r="B274" s="1">
        <v>9</v>
      </c>
      <c r="C274" s="1">
        <v>30</v>
      </c>
      <c r="D274" s="4" t="str">
        <f t="shared" si="12"/>
        <v/>
      </c>
      <c r="K274" s="2" t="str">
        <f t="shared" si="13"/>
        <v/>
      </c>
      <c r="L274" s="2" t="str">
        <f t="shared" si="14"/>
        <v/>
      </c>
      <c r="N274" s="1" t="s">
        <v>31</v>
      </c>
      <c r="O274" s="1">
        <v>1926</v>
      </c>
      <c r="P274" s="1">
        <v>89</v>
      </c>
      <c r="Q274" s="1">
        <v>3881</v>
      </c>
      <c r="S274" s="1" t="s">
        <v>74</v>
      </c>
    </row>
    <row r="275" spans="1:19">
      <c r="A275" s="1">
        <v>1926</v>
      </c>
      <c r="B275" s="1">
        <v>10</v>
      </c>
      <c r="C275" s="1">
        <v>1</v>
      </c>
      <c r="D275" s="4">
        <f t="shared" si="12"/>
        <v>45</v>
      </c>
      <c r="E275" s="1">
        <v>4</v>
      </c>
      <c r="F275" s="1">
        <v>5</v>
      </c>
      <c r="I275" s="1">
        <v>4</v>
      </c>
      <c r="J275" s="1">
        <f>1+1+1+2</f>
        <v>5</v>
      </c>
      <c r="K275" s="2">
        <f t="shared" si="13"/>
        <v>0</v>
      </c>
      <c r="L275" s="2">
        <f t="shared" si="14"/>
        <v>45</v>
      </c>
      <c r="M275" s="1" t="s">
        <v>30</v>
      </c>
      <c r="N275" s="1" t="s">
        <v>31</v>
      </c>
      <c r="O275" s="1">
        <v>1926</v>
      </c>
      <c r="P275" s="1">
        <v>92</v>
      </c>
      <c r="Q275" s="1">
        <v>3883</v>
      </c>
      <c r="S275" s="1" t="s">
        <v>75</v>
      </c>
    </row>
    <row r="276" spans="1:19">
      <c r="A276" s="1">
        <v>1926</v>
      </c>
      <c r="B276" s="1">
        <v>10</v>
      </c>
      <c r="C276" s="1">
        <v>2</v>
      </c>
      <c r="D276" s="4">
        <f t="shared" si="12"/>
        <v>23</v>
      </c>
      <c r="E276" s="1">
        <v>2</v>
      </c>
      <c r="F276" s="1">
        <v>3</v>
      </c>
      <c r="I276" s="1">
        <v>2</v>
      </c>
      <c r="J276" s="1">
        <f>1+2</f>
        <v>3</v>
      </c>
      <c r="K276" s="2">
        <f t="shared" si="13"/>
        <v>0</v>
      </c>
      <c r="L276" s="2">
        <f t="shared" si="14"/>
        <v>23</v>
      </c>
      <c r="M276" s="1" t="s">
        <v>30</v>
      </c>
      <c r="N276" s="1" t="s">
        <v>31</v>
      </c>
      <c r="O276" s="1">
        <v>1926</v>
      </c>
      <c r="P276" s="1">
        <v>92</v>
      </c>
      <c r="Q276" s="1">
        <v>3883</v>
      </c>
      <c r="S276" s="1" t="s">
        <v>75</v>
      </c>
    </row>
    <row r="277" spans="1:19">
      <c r="A277" s="1">
        <v>1926</v>
      </c>
      <c r="B277" s="1">
        <v>10</v>
      </c>
      <c r="C277" s="1">
        <v>3</v>
      </c>
      <c r="D277" s="4">
        <f t="shared" si="12"/>
        <v>39</v>
      </c>
      <c r="E277" s="1">
        <v>3</v>
      </c>
      <c r="F277" s="1">
        <v>9</v>
      </c>
      <c r="I277" s="1">
        <v>3</v>
      </c>
      <c r="J277" s="1">
        <f>7+1+1</f>
        <v>9</v>
      </c>
      <c r="K277" s="2">
        <f t="shared" si="13"/>
        <v>0</v>
      </c>
      <c r="L277" s="2">
        <f t="shared" si="14"/>
        <v>39</v>
      </c>
      <c r="M277" s="1" t="s">
        <v>30</v>
      </c>
      <c r="N277" s="1" t="s">
        <v>31</v>
      </c>
      <c r="O277" s="1">
        <v>1926</v>
      </c>
      <c r="P277" s="1">
        <v>92</v>
      </c>
      <c r="Q277" s="1">
        <v>3883</v>
      </c>
      <c r="S277" s="1" t="s">
        <v>75</v>
      </c>
    </row>
    <row r="278" spans="1:19">
      <c r="A278" s="1">
        <v>1926</v>
      </c>
      <c r="B278" s="1">
        <v>10</v>
      </c>
      <c r="C278" s="1">
        <v>4</v>
      </c>
      <c r="D278" s="4">
        <f t="shared" si="12"/>
        <v>44</v>
      </c>
      <c r="E278" s="1">
        <v>3</v>
      </c>
      <c r="F278" s="1">
        <v>14</v>
      </c>
      <c r="G278" s="1">
        <v>1</v>
      </c>
      <c r="H278" s="1">
        <v>2</v>
      </c>
      <c r="I278" s="1">
        <v>2</v>
      </c>
      <c r="J278" s="1">
        <f>9+3</f>
        <v>12</v>
      </c>
      <c r="K278" s="2">
        <f t="shared" si="13"/>
        <v>12</v>
      </c>
      <c r="L278" s="2">
        <f t="shared" si="14"/>
        <v>32</v>
      </c>
      <c r="M278" s="1" t="s">
        <v>30</v>
      </c>
      <c r="N278" s="1" t="s">
        <v>31</v>
      </c>
      <c r="O278" s="1">
        <v>1926</v>
      </c>
      <c r="P278" s="1">
        <v>92</v>
      </c>
      <c r="Q278" s="1">
        <v>3883</v>
      </c>
      <c r="S278" s="1" t="s">
        <v>75</v>
      </c>
    </row>
    <row r="279" spans="1:19">
      <c r="A279" s="1">
        <v>1926</v>
      </c>
      <c r="B279" s="1">
        <v>10</v>
      </c>
      <c r="C279" s="1">
        <v>5</v>
      </c>
      <c r="D279" s="4">
        <f t="shared" si="12"/>
        <v>41</v>
      </c>
      <c r="E279" s="1">
        <v>3</v>
      </c>
      <c r="F279" s="1">
        <v>11</v>
      </c>
      <c r="G279" s="1">
        <v>1</v>
      </c>
      <c r="H279" s="1">
        <v>2</v>
      </c>
      <c r="I279" s="1">
        <v>2</v>
      </c>
      <c r="J279" s="1">
        <f>4+5</f>
        <v>9</v>
      </c>
      <c r="K279" s="2">
        <f t="shared" si="13"/>
        <v>12</v>
      </c>
      <c r="L279" s="2">
        <f t="shared" si="14"/>
        <v>29</v>
      </c>
      <c r="M279" s="1" t="s">
        <v>30</v>
      </c>
      <c r="N279" s="1" t="s">
        <v>31</v>
      </c>
      <c r="O279" s="1">
        <v>1926</v>
      </c>
      <c r="P279" s="1">
        <v>92</v>
      </c>
      <c r="Q279" s="1">
        <v>3883</v>
      </c>
      <c r="S279" s="1" t="s">
        <v>75</v>
      </c>
    </row>
    <row r="280" spans="1:19">
      <c r="A280" s="1">
        <v>1926</v>
      </c>
      <c r="B280" s="1">
        <v>10</v>
      </c>
      <c r="C280" s="1">
        <v>6</v>
      </c>
      <c r="D280" s="4">
        <f t="shared" si="12"/>
        <v>56</v>
      </c>
      <c r="E280" s="1">
        <v>4</v>
      </c>
      <c r="F280" s="1">
        <v>16</v>
      </c>
      <c r="G280" s="1">
        <v>1</v>
      </c>
      <c r="H280" s="1">
        <v>7</v>
      </c>
      <c r="I280" s="1">
        <v>3</v>
      </c>
      <c r="J280" s="1">
        <f>1+7+1</f>
        <v>9</v>
      </c>
      <c r="K280" s="2">
        <f t="shared" si="13"/>
        <v>17</v>
      </c>
      <c r="L280" s="2">
        <f t="shared" si="14"/>
        <v>39</v>
      </c>
      <c r="M280" s="1" t="s">
        <v>30</v>
      </c>
      <c r="N280" s="1" t="s">
        <v>31</v>
      </c>
      <c r="O280" s="1">
        <v>1926</v>
      </c>
      <c r="P280" s="1">
        <v>92</v>
      </c>
      <c r="Q280" s="1">
        <v>3883</v>
      </c>
      <c r="S280" s="1" t="s">
        <v>75</v>
      </c>
    </row>
    <row r="281" spans="1:19">
      <c r="A281" s="1">
        <v>1926</v>
      </c>
      <c r="B281" s="1">
        <v>10</v>
      </c>
      <c r="C281" s="1">
        <v>7</v>
      </c>
      <c r="D281" s="4">
        <f t="shared" si="12"/>
        <v>71</v>
      </c>
      <c r="E281" s="1">
        <v>5</v>
      </c>
      <c r="F281" s="1">
        <v>21</v>
      </c>
      <c r="G281" s="1">
        <v>2</v>
      </c>
      <c r="H281" s="1">
        <f>9+4</f>
        <v>13</v>
      </c>
      <c r="I281" s="1">
        <v>3</v>
      </c>
      <c r="J281" s="1">
        <f>2+5+1</f>
        <v>8</v>
      </c>
      <c r="K281" s="2">
        <f t="shared" si="13"/>
        <v>33</v>
      </c>
      <c r="L281" s="2">
        <f t="shared" si="14"/>
        <v>38</v>
      </c>
      <c r="M281" s="1" t="s">
        <v>30</v>
      </c>
      <c r="N281" s="1" t="s">
        <v>31</v>
      </c>
      <c r="O281" s="1">
        <v>1926</v>
      </c>
      <c r="P281" s="1">
        <v>92</v>
      </c>
      <c r="Q281" s="1">
        <v>3883</v>
      </c>
      <c r="S281" s="1" t="s">
        <v>75</v>
      </c>
    </row>
    <row r="282" spans="1:19">
      <c r="A282" s="1">
        <v>1926</v>
      </c>
      <c r="B282" s="1">
        <v>10</v>
      </c>
      <c r="C282" s="1">
        <v>8</v>
      </c>
      <c r="D282" s="4" t="str">
        <f t="shared" si="12"/>
        <v/>
      </c>
      <c r="K282" s="2" t="str">
        <f t="shared" si="13"/>
        <v/>
      </c>
      <c r="L282" s="2" t="str">
        <f t="shared" si="14"/>
        <v/>
      </c>
      <c r="N282" s="1" t="s">
        <v>31</v>
      </c>
      <c r="O282" s="1">
        <v>1926</v>
      </c>
      <c r="P282" s="1">
        <v>92</v>
      </c>
      <c r="Q282" s="1">
        <v>3883</v>
      </c>
      <c r="S282" s="1" t="s">
        <v>75</v>
      </c>
    </row>
    <row r="283" spans="1:19">
      <c r="A283" s="1">
        <v>1926</v>
      </c>
      <c r="B283" s="1">
        <v>10</v>
      </c>
      <c r="C283" s="1">
        <v>9</v>
      </c>
      <c r="D283" s="4" t="str">
        <f t="shared" si="12"/>
        <v/>
      </c>
      <c r="K283" s="2" t="str">
        <f t="shared" si="13"/>
        <v/>
      </c>
      <c r="L283" s="2" t="str">
        <f t="shared" si="14"/>
        <v/>
      </c>
      <c r="N283" s="1" t="s">
        <v>31</v>
      </c>
      <c r="O283" s="1">
        <v>1926</v>
      </c>
      <c r="P283" s="1">
        <v>92</v>
      </c>
      <c r="Q283" s="1">
        <v>3883</v>
      </c>
      <c r="S283" s="1" t="s">
        <v>75</v>
      </c>
    </row>
    <row r="284" spans="1:19">
      <c r="A284" s="1">
        <v>1926</v>
      </c>
      <c r="B284" s="1">
        <v>10</v>
      </c>
      <c r="C284" s="1">
        <v>10</v>
      </c>
      <c r="D284" s="4">
        <f t="shared" si="12"/>
        <v>103</v>
      </c>
      <c r="E284" s="1">
        <v>7</v>
      </c>
      <c r="F284" s="1">
        <v>33</v>
      </c>
      <c r="G284" s="1">
        <v>4</v>
      </c>
      <c r="H284" s="1">
        <f>11+6+6+1</f>
        <v>24</v>
      </c>
      <c r="I284" s="1">
        <v>3</v>
      </c>
      <c r="J284" s="1">
        <f>2+2+5</f>
        <v>9</v>
      </c>
      <c r="K284" s="2">
        <f t="shared" si="13"/>
        <v>64</v>
      </c>
      <c r="L284" s="2">
        <f t="shared" si="14"/>
        <v>39</v>
      </c>
      <c r="M284" s="1" t="s">
        <v>30</v>
      </c>
      <c r="N284" s="1" t="s">
        <v>31</v>
      </c>
      <c r="O284" s="1">
        <v>1926</v>
      </c>
      <c r="P284" s="1">
        <v>92</v>
      </c>
      <c r="Q284" s="1">
        <v>3883</v>
      </c>
      <c r="S284" s="1" t="s">
        <v>75</v>
      </c>
    </row>
    <row r="285" spans="1:19">
      <c r="A285" s="1">
        <v>1926</v>
      </c>
      <c r="B285" s="1">
        <v>10</v>
      </c>
      <c r="C285" s="1">
        <v>11</v>
      </c>
      <c r="D285" s="4">
        <f t="shared" si="12"/>
        <v>90</v>
      </c>
      <c r="E285" s="1">
        <v>7</v>
      </c>
      <c r="F285" s="1">
        <v>20</v>
      </c>
      <c r="G285" s="1">
        <v>4</v>
      </c>
      <c r="H285" s="1">
        <f>6+2+5+3</f>
        <v>16</v>
      </c>
      <c r="I285" s="1">
        <v>3</v>
      </c>
      <c r="J285" s="1">
        <f>2+1+1</f>
        <v>4</v>
      </c>
      <c r="K285" s="2">
        <f t="shared" si="13"/>
        <v>56</v>
      </c>
      <c r="L285" s="2">
        <f t="shared" si="14"/>
        <v>34</v>
      </c>
      <c r="M285" s="1" t="s">
        <v>30</v>
      </c>
      <c r="N285" s="1" t="s">
        <v>31</v>
      </c>
      <c r="O285" s="1">
        <v>1926</v>
      </c>
      <c r="P285" s="1">
        <v>92</v>
      </c>
      <c r="Q285" s="1">
        <v>3883</v>
      </c>
      <c r="S285" s="1" t="s">
        <v>75</v>
      </c>
    </row>
    <row r="286" spans="1:19">
      <c r="A286" s="1">
        <v>1926</v>
      </c>
      <c r="B286" s="1">
        <v>10</v>
      </c>
      <c r="C286" s="1">
        <v>12</v>
      </c>
      <c r="D286" s="4">
        <f t="shared" si="12"/>
        <v>122</v>
      </c>
      <c r="E286" s="1">
        <v>7</v>
      </c>
      <c r="F286" s="1">
        <v>52</v>
      </c>
      <c r="G286" s="1">
        <v>4</v>
      </c>
      <c r="H286" s="1">
        <f>12+3+18+11</f>
        <v>44</v>
      </c>
      <c r="I286" s="1">
        <v>3</v>
      </c>
      <c r="J286" s="1">
        <f>1+6+1</f>
        <v>8</v>
      </c>
      <c r="K286" s="2">
        <f t="shared" si="13"/>
        <v>84</v>
      </c>
      <c r="L286" s="2">
        <f t="shared" si="14"/>
        <v>38</v>
      </c>
      <c r="M286" s="1" t="s">
        <v>30</v>
      </c>
      <c r="N286" s="1" t="s">
        <v>31</v>
      </c>
      <c r="O286" s="1">
        <v>1926</v>
      </c>
      <c r="P286" s="1">
        <v>92</v>
      </c>
      <c r="Q286" s="1">
        <v>3883</v>
      </c>
      <c r="S286" s="1" t="s">
        <v>75</v>
      </c>
    </row>
    <row r="287" spans="1:19">
      <c r="A287" s="1">
        <v>1926</v>
      </c>
      <c r="B287" s="1">
        <v>10</v>
      </c>
      <c r="C287" s="1">
        <v>13</v>
      </c>
      <c r="D287" s="4">
        <f t="shared" si="12"/>
        <v>138</v>
      </c>
      <c r="E287" s="1">
        <v>7</v>
      </c>
      <c r="F287" s="1">
        <v>68</v>
      </c>
      <c r="G287" s="1">
        <v>5</v>
      </c>
      <c r="H287" s="1">
        <f>15+7+19+13+1</f>
        <v>55</v>
      </c>
      <c r="I287" s="1">
        <v>2</v>
      </c>
      <c r="J287" s="1">
        <f>12+1</f>
        <v>13</v>
      </c>
      <c r="K287" s="2">
        <f t="shared" si="13"/>
        <v>105</v>
      </c>
      <c r="L287" s="2">
        <f t="shared" si="14"/>
        <v>33</v>
      </c>
      <c r="M287" s="1" t="s">
        <v>30</v>
      </c>
      <c r="N287" s="1" t="s">
        <v>31</v>
      </c>
      <c r="O287" s="1">
        <v>1926</v>
      </c>
      <c r="P287" s="1">
        <v>92</v>
      </c>
      <c r="Q287" s="1">
        <v>3883</v>
      </c>
      <c r="S287" s="1" t="s">
        <v>75</v>
      </c>
    </row>
    <row r="288" spans="1:19">
      <c r="A288" s="1">
        <v>1926</v>
      </c>
      <c r="B288" s="1">
        <v>10</v>
      </c>
      <c r="C288" s="1">
        <v>14</v>
      </c>
      <c r="D288" s="4">
        <f t="shared" si="12"/>
        <v>117</v>
      </c>
      <c r="E288" s="1">
        <v>7</v>
      </c>
      <c r="F288" s="1">
        <v>47</v>
      </c>
      <c r="G288" s="1">
        <v>5</v>
      </c>
      <c r="H288" s="1">
        <f>9+6+15+8+1</f>
        <v>39</v>
      </c>
      <c r="I288" s="1">
        <v>2</v>
      </c>
      <c r="J288" s="1">
        <f>7+1</f>
        <v>8</v>
      </c>
      <c r="K288" s="2">
        <f t="shared" si="13"/>
        <v>89</v>
      </c>
      <c r="L288" s="2">
        <f t="shared" si="14"/>
        <v>28</v>
      </c>
      <c r="M288" s="1" t="s">
        <v>30</v>
      </c>
      <c r="N288" s="1" t="s">
        <v>31</v>
      </c>
      <c r="O288" s="1">
        <v>1926</v>
      </c>
      <c r="P288" s="1">
        <v>92</v>
      </c>
      <c r="Q288" s="1">
        <v>3883</v>
      </c>
      <c r="S288" s="1" t="s">
        <v>75</v>
      </c>
    </row>
    <row r="289" spans="1:19">
      <c r="A289" s="1">
        <v>1926</v>
      </c>
      <c r="B289" s="1">
        <v>10</v>
      </c>
      <c r="C289" s="1">
        <v>15</v>
      </c>
      <c r="D289" s="4" t="str">
        <f t="shared" si="12"/>
        <v/>
      </c>
      <c r="K289" s="2" t="str">
        <f t="shared" si="13"/>
        <v/>
      </c>
      <c r="L289" s="2" t="str">
        <f t="shared" si="14"/>
        <v/>
      </c>
      <c r="N289" s="1" t="s">
        <v>31</v>
      </c>
      <c r="O289" s="1">
        <v>1926</v>
      </c>
      <c r="P289" s="1">
        <v>92</v>
      </c>
      <c r="Q289" s="1">
        <v>3883</v>
      </c>
      <c r="S289" s="1" t="s">
        <v>75</v>
      </c>
    </row>
    <row r="290" spans="1:19">
      <c r="A290" s="1">
        <v>1926</v>
      </c>
      <c r="B290" s="1">
        <v>10</v>
      </c>
      <c r="C290" s="1">
        <v>16</v>
      </c>
      <c r="D290" s="4" t="str">
        <f t="shared" si="12"/>
        <v/>
      </c>
      <c r="K290" s="2" t="str">
        <f t="shared" si="13"/>
        <v/>
      </c>
      <c r="L290" s="2" t="str">
        <f t="shared" si="14"/>
        <v/>
      </c>
      <c r="N290" s="1" t="s">
        <v>31</v>
      </c>
      <c r="O290" s="1">
        <v>1926</v>
      </c>
      <c r="P290" s="1">
        <v>92</v>
      </c>
      <c r="Q290" s="1">
        <v>3883</v>
      </c>
      <c r="S290" s="1" t="s">
        <v>75</v>
      </c>
    </row>
    <row r="291" spans="1:19">
      <c r="A291" s="1">
        <v>1926</v>
      </c>
      <c r="B291" s="1">
        <v>10</v>
      </c>
      <c r="C291" s="1">
        <v>17</v>
      </c>
      <c r="D291" s="4">
        <f t="shared" si="12"/>
        <v>77</v>
      </c>
      <c r="E291" s="1">
        <v>6</v>
      </c>
      <c r="F291" s="1">
        <v>17</v>
      </c>
      <c r="G291" s="1">
        <v>4</v>
      </c>
      <c r="H291" s="1">
        <f>5+1+8+1</f>
        <v>15</v>
      </c>
      <c r="I291" s="1">
        <v>2</v>
      </c>
      <c r="J291" s="1">
        <f>1+1</f>
        <v>2</v>
      </c>
      <c r="K291" s="2">
        <f t="shared" si="13"/>
        <v>55</v>
      </c>
      <c r="L291" s="2">
        <f t="shared" si="14"/>
        <v>22</v>
      </c>
      <c r="M291" s="1" t="s">
        <v>30</v>
      </c>
      <c r="N291" s="1" t="s">
        <v>31</v>
      </c>
      <c r="O291" s="1">
        <v>1926</v>
      </c>
      <c r="P291" s="1">
        <v>92</v>
      </c>
      <c r="Q291" s="1">
        <v>3883</v>
      </c>
      <c r="S291" s="1" t="s">
        <v>75</v>
      </c>
    </row>
    <row r="292" spans="1:19">
      <c r="A292" s="1">
        <v>1926</v>
      </c>
      <c r="B292" s="1">
        <v>10</v>
      </c>
      <c r="C292" s="1">
        <v>18</v>
      </c>
      <c r="D292" s="4">
        <f t="shared" si="12"/>
        <v>66</v>
      </c>
      <c r="E292" s="1">
        <v>5</v>
      </c>
      <c r="F292" s="1">
        <v>16</v>
      </c>
      <c r="G292" s="1">
        <v>4</v>
      </c>
      <c r="H292" s="1">
        <f>2+1+11+1</f>
        <v>15</v>
      </c>
      <c r="I292" s="1">
        <v>1</v>
      </c>
      <c r="J292" s="1">
        <v>1</v>
      </c>
      <c r="K292" s="2">
        <f t="shared" si="13"/>
        <v>55</v>
      </c>
      <c r="L292" s="2">
        <f t="shared" si="14"/>
        <v>11</v>
      </c>
      <c r="M292" s="1" t="s">
        <v>30</v>
      </c>
      <c r="N292" s="1" t="s">
        <v>31</v>
      </c>
      <c r="O292" s="1">
        <v>1926</v>
      </c>
      <c r="P292" s="1">
        <v>92</v>
      </c>
      <c r="Q292" s="1">
        <v>3883</v>
      </c>
      <c r="S292" s="1" t="s">
        <v>75</v>
      </c>
    </row>
    <row r="293" spans="1:19">
      <c r="A293" s="1">
        <v>1926</v>
      </c>
      <c r="B293" s="1">
        <v>10</v>
      </c>
      <c r="C293" s="1">
        <v>19</v>
      </c>
      <c r="D293" s="4">
        <f t="shared" si="12"/>
        <v>63</v>
      </c>
      <c r="E293" s="1">
        <v>5</v>
      </c>
      <c r="F293" s="1">
        <v>13</v>
      </c>
      <c r="G293" s="1">
        <v>4</v>
      </c>
      <c r="H293" s="1">
        <f>1+1+7+2</f>
        <v>11</v>
      </c>
      <c r="I293" s="1">
        <v>1</v>
      </c>
      <c r="J293" s="1">
        <v>2</v>
      </c>
      <c r="K293" s="2">
        <f t="shared" si="13"/>
        <v>51</v>
      </c>
      <c r="L293" s="2">
        <f t="shared" si="14"/>
        <v>12</v>
      </c>
      <c r="M293" s="1" t="s">
        <v>30</v>
      </c>
      <c r="N293" s="1" t="s">
        <v>31</v>
      </c>
      <c r="O293" s="1">
        <v>1926</v>
      </c>
      <c r="P293" s="1">
        <v>92</v>
      </c>
      <c r="Q293" s="1">
        <v>3883</v>
      </c>
      <c r="S293" s="1" t="s">
        <v>75</v>
      </c>
    </row>
    <row r="294" spans="1:19">
      <c r="A294" s="1">
        <v>1926</v>
      </c>
      <c r="B294" s="1">
        <v>10</v>
      </c>
      <c r="C294" s="1">
        <v>20</v>
      </c>
      <c r="D294" s="4">
        <f t="shared" si="12"/>
        <v>53</v>
      </c>
      <c r="E294" s="1">
        <v>4</v>
      </c>
      <c r="F294" s="1">
        <v>13</v>
      </c>
      <c r="G294" s="1">
        <v>3</v>
      </c>
      <c r="H294" s="1">
        <f>1+9+2</f>
        <v>12</v>
      </c>
      <c r="I294" s="1">
        <v>1</v>
      </c>
      <c r="J294" s="1">
        <v>1</v>
      </c>
      <c r="K294" s="2">
        <f t="shared" si="13"/>
        <v>42</v>
      </c>
      <c r="L294" s="2">
        <f t="shared" si="14"/>
        <v>11</v>
      </c>
      <c r="M294" s="1" t="s">
        <v>30</v>
      </c>
      <c r="N294" s="1" t="s">
        <v>31</v>
      </c>
      <c r="O294" s="1">
        <v>1926</v>
      </c>
      <c r="P294" s="1">
        <v>92</v>
      </c>
      <c r="Q294" s="1">
        <v>3883</v>
      </c>
      <c r="S294" s="1" t="s">
        <v>75</v>
      </c>
    </row>
    <row r="295" spans="1:19">
      <c r="A295" s="1">
        <v>1926</v>
      </c>
      <c r="B295" s="1">
        <v>10</v>
      </c>
      <c r="C295" s="1">
        <v>21</v>
      </c>
      <c r="D295" s="4">
        <f t="shared" si="12"/>
        <v>49</v>
      </c>
      <c r="E295" s="1">
        <v>4</v>
      </c>
      <c r="F295" s="1">
        <v>9</v>
      </c>
      <c r="G295" s="1">
        <v>3</v>
      </c>
      <c r="H295" s="1">
        <f>1+5+1</f>
        <v>7</v>
      </c>
      <c r="I295" s="1">
        <v>1</v>
      </c>
      <c r="J295" s="1">
        <v>2</v>
      </c>
      <c r="K295" s="2">
        <f t="shared" si="13"/>
        <v>37</v>
      </c>
      <c r="L295" s="2">
        <f t="shared" si="14"/>
        <v>12</v>
      </c>
      <c r="M295" s="1" t="s">
        <v>30</v>
      </c>
      <c r="N295" s="1" t="s">
        <v>31</v>
      </c>
      <c r="O295" s="1">
        <v>1926</v>
      </c>
      <c r="P295" s="1">
        <v>92</v>
      </c>
      <c r="Q295" s="1">
        <v>3883</v>
      </c>
      <c r="S295" s="1" t="s">
        <v>75</v>
      </c>
    </row>
    <row r="296" spans="1:19">
      <c r="A296" s="1">
        <v>1926</v>
      </c>
      <c r="B296" s="1">
        <v>10</v>
      </c>
      <c r="C296" s="1">
        <v>22</v>
      </c>
      <c r="D296" s="4">
        <f t="shared" si="12"/>
        <v>60</v>
      </c>
      <c r="E296" s="1">
        <v>5</v>
      </c>
      <c r="F296" s="1">
        <v>10</v>
      </c>
      <c r="G296" s="1">
        <v>4</v>
      </c>
      <c r="H296" s="1">
        <f>2+1+2+1</f>
        <v>6</v>
      </c>
      <c r="I296" s="1">
        <v>1</v>
      </c>
      <c r="J296" s="1">
        <v>4</v>
      </c>
      <c r="K296" s="2">
        <f t="shared" si="13"/>
        <v>46</v>
      </c>
      <c r="L296" s="2">
        <f t="shared" si="14"/>
        <v>14</v>
      </c>
      <c r="M296" s="1" t="s">
        <v>30</v>
      </c>
      <c r="N296" s="1" t="s">
        <v>31</v>
      </c>
      <c r="O296" s="1">
        <v>1926</v>
      </c>
      <c r="P296" s="1">
        <v>92</v>
      </c>
      <c r="Q296" s="1">
        <v>3883</v>
      </c>
      <c r="S296" s="1" t="s">
        <v>75</v>
      </c>
    </row>
    <row r="297" spans="1:19">
      <c r="A297" s="1">
        <v>1926</v>
      </c>
      <c r="B297" s="1">
        <v>10</v>
      </c>
      <c r="C297" s="1">
        <v>23</v>
      </c>
      <c r="D297" s="4">
        <f t="shared" si="12"/>
        <v>36</v>
      </c>
      <c r="E297" s="1">
        <v>3</v>
      </c>
      <c r="F297" s="1">
        <v>6</v>
      </c>
      <c r="G297" s="1">
        <v>2</v>
      </c>
      <c r="H297" s="1">
        <f>4+1</f>
        <v>5</v>
      </c>
      <c r="I297" s="1">
        <v>1</v>
      </c>
      <c r="J297" s="1">
        <v>1</v>
      </c>
      <c r="K297" s="2">
        <f t="shared" si="13"/>
        <v>25</v>
      </c>
      <c r="L297" s="2">
        <f t="shared" si="14"/>
        <v>11</v>
      </c>
      <c r="M297" s="1" t="s">
        <v>30</v>
      </c>
      <c r="N297" s="1" t="s">
        <v>31</v>
      </c>
      <c r="O297" s="1">
        <v>1926</v>
      </c>
      <c r="P297" s="1">
        <v>92</v>
      </c>
      <c r="Q297" s="1">
        <v>3883</v>
      </c>
      <c r="S297" s="1" t="s">
        <v>75</v>
      </c>
    </row>
    <row r="298" spans="1:19">
      <c r="A298" s="1">
        <v>1926</v>
      </c>
      <c r="B298" s="1">
        <v>10</v>
      </c>
      <c r="C298" s="1">
        <v>24</v>
      </c>
      <c r="D298" s="4">
        <f t="shared" si="12"/>
        <v>37</v>
      </c>
      <c r="E298" s="1">
        <v>3</v>
      </c>
      <c r="F298" s="1">
        <v>7</v>
      </c>
      <c r="G298" s="1">
        <v>1</v>
      </c>
      <c r="H298" s="1">
        <v>3</v>
      </c>
      <c r="I298" s="1">
        <v>2</v>
      </c>
      <c r="J298" s="1">
        <f>3+1</f>
        <v>4</v>
      </c>
      <c r="K298" s="2">
        <f t="shared" si="13"/>
        <v>13</v>
      </c>
      <c r="L298" s="2">
        <f t="shared" si="14"/>
        <v>24</v>
      </c>
      <c r="M298" s="1" t="s">
        <v>30</v>
      </c>
      <c r="N298" s="1" t="s">
        <v>31</v>
      </c>
      <c r="O298" s="1">
        <v>1926</v>
      </c>
      <c r="P298" s="1">
        <v>92</v>
      </c>
      <c r="Q298" s="1">
        <v>3883</v>
      </c>
      <c r="S298" s="1" t="s">
        <v>75</v>
      </c>
    </row>
    <row r="299" spans="1:19">
      <c r="A299" s="1">
        <v>1926</v>
      </c>
      <c r="B299" s="1">
        <v>10</v>
      </c>
      <c r="C299" s="1">
        <v>25</v>
      </c>
      <c r="D299" s="4">
        <f t="shared" si="12"/>
        <v>52</v>
      </c>
      <c r="E299" s="1">
        <v>4</v>
      </c>
      <c r="F299" s="1">
        <v>12</v>
      </c>
      <c r="G299" s="1">
        <v>1</v>
      </c>
      <c r="H299" s="1">
        <v>4</v>
      </c>
      <c r="I299" s="1">
        <v>3</v>
      </c>
      <c r="J299" s="1">
        <f>6+1+1</f>
        <v>8</v>
      </c>
      <c r="K299" s="2">
        <f t="shared" si="13"/>
        <v>14</v>
      </c>
      <c r="L299" s="2">
        <f t="shared" si="14"/>
        <v>38</v>
      </c>
      <c r="M299" s="1" t="s">
        <v>30</v>
      </c>
      <c r="N299" s="1" t="s">
        <v>31</v>
      </c>
      <c r="O299" s="1">
        <v>1926</v>
      </c>
      <c r="P299" s="1">
        <v>92</v>
      </c>
      <c r="Q299" s="1">
        <v>3883</v>
      </c>
      <c r="S299" s="1" t="s">
        <v>75</v>
      </c>
    </row>
    <row r="300" spans="1:19">
      <c r="A300" s="1">
        <v>1926</v>
      </c>
      <c r="B300" s="1">
        <v>10</v>
      </c>
      <c r="C300" s="1">
        <v>26</v>
      </c>
      <c r="D300" s="4">
        <f t="shared" si="12"/>
        <v>116</v>
      </c>
      <c r="E300" s="1">
        <v>8</v>
      </c>
      <c r="F300" s="1">
        <v>36</v>
      </c>
      <c r="G300" s="1">
        <v>3</v>
      </c>
      <c r="H300" s="1">
        <f>7+4+5</f>
        <v>16</v>
      </c>
      <c r="I300" s="1">
        <v>5</v>
      </c>
      <c r="J300" s="1">
        <f>4+3+7+2+4</f>
        <v>20</v>
      </c>
      <c r="K300" s="2">
        <f t="shared" si="13"/>
        <v>46</v>
      </c>
      <c r="L300" s="2">
        <f t="shared" si="14"/>
        <v>70</v>
      </c>
      <c r="M300" s="1" t="s">
        <v>30</v>
      </c>
      <c r="N300" s="1" t="s">
        <v>31</v>
      </c>
      <c r="O300" s="1">
        <v>1926</v>
      </c>
      <c r="P300" s="1">
        <v>92</v>
      </c>
      <c r="Q300" s="1">
        <v>3883</v>
      </c>
      <c r="S300" s="1" t="s">
        <v>75</v>
      </c>
    </row>
    <row r="301" spans="1:19">
      <c r="A301" s="1">
        <v>1926</v>
      </c>
      <c r="B301" s="1">
        <v>10</v>
      </c>
      <c r="C301" s="1">
        <v>27</v>
      </c>
      <c r="D301" s="4">
        <f t="shared" si="12"/>
        <v>103</v>
      </c>
      <c r="E301" s="1">
        <v>7</v>
      </c>
      <c r="F301" s="1">
        <v>33</v>
      </c>
      <c r="G301" s="1">
        <v>3</v>
      </c>
      <c r="H301" s="1">
        <f>3+6+3</f>
        <v>12</v>
      </c>
      <c r="I301" s="1">
        <v>4</v>
      </c>
      <c r="J301" s="1">
        <f>1+8+7+5</f>
        <v>21</v>
      </c>
      <c r="K301" s="2">
        <f t="shared" si="13"/>
        <v>42</v>
      </c>
      <c r="L301" s="2">
        <f t="shared" si="14"/>
        <v>61</v>
      </c>
      <c r="M301" s="1" t="s">
        <v>30</v>
      </c>
      <c r="N301" s="1" t="s">
        <v>31</v>
      </c>
      <c r="O301" s="1">
        <v>1926</v>
      </c>
      <c r="P301" s="1">
        <v>92</v>
      </c>
      <c r="Q301" s="1">
        <v>3883</v>
      </c>
      <c r="S301" s="1" t="s">
        <v>75</v>
      </c>
    </row>
    <row r="302" spans="1:19">
      <c r="A302" s="1">
        <v>1926</v>
      </c>
      <c r="B302" s="1">
        <v>10</v>
      </c>
      <c r="C302" s="1">
        <v>28</v>
      </c>
      <c r="D302" s="4" t="str">
        <f t="shared" si="12"/>
        <v/>
      </c>
      <c r="K302" s="2" t="str">
        <f t="shared" si="13"/>
        <v/>
      </c>
      <c r="L302" s="2" t="str">
        <f t="shared" si="14"/>
        <v/>
      </c>
      <c r="N302" s="1" t="s">
        <v>31</v>
      </c>
      <c r="O302" s="1">
        <v>1926</v>
      </c>
      <c r="P302" s="1">
        <v>92</v>
      </c>
      <c r="Q302" s="1">
        <v>3883</v>
      </c>
      <c r="S302" s="1" t="s">
        <v>75</v>
      </c>
    </row>
    <row r="303" spans="1:19">
      <c r="A303" s="1">
        <v>1926</v>
      </c>
      <c r="B303" s="1">
        <v>10</v>
      </c>
      <c r="C303" s="1">
        <v>29</v>
      </c>
      <c r="D303" s="4">
        <f t="shared" si="12"/>
        <v>68</v>
      </c>
      <c r="E303" s="1">
        <v>5</v>
      </c>
      <c r="F303" s="1">
        <v>18</v>
      </c>
      <c r="G303" s="1">
        <v>1</v>
      </c>
      <c r="H303" s="1">
        <v>1</v>
      </c>
      <c r="I303" s="1">
        <v>4</v>
      </c>
      <c r="J303" s="1">
        <f>4+6+6+1</f>
        <v>17</v>
      </c>
      <c r="K303" s="2">
        <f t="shared" si="13"/>
        <v>11</v>
      </c>
      <c r="L303" s="2">
        <f t="shared" si="14"/>
        <v>57</v>
      </c>
      <c r="M303" s="1" t="s">
        <v>30</v>
      </c>
      <c r="N303" s="1" t="s">
        <v>31</v>
      </c>
      <c r="O303" s="1">
        <v>1926</v>
      </c>
      <c r="P303" s="1">
        <v>92</v>
      </c>
      <c r="Q303" s="1">
        <v>3883</v>
      </c>
      <c r="S303" s="1" t="s">
        <v>75</v>
      </c>
    </row>
    <row r="304" spans="1:19">
      <c r="A304" s="1">
        <v>1926</v>
      </c>
      <c r="B304" s="1">
        <v>10</v>
      </c>
      <c r="C304" s="1">
        <v>30</v>
      </c>
      <c r="D304" s="4">
        <f t="shared" si="12"/>
        <v>67</v>
      </c>
      <c r="E304" s="1">
        <v>5</v>
      </c>
      <c r="F304" s="1">
        <v>17</v>
      </c>
      <c r="G304" s="1">
        <v>1</v>
      </c>
      <c r="H304" s="1">
        <v>2</v>
      </c>
      <c r="I304" s="1">
        <v>4</v>
      </c>
      <c r="J304" s="1">
        <f>2+1+10+2</f>
        <v>15</v>
      </c>
      <c r="K304" s="2">
        <f t="shared" si="13"/>
        <v>12</v>
      </c>
      <c r="L304" s="2">
        <f t="shared" si="14"/>
        <v>55</v>
      </c>
      <c r="M304" s="1" t="s">
        <v>30</v>
      </c>
      <c r="N304" s="1" t="s">
        <v>31</v>
      </c>
      <c r="O304" s="1">
        <v>1926</v>
      </c>
      <c r="P304" s="1">
        <v>92</v>
      </c>
      <c r="Q304" s="1">
        <v>3883</v>
      </c>
      <c r="S304" s="1" t="s">
        <v>75</v>
      </c>
    </row>
    <row r="305" spans="1:19">
      <c r="A305" s="1">
        <v>1926</v>
      </c>
      <c r="B305" s="1">
        <v>10</v>
      </c>
      <c r="C305" s="1">
        <v>31</v>
      </c>
      <c r="D305" s="4">
        <f t="shared" si="12"/>
        <v>61</v>
      </c>
      <c r="E305" s="1">
        <v>5</v>
      </c>
      <c r="F305" s="1">
        <v>11</v>
      </c>
      <c r="G305" s="1">
        <v>1</v>
      </c>
      <c r="H305" s="1">
        <v>2</v>
      </c>
      <c r="I305" s="1">
        <v>4</v>
      </c>
      <c r="J305" s="1">
        <f>1+1+6+1</f>
        <v>9</v>
      </c>
      <c r="K305" s="2">
        <f t="shared" si="13"/>
        <v>12</v>
      </c>
      <c r="L305" s="2">
        <f t="shared" si="14"/>
        <v>49</v>
      </c>
      <c r="M305" s="1" t="s">
        <v>30</v>
      </c>
      <c r="N305" s="1" t="s">
        <v>31</v>
      </c>
      <c r="O305" s="1">
        <v>1926</v>
      </c>
      <c r="P305" s="1">
        <v>92</v>
      </c>
      <c r="Q305" s="1">
        <v>3883</v>
      </c>
      <c r="S305" s="1" t="s">
        <v>75</v>
      </c>
    </row>
    <row r="306" spans="1:19">
      <c r="A306" s="1">
        <v>1926</v>
      </c>
      <c r="B306" s="1">
        <v>11</v>
      </c>
      <c r="C306" s="1">
        <v>1</v>
      </c>
      <c r="D306" s="4">
        <f t="shared" si="12"/>
        <v>54</v>
      </c>
      <c r="E306" s="1">
        <v>4</v>
      </c>
      <c r="F306" s="1">
        <v>14</v>
      </c>
      <c r="G306" s="1">
        <v>1</v>
      </c>
      <c r="H306" s="1">
        <v>3</v>
      </c>
      <c r="I306" s="1">
        <v>3</v>
      </c>
      <c r="J306" s="1">
        <f>3+1+7</f>
        <v>11</v>
      </c>
      <c r="K306" s="2">
        <f t="shared" si="13"/>
        <v>13</v>
      </c>
      <c r="L306" s="2">
        <f t="shared" si="14"/>
        <v>41</v>
      </c>
      <c r="M306" s="1" t="s">
        <v>30</v>
      </c>
      <c r="N306" s="1" t="s">
        <v>31</v>
      </c>
      <c r="O306" s="1">
        <v>1926</v>
      </c>
      <c r="P306" s="1">
        <v>94</v>
      </c>
      <c r="Q306" s="1">
        <v>4133</v>
      </c>
      <c r="S306" s="1" t="s">
        <v>76</v>
      </c>
    </row>
    <row r="307" spans="1:19">
      <c r="A307" s="1">
        <v>1926</v>
      </c>
      <c r="B307" s="1">
        <v>11</v>
      </c>
      <c r="C307" s="1">
        <v>2</v>
      </c>
      <c r="D307" s="4">
        <f t="shared" si="12"/>
        <v>34</v>
      </c>
      <c r="E307" s="1">
        <v>3</v>
      </c>
      <c r="F307" s="1">
        <v>4</v>
      </c>
      <c r="G307" s="1">
        <v>1</v>
      </c>
      <c r="H307" s="1">
        <v>2</v>
      </c>
      <c r="I307" s="1">
        <v>2</v>
      </c>
      <c r="J307" s="1">
        <f>1+1</f>
        <v>2</v>
      </c>
      <c r="K307" s="2">
        <f t="shared" si="13"/>
        <v>12</v>
      </c>
      <c r="L307" s="2">
        <f t="shared" si="14"/>
        <v>22</v>
      </c>
      <c r="M307" s="1" t="s">
        <v>38</v>
      </c>
      <c r="N307" s="1" t="s">
        <v>31</v>
      </c>
      <c r="O307" s="1">
        <v>1926</v>
      </c>
      <c r="P307" s="1">
        <v>94</v>
      </c>
      <c r="Q307" s="1">
        <v>4133</v>
      </c>
      <c r="S307" s="1" t="s">
        <v>76</v>
      </c>
    </row>
    <row r="308" spans="1:19">
      <c r="A308" s="1">
        <v>1926</v>
      </c>
      <c r="B308" s="1">
        <v>11</v>
      </c>
      <c r="C308" s="1">
        <v>3</v>
      </c>
      <c r="D308" s="4">
        <f t="shared" si="12"/>
        <v>48</v>
      </c>
      <c r="E308" s="1">
        <v>4</v>
      </c>
      <c r="F308" s="1">
        <v>8</v>
      </c>
      <c r="G308" s="1">
        <v>2</v>
      </c>
      <c r="H308" s="1">
        <f>2+2</f>
        <v>4</v>
      </c>
      <c r="I308" s="1">
        <v>2</v>
      </c>
      <c r="J308" s="1">
        <f>2+2</f>
        <v>4</v>
      </c>
      <c r="K308" s="2">
        <f t="shared" si="13"/>
        <v>24</v>
      </c>
      <c r="L308" s="2">
        <f t="shared" si="14"/>
        <v>24</v>
      </c>
      <c r="M308" s="1" t="s">
        <v>38</v>
      </c>
      <c r="N308" s="1" t="s">
        <v>31</v>
      </c>
      <c r="O308" s="1">
        <v>1926</v>
      </c>
      <c r="P308" s="1">
        <v>94</v>
      </c>
      <c r="Q308" s="1">
        <v>4133</v>
      </c>
      <c r="S308" s="1" t="s">
        <v>76</v>
      </c>
    </row>
    <row r="309" spans="1:19">
      <c r="A309" s="1">
        <v>1926</v>
      </c>
      <c r="B309" s="1">
        <v>11</v>
      </c>
      <c r="C309" s="1">
        <v>4</v>
      </c>
      <c r="D309" s="4" t="str">
        <f t="shared" si="12"/>
        <v/>
      </c>
      <c r="K309" s="2" t="str">
        <f t="shared" si="13"/>
        <v/>
      </c>
      <c r="L309" s="2" t="str">
        <f t="shared" si="14"/>
        <v/>
      </c>
      <c r="N309" s="1" t="s">
        <v>31</v>
      </c>
      <c r="O309" s="1">
        <v>1926</v>
      </c>
      <c r="P309" s="1">
        <v>94</v>
      </c>
      <c r="Q309" s="1">
        <v>4133</v>
      </c>
      <c r="S309" s="1" t="s">
        <v>76</v>
      </c>
    </row>
    <row r="310" spans="1:19">
      <c r="A310" s="1">
        <v>1926</v>
      </c>
      <c r="B310" s="1">
        <v>11</v>
      </c>
      <c r="C310" s="1">
        <v>5</v>
      </c>
      <c r="D310" s="4">
        <f t="shared" si="12"/>
        <v>73</v>
      </c>
      <c r="E310" s="1">
        <v>6</v>
      </c>
      <c r="F310" s="1">
        <v>13</v>
      </c>
      <c r="G310" s="1">
        <v>3</v>
      </c>
      <c r="H310" s="1">
        <f>1+6+1</f>
        <v>8</v>
      </c>
      <c r="I310" s="1">
        <v>3</v>
      </c>
      <c r="J310" s="1">
        <f>1+3+1</f>
        <v>5</v>
      </c>
      <c r="K310" s="2">
        <f t="shared" si="13"/>
        <v>38</v>
      </c>
      <c r="L310" s="2">
        <f t="shared" si="14"/>
        <v>35</v>
      </c>
      <c r="M310" s="1" t="s">
        <v>30</v>
      </c>
      <c r="N310" s="1" t="s">
        <v>31</v>
      </c>
      <c r="O310" s="1">
        <v>1926</v>
      </c>
      <c r="P310" s="1">
        <v>94</v>
      </c>
      <c r="Q310" s="1">
        <v>4133</v>
      </c>
      <c r="S310" s="1" t="s">
        <v>76</v>
      </c>
    </row>
    <row r="311" spans="1:19">
      <c r="A311" s="1">
        <v>1926</v>
      </c>
      <c r="B311" s="1">
        <v>11</v>
      </c>
      <c r="C311" s="1">
        <v>6</v>
      </c>
      <c r="D311" s="4">
        <f t="shared" si="12"/>
        <v>57</v>
      </c>
      <c r="E311" s="1">
        <v>5</v>
      </c>
      <c r="F311" s="1">
        <v>7</v>
      </c>
      <c r="G311" s="1">
        <v>3</v>
      </c>
      <c r="H311" s="1">
        <f>1+1+1</f>
        <v>3</v>
      </c>
      <c r="I311" s="1">
        <v>1</v>
      </c>
      <c r="J311" s="1">
        <v>3</v>
      </c>
      <c r="K311" s="2">
        <f t="shared" si="13"/>
        <v>33</v>
      </c>
      <c r="L311" s="2">
        <f t="shared" si="14"/>
        <v>13</v>
      </c>
      <c r="M311" s="1" t="s">
        <v>30</v>
      </c>
      <c r="N311" s="1" t="s">
        <v>31</v>
      </c>
      <c r="O311" s="1">
        <v>1926</v>
      </c>
      <c r="P311" s="1">
        <v>94</v>
      </c>
      <c r="Q311" s="1">
        <v>4133</v>
      </c>
      <c r="S311" s="1" t="s">
        <v>76</v>
      </c>
    </row>
    <row r="312" spans="1:19">
      <c r="A312" s="1">
        <v>1926</v>
      </c>
      <c r="B312" s="1">
        <v>11</v>
      </c>
      <c r="C312" s="1">
        <v>7</v>
      </c>
      <c r="D312" s="4">
        <f t="shared" si="12"/>
        <v>39</v>
      </c>
      <c r="E312" s="1">
        <v>3</v>
      </c>
      <c r="F312" s="1">
        <v>9</v>
      </c>
      <c r="G312" s="1">
        <v>2</v>
      </c>
      <c r="H312" s="1">
        <f>7+1</f>
        <v>8</v>
      </c>
      <c r="I312" s="1">
        <v>2</v>
      </c>
      <c r="J312" s="1">
        <f>1+1</f>
        <v>2</v>
      </c>
      <c r="K312" s="2">
        <f t="shared" si="13"/>
        <v>28</v>
      </c>
      <c r="L312" s="2">
        <f t="shared" si="14"/>
        <v>22</v>
      </c>
      <c r="M312" s="1" t="s">
        <v>30</v>
      </c>
      <c r="N312" s="1" t="s">
        <v>31</v>
      </c>
      <c r="O312" s="1">
        <v>1926</v>
      </c>
      <c r="P312" s="1">
        <v>94</v>
      </c>
      <c r="Q312" s="1">
        <v>4133</v>
      </c>
      <c r="S312" s="1" t="s">
        <v>76</v>
      </c>
    </row>
    <row r="313" spans="1:19">
      <c r="A313" s="1">
        <v>1926</v>
      </c>
      <c r="B313" s="1">
        <v>11</v>
      </c>
      <c r="C313" s="1">
        <v>8</v>
      </c>
      <c r="D313" s="4">
        <f t="shared" si="12"/>
        <v>28</v>
      </c>
      <c r="E313" s="1">
        <v>2</v>
      </c>
      <c r="F313" s="1">
        <v>8</v>
      </c>
      <c r="G313" s="1">
        <v>2</v>
      </c>
      <c r="H313" s="1">
        <f>6+2</f>
        <v>8</v>
      </c>
      <c r="I313" s="1">
        <v>1</v>
      </c>
      <c r="J313" s="1">
        <v>1</v>
      </c>
      <c r="K313" s="2">
        <f t="shared" si="13"/>
        <v>28</v>
      </c>
      <c r="L313" s="2">
        <f t="shared" si="14"/>
        <v>11</v>
      </c>
      <c r="M313" s="1" t="s">
        <v>30</v>
      </c>
      <c r="N313" s="1" t="s">
        <v>31</v>
      </c>
      <c r="O313" s="1">
        <v>1926</v>
      </c>
      <c r="P313" s="1">
        <v>94</v>
      </c>
      <c r="Q313" s="1">
        <v>4133</v>
      </c>
      <c r="S313" s="1" t="s">
        <v>76</v>
      </c>
    </row>
    <row r="314" spans="1:19">
      <c r="A314" s="1">
        <v>1926</v>
      </c>
      <c r="B314" s="1">
        <v>11</v>
      </c>
      <c r="C314" s="1">
        <v>9</v>
      </c>
      <c r="D314" s="4">
        <f t="shared" si="12"/>
        <v>45</v>
      </c>
      <c r="E314" s="1">
        <v>3</v>
      </c>
      <c r="F314" s="1">
        <v>15</v>
      </c>
      <c r="G314" s="1">
        <v>2</v>
      </c>
      <c r="H314" s="1">
        <f>5+8</f>
        <v>13</v>
      </c>
      <c r="I314" s="1">
        <v>1</v>
      </c>
      <c r="J314" s="1">
        <v>2</v>
      </c>
      <c r="K314" s="2">
        <f t="shared" si="13"/>
        <v>33</v>
      </c>
      <c r="L314" s="2">
        <f t="shared" si="14"/>
        <v>12</v>
      </c>
      <c r="M314" s="1" t="s">
        <v>30</v>
      </c>
      <c r="N314" s="1" t="s">
        <v>31</v>
      </c>
      <c r="O314" s="1">
        <v>1926</v>
      </c>
      <c r="P314" s="1">
        <v>94</v>
      </c>
      <c r="Q314" s="1">
        <v>4133</v>
      </c>
      <c r="S314" s="1" t="s">
        <v>76</v>
      </c>
    </row>
    <row r="315" spans="1:19">
      <c r="A315" s="1">
        <v>1926</v>
      </c>
      <c r="B315" s="1">
        <v>11</v>
      </c>
      <c r="C315" s="1">
        <v>10</v>
      </c>
      <c r="D315" s="4">
        <f t="shared" si="12"/>
        <v>41</v>
      </c>
      <c r="E315" s="1">
        <v>3</v>
      </c>
      <c r="F315" s="1">
        <v>11</v>
      </c>
      <c r="G315" s="1">
        <v>2</v>
      </c>
      <c r="H315" s="1">
        <f>2+7</f>
        <v>9</v>
      </c>
      <c r="I315" s="1">
        <v>1</v>
      </c>
      <c r="J315" s="1">
        <v>2</v>
      </c>
      <c r="K315" s="2">
        <f t="shared" si="13"/>
        <v>29</v>
      </c>
      <c r="L315" s="2">
        <f t="shared" si="14"/>
        <v>12</v>
      </c>
      <c r="M315" s="1" t="s">
        <v>30</v>
      </c>
      <c r="N315" s="1" t="s">
        <v>31</v>
      </c>
      <c r="O315" s="1">
        <v>1926</v>
      </c>
      <c r="P315" s="1">
        <v>94</v>
      </c>
      <c r="Q315" s="1">
        <v>4133</v>
      </c>
      <c r="S315" s="1" t="s">
        <v>76</v>
      </c>
    </row>
    <row r="316" spans="1:19">
      <c r="A316" s="1">
        <v>1926</v>
      </c>
      <c r="B316" s="1">
        <v>11</v>
      </c>
      <c r="C316" s="1">
        <v>11</v>
      </c>
      <c r="D316" s="4">
        <f t="shared" si="12"/>
        <v>75</v>
      </c>
      <c r="E316" s="1">
        <v>4</v>
      </c>
      <c r="F316" s="1">
        <v>35</v>
      </c>
      <c r="G316" s="1">
        <v>3</v>
      </c>
      <c r="H316" s="1">
        <f>3+2+25</f>
        <v>30</v>
      </c>
      <c r="I316" s="1">
        <v>1</v>
      </c>
      <c r="J316" s="1">
        <v>5</v>
      </c>
      <c r="K316" s="2">
        <f t="shared" si="13"/>
        <v>60</v>
      </c>
      <c r="L316" s="2">
        <f t="shared" si="14"/>
        <v>15</v>
      </c>
      <c r="M316" s="1" t="s">
        <v>30</v>
      </c>
      <c r="N316" s="1" t="s">
        <v>31</v>
      </c>
      <c r="O316" s="1">
        <v>1926</v>
      </c>
      <c r="P316" s="1">
        <v>94</v>
      </c>
      <c r="Q316" s="1">
        <v>4133</v>
      </c>
      <c r="S316" s="1" t="s">
        <v>76</v>
      </c>
    </row>
    <row r="317" spans="1:19">
      <c r="A317" s="1">
        <v>1926</v>
      </c>
      <c r="B317" s="1">
        <v>11</v>
      </c>
      <c r="C317" s="1">
        <v>12</v>
      </c>
      <c r="D317" s="4">
        <f t="shared" si="12"/>
        <v>63</v>
      </c>
      <c r="E317" s="1">
        <v>4</v>
      </c>
      <c r="F317" s="1">
        <v>23</v>
      </c>
      <c r="G317" s="1">
        <v>2</v>
      </c>
      <c r="H317" s="1">
        <f>5+14</f>
        <v>19</v>
      </c>
      <c r="I317" s="1">
        <v>2</v>
      </c>
      <c r="J317" s="1">
        <f>2+2</f>
        <v>4</v>
      </c>
      <c r="K317" s="2">
        <f t="shared" si="13"/>
        <v>39</v>
      </c>
      <c r="L317" s="2">
        <f t="shared" si="14"/>
        <v>24</v>
      </c>
      <c r="M317" s="1" t="s">
        <v>30</v>
      </c>
      <c r="N317" s="1" t="s">
        <v>31</v>
      </c>
      <c r="O317" s="1">
        <v>1926</v>
      </c>
      <c r="P317" s="1">
        <v>94</v>
      </c>
      <c r="Q317" s="1">
        <v>4133</v>
      </c>
      <c r="S317" s="1" t="s">
        <v>76</v>
      </c>
    </row>
    <row r="318" spans="1:19">
      <c r="A318" s="1">
        <v>1926</v>
      </c>
      <c r="B318" s="1">
        <v>11</v>
      </c>
      <c r="C318" s="1">
        <v>13</v>
      </c>
      <c r="D318" s="4">
        <f t="shared" si="12"/>
        <v>53</v>
      </c>
      <c r="E318" s="1">
        <v>4</v>
      </c>
      <c r="F318" s="1">
        <v>13</v>
      </c>
      <c r="G318" s="1">
        <v>2</v>
      </c>
      <c r="H318" s="1">
        <f>6+5</f>
        <v>11</v>
      </c>
      <c r="I318" s="1">
        <v>2</v>
      </c>
      <c r="J318" s="1">
        <f>1+1</f>
        <v>2</v>
      </c>
      <c r="K318" s="2">
        <f t="shared" si="13"/>
        <v>31</v>
      </c>
      <c r="L318" s="2">
        <f t="shared" si="14"/>
        <v>22</v>
      </c>
      <c r="M318" s="1" t="s">
        <v>30</v>
      </c>
      <c r="N318" s="1" t="s">
        <v>31</v>
      </c>
      <c r="O318" s="1">
        <v>1926</v>
      </c>
      <c r="P318" s="1">
        <v>94</v>
      </c>
      <c r="Q318" s="1">
        <v>4133</v>
      </c>
      <c r="S318" s="1" t="s">
        <v>76</v>
      </c>
    </row>
    <row r="319" spans="1:19">
      <c r="A319" s="1">
        <v>1926</v>
      </c>
      <c r="B319" s="1">
        <v>11</v>
      </c>
      <c r="C319" s="1">
        <v>14</v>
      </c>
      <c r="D319" s="4">
        <f t="shared" si="12"/>
        <v>41</v>
      </c>
      <c r="E319" s="1">
        <v>3</v>
      </c>
      <c r="F319" s="1">
        <v>11</v>
      </c>
      <c r="G319" s="1">
        <v>2</v>
      </c>
      <c r="H319" s="1">
        <f>3+6</f>
        <v>9</v>
      </c>
      <c r="I319" s="1">
        <v>1</v>
      </c>
      <c r="J319" s="1">
        <v>2</v>
      </c>
      <c r="K319" s="2">
        <f t="shared" si="13"/>
        <v>29</v>
      </c>
      <c r="L319" s="2">
        <f t="shared" si="14"/>
        <v>12</v>
      </c>
      <c r="M319" s="1" t="s">
        <v>30</v>
      </c>
      <c r="N319" s="1" t="s">
        <v>31</v>
      </c>
      <c r="O319" s="1">
        <v>1926</v>
      </c>
      <c r="P319" s="1">
        <v>94</v>
      </c>
      <c r="Q319" s="1">
        <v>4133</v>
      </c>
      <c r="S319" s="1" t="s">
        <v>76</v>
      </c>
    </row>
    <row r="320" spans="1:19">
      <c r="A320" s="1">
        <v>1926</v>
      </c>
      <c r="B320" s="1">
        <v>11</v>
      </c>
      <c r="C320" s="1">
        <v>15</v>
      </c>
      <c r="D320" s="4">
        <f t="shared" si="12"/>
        <v>38</v>
      </c>
      <c r="E320" s="1">
        <v>3</v>
      </c>
      <c r="F320" s="1">
        <v>8</v>
      </c>
      <c r="G320" s="1">
        <v>2</v>
      </c>
      <c r="H320" s="1">
        <f>5+2</f>
        <v>7</v>
      </c>
      <c r="I320" s="1">
        <v>1</v>
      </c>
      <c r="J320" s="1">
        <v>1</v>
      </c>
      <c r="K320" s="2">
        <f t="shared" si="13"/>
        <v>27</v>
      </c>
      <c r="L320" s="2">
        <f t="shared" si="14"/>
        <v>11</v>
      </c>
      <c r="M320" s="1" t="s">
        <v>30</v>
      </c>
      <c r="N320" s="1" t="s">
        <v>31</v>
      </c>
      <c r="O320" s="1">
        <v>1926</v>
      </c>
      <c r="P320" s="1">
        <v>94</v>
      </c>
      <c r="Q320" s="1">
        <v>4133</v>
      </c>
      <c r="S320" s="1" t="s">
        <v>76</v>
      </c>
    </row>
    <row r="321" spans="1:19">
      <c r="A321" s="1">
        <v>1926</v>
      </c>
      <c r="B321" s="1">
        <v>11</v>
      </c>
      <c r="C321" s="1">
        <v>16</v>
      </c>
      <c r="D321" s="4">
        <f t="shared" si="12"/>
        <v>41</v>
      </c>
      <c r="E321" s="1">
        <v>3</v>
      </c>
      <c r="F321" s="1">
        <v>11</v>
      </c>
      <c r="G321" s="1">
        <v>2</v>
      </c>
      <c r="H321" s="1">
        <f>8+2</f>
        <v>10</v>
      </c>
      <c r="I321" s="1">
        <v>1</v>
      </c>
      <c r="J321" s="1">
        <v>1</v>
      </c>
      <c r="K321" s="2">
        <f t="shared" si="13"/>
        <v>30</v>
      </c>
      <c r="L321" s="2">
        <f t="shared" si="14"/>
        <v>11</v>
      </c>
      <c r="M321" s="1" t="s">
        <v>30</v>
      </c>
      <c r="N321" s="1" t="s">
        <v>31</v>
      </c>
      <c r="O321" s="1">
        <v>1926</v>
      </c>
      <c r="P321" s="1">
        <v>94</v>
      </c>
      <c r="Q321" s="1">
        <v>4133</v>
      </c>
      <c r="S321" s="1" t="s">
        <v>76</v>
      </c>
    </row>
    <row r="322" spans="1:19">
      <c r="A322" s="1">
        <v>1926</v>
      </c>
      <c r="B322" s="1">
        <v>11</v>
      </c>
      <c r="C322" s="1">
        <v>17</v>
      </c>
      <c r="D322" s="4">
        <f t="shared" si="12"/>
        <v>21</v>
      </c>
      <c r="E322" s="1">
        <v>1</v>
      </c>
      <c r="F322" s="1">
        <v>11</v>
      </c>
      <c r="G322" s="1">
        <v>1</v>
      </c>
      <c r="H322" s="1">
        <v>11</v>
      </c>
      <c r="K322" s="2">
        <f t="shared" si="13"/>
        <v>21</v>
      </c>
      <c r="L322" s="2">
        <f t="shared" si="14"/>
        <v>0</v>
      </c>
      <c r="M322" s="1" t="s">
        <v>30</v>
      </c>
      <c r="N322" s="1" t="s">
        <v>31</v>
      </c>
      <c r="O322" s="1">
        <v>1926</v>
      </c>
      <c r="P322" s="1">
        <v>94</v>
      </c>
      <c r="Q322" s="1">
        <v>4133</v>
      </c>
      <c r="S322" s="1" t="s">
        <v>76</v>
      </c>
    </row>
    <row r="323" spans="1:19">
      <c r="A323" s="1">
        <v>1926</v>
      </c>
      <c r="B323" s="1">
        <v>11</v>
      </c>
      <c r="C323" s="1">
        <v>18</v>
      </c>
      <c r="D323" s="4" t="str">
        <f t="shared" ref="D323:D386" si="15">IF(E323="","",E323*10+F323)</f>
        <v/>
      </c>
      <c r="K323" s="2" t="str">
        <f t="shared" ref="K323:K386" si="16">IF(D323="","",G323*10+H323)</f>
        <v/>
      </c>
      <c r="L323" s="2" t="str">
        <f t="shared" ref="L323:L386" si="17">IF(D323="","",I323*10+J323)</f>
        <v/>
      </c>
      <c r="N323" s="1" t="s">
        <v>31</v>
      </c>
      <c r="O323" s="1">
        <v>1926</v>
      </c>
      <c r="P323" s="1">
        <v>94</v>
      </c>
      <c r="Q323" s="1">
        <v>4133</v>
      </c>
      <c r="S323" s="1" t="s">
        <v>76</v>
      </c>
    </row>
    <row r="324" spans="1:19">
      <c r="A324" s="1">
        <v>1926</v>
      </c>
      <c r="B324" s="1">
        <v>11</v>
      </c>
      <c r="C324" s="1">
        <v>19</v>
      </c>
      <c r="D324" s="4">
        <f t="shared" si="15"/>
        <v>32</v>
      </c>
      <c r="E324" s="1">
        <v>2</v>
      </c>
      <c r="F324" s="1">
        <v>12</v>
      </c>
      <c r="G324" s="1">
        <v>1</v>
      </c>
      <c r="H324" s="1">
        <v>10</v>
      </c>
      <c r="I324" s="1">
        <v>1</v>
      </c>
      <c r="J324" s="1">
        <v>2</v>
      </c>
      <c r="K324" s="2">
        <f t="shared" si="16"/>
        <v>20</v>
      </c>
      <c r="L324" s="2">
        <f t="shared" si="17"/>
        <v>12</v>
      </c>
      <c r="M324" s="1" t="s">
        <v>30</v>
      </c>
      <c r="N324" s="1" t="s">
        <v>31</v>
      </c>
      <c r="O324" s="1">
        <v>1926</v>
      </c>
      <c r="P324" s="1">
        <v>94</v>
      </c>
      <c r="Q324" s="1">
        <v>4133</v>
      </c>
      <c r="S324" s="1" t="s">
        <v>76</v>
      </c>
    </row>
    <row r="325" spans="1:19">
      <c r="A325" s="1">
        <v>1926</v>
      </c>
      <c r="B325" s="1">
        <v>11</v>
      </c>
      <c r="C325" s="1">
        <v>20</v>
      </c>
      <c r="D325" s="4">
        <f t="shared" si="15"/>
        <v>54</v>
      </c>
      <c r="E325" s="1">
        <v>4</v>
      </c>
      <c r="F325" s="1">
        <v>14</v>
      </c>
      <c r="G325" s="1">
        <v>2</v>
      </c>
      <c r="H325" s="1">
        <f>4+2</f>
        <v>6</v>
      </c>
      <c r="I325" s="1">
        <v>2</v>
      </c>
      <c r="J325" s="1">
        <f>3+5</f>
        <v>8</v>
      </c>
      <c r="K325" s="2">
        <f t="shared" si="16"/>
        <v>26</v>
      </c>
      <c r="L325" s="2">
        <f t="shared" si="17"/>
        <v>28</v>
      </c>
      <c r="M325" s="1" t="s">
        <v>30</v>
      </c>
      <c r="N325" s="1" t="s">
        <v>31</v>
      </c>
      <c r="O325" s="1">
        <v>1926</v>
      </c>
      <c r="P325" s="1">
        <v>94</v>
      </c>
      <c r="Q325" s="1">
        <v>4133</v>
      </c>
      <c r="S325" s="1" t="s">
        <v>76</v>
      </c>
    </row>
    <row r="326" spans="1:19">
      <c r="A326" s="1">
        <v>1926</v>
      </c>
      <c r="B326" s="1">
        <v>11</v>
      </c>
      <c r="C326" s="1">
        <v>21</v>
      </c>
      <c r="D326" s="4">
        <f t="shared" si="15"/>
        <v>123</v>
      </c>
      <c r="E326" s="1">
        <v>8</v>
      </c>
      <c r="F326" s="1">
        <v>43</v>
      </c>
      <c r="G326" s="1">
        <v>4</v>
      </c>
      <c r="H326" s="1">
        <f>1+5+5+1</f>
        <v>12</v>
      </c>
      <c r="I326" s="1">
        <v>4</v>
      </c>
      <c r="J326" s="1">
        <f>7+13+10+1</f>
        <v>31</v>
      </c>
      <c r="K326" s="2">
        <f t="shared" si="16"/>
        <v>52</v>
      </c>
      <c r="L326" s="2">
        <f t="shared" si="17"/>
        <v>71</v>
      </c>
      <c r="M326" s="1" t="s">
        <v>30</v>
      </c>
      <c r="N326" s="1" t="s">
        <v>31</v>
      </c>
      <c r="O326" s="1">
        <v>1926</v>
      </c>
      <c r="P326" s="1">
        <v>94</v>
      </c>
      <c r="Q326" s="1">
        <v>4133</v>
      </c>
      <c r="S326" s="1" t="s">
        <v>76</v>
      </c>
    </row>
    <row r="327" spans="1:19">
      <c r="A327" s="1">
        <v>1926</v>
      </c>
      <c r="B327" s="1">
        <v>11</v>
      </c>
      <c r="C327" s="1">
        <v>22</v>
      </c>
      <c r="D327" s="4">
        <f t="shared" si="15"/>
        <v>113</v>
      </c>
      <c r="E327" s="1">
        <v>8</v>
      </c>
      <c r="F327" s="1">
        <v>33</v>
      </c>
      <c r="G327" s="1">
        <v>4</v>
      </c>
      <c r="H327" s="1">
        <f>1+5+4+2</f>
        <v>12</v>
      </c>
      <c r="I327" s="1">
        <v>4</v>
      </c>
      <c r="J327" s="1">
        <f>4+8+8+1</f>
        <v>21</v>
      </c>
      <c r="K327" s="2">
        <f t="shared" si="16"/>
        <v>52</v>
      </c>
      <c r="L327" s="2">
        <f t="shared" si="17"/>
        <v>61</v>
      </c>
      <c r="M327" s="1" t="s">
        <v>30</v>
      </c>
      <c r="N327" s="1" t="s">
        <v>31</v>
      </c>
      <c r="O327" s="1">
        <v>1926</v>
      </c>
      <c r="P327" s="1">
        <v>94</v>
      </c>
      <c r="Q327" s="1">
        <v>4133</v>
      </c>
      <c r="S327" s="1" t="s">
        <v>76</v>
      </c>
    </row>
    <row r="328" spans="1:19">
      <c r="A328" s="1">
        <v>1926</v>
      </c>
      <c r="B328" s="1">
        <v>11</v>
      </c>
      <c r="C328" s="1">
        <v>23</v>
      </c>
      <c r="D328" s="4" t="str">
        <f t="shared" si="15"/>
        <v/>
      </c>
      <c r="K328" s="2" t="str">
        <f t="shared" si="16"/>
        <v/>
      </c>
      <c r="L328" s="2" t="str">
        <f t="shared" si="17"/>
        <v/>
      </c>
      <c r="N328" s="1" t="s">
        <v>31</v>
      </c>
      <c r="O328" s="1">
        <v>1926</v>
      </c>
      <c r="P328" s="1">
        <v>94</v>
      </c>
      <c r="Q328" s="1">
        <v>4133</v>
      </c>
      <c r="S328" s="1" t="s">
        <v>76</v>
      </c>
    </row>
    <row r="329" spans="1:19">
      <c r="A329" s="1">
        <v>1926</v>
      </c>
      <c r="B329" s="1">
        <v>11</v>
      </c>
      <c r="C329" s="1">
        <v>24</v>
      </c>
      <c r="D329" s="4">
        <f t="shared" si="15"/>
        <v>109</v>
      </c>
      <c r="E329" s="1">
        <v>8</v>
      </c>
      <c r="F329" s="1">
        <v>29</v>
      </c>
      <c r="G329" s="1">
        <v>3</v>
      </c>
      <c r="H329" s="1">
        <f>5+1+2</f>
        <v>8</v>
      </c>
      <c r="I329" s="1">
        <v>5</v>
      </c>
      <c r="J329" s="1">
        <f>1+6+8+4+2</f>
        <v>21</v>
      </c>
      <c r="K329" s="2">
        <f t="shared" si="16"/>
        <v>38</v>
      </c>
      <c r="L329" s="2">
        <f t="shared" si="17"/>
        <v>71</v>
      </c>
      <c r="M329" s="1" t="s">
        <v>30</v>
      </c>
      <c r="N329" s="1" t="s">
        <v>31</v>
      </c>
      <c r="O329" s="1">
        <v>1926</v>
      </c>
      <c r="P329" s="1">
        <v>94</v>
      </c>
      <c r="Q329" s="1">
        <v>4133</v>
      </c>
      <c r="S329" s="1" t="s">
        <v>76</v>
      </c>
    </row>
    <row r="330" spans="1:19">
      <c r="A330" s="1">
        <v>1926</v>
      </c>
      <c r="B330" s="1">
        <v>11</v>
      </c>
      <c r="C330" s="1">
        <v>25</v>
      </c>
      <c r="D330" s="4">
        <f t="shared" si="15"/>
        <v>79</v>
      </c>
      <c r="E330" s="1">
        <v>6</v>
      </c>
      <c r="F330" s="1">
        <v>19</v>
      </c>
      <c r="G330" s="1">
        <v>2</v>
      </c>
      <c r="H330" s="1">
        <f>1+1</f>
        <v>2</v>
      </c>
      <c r="I330" s="1">
        <v>4</v>
      </c>
      <c r="J330" s="1">
        <f>6+5+3+3</f>
        <v>17</v>
      </c>
      <c r="K330" s="2">
        <f t="shared" si="16"/>
        <v>22</v>
      </c>
      <c r="L330" s="2">
        <f t="shared" si="17"/>
        <v>57</v>
      </c>
      <c r="M330" s="1" t="s">
        <v>30</v>
      </c>
      <c r="N330" s="1" t="s">
        <v>31</v>
      </c>
      <c r="O330" s="1">
        <v>1926</v>
      </c>
      <c r="P330" s="1">
        <v>94</v>
      </c>
      <c r="Q330" s="1">
        <v>4133</v>
      </c>
      <c r="S330" s="1" t="s">
        <v>76</v>
      </c>
    </row>
    <row r="331" spans="1:19">
      <c r="A331" s="1">
        <v>1926</v>
      </c>
      <c r="B331" s="1">
        <v>11</v>
      </c>
      <c r="C331" s="1">
        <v>26</v>
      </c>
      <c r="D331" s="4">
        <f t="shared" si="15"/>
        <v>90</v>
      </c>
      <c r="E331" s="1">
        <v>6</v>
      </c>
      <c r="F331" s="1">
        <v>30</v>
      </c>
      <c r="G331" s="1">
        <v>2</v>
      </c>
      <c r="H331" s="1">
        <f>2+4</f>
        <v>6</v>
      </c>
      <c r="I331" s="1">
        <v>4</v>
      </c>
      <c r="J331" s="1">
        <f>7+4+1+12</f>
        <v>24</v>
      </c>
      <c r="K331" s="2">
        <f t="shared" si="16"/>
        <v>26</v>
      </c>
      <c r="L331" s="2">
        <f t="shared" si="17"/>
        <v>64</v>
      </c>
      <c r="M331" s="1" t="s">
        <v>30</v>
      </c>
      <c r="N331" s="1" t="s">
        <v>31</v>
      </c>
      <c r="O331" s="1">
        <v>1926</v>
      </c>
      <c r="P331" s="1">
        <v>94</v>
      </c>
      <c r="Q331" s="1">
        <v>4133</v>
      </c>
      <c r="S331" s="1" t="s">
        <v>76</v>
      </c>
    </row>
    <row r="332" spans="1:19">
      <c r="A332" s="1">
        <v>1926</v>
      </c>
      <c r="B332" s="1">
        <v>11</v>
      </c>
      <c r="C332" s="1">
        <v>27</v>
      </c>
      <c r="D332" s="4">
        <f t="shared" si="15"/>
        <v>75</v>
      </c>
      <c r="E332" s="1">
        <v>5</v>
      </c>
      <c r="F332" s="1">
        <v>25</v>
      </c>
      <c r="G332" s="1">
        <v>2</v>
      </c>
      <c r="H332" s="1">
        <f>2+4</f>
        <v>6</v>
      </c>
      <c r="I332" s="1">
        <v>4</v>
      </c>
      <c r="J332" s="1">
        <f>6+2+3+8</f>
        <v>19</v>
      </c>
      <c r="K332" s="2">
        <f t="shared" si="16"/>
        <v>26</v>
      </c>
      <c r="L332" s="2">
        <f t="shared" si="17"/>
        <v>59</v>
      </c>
      <c r="M332" s="1" t="s">
        <v>30</v>
      </c>
      <c r="N332" s="1" t="s">
        <v>31</v>
      </c>
      <c r="O332" s="1">
        <v>1926</v>
      </c>
      <c r="P332" s="1">
        <v>94</v>
      </c>
      <c r="Q332" s="1">
        <v>4133</v>
      </c>
      <c r="S332" s="1" t="s">
        <v>76</v>
      </c>
    </row>
    <row r="333" spans="1:19">
      <c r="A333" s="1">
        <v>1926</v>
      </c>
      <c r="B333" s="1">
        <v>11</v>
      </c>
      <c r="C333" s="1">
        <v>28</v>
      </c>
      <c r="D333" s="4">
        <f t="shared" si="15"/>
        <v>79</v>
      </c>
      <c r="E333" s="1">
        <v>5</v>
      </c>
      <c r="F333" s="1">
        <v>29</v>
      </c>
      <c r="G333" s="1">
        <v>1</v>
      </c>
      <c r="H333" s="1">
        <v>6</v>
      </c>
      <c r="I333" s="1">
        <v>4</v>
      </c>
      <c r="J333" s="1">
        <f>3+1+4+15</f>
        <v>23</v>
      </c>
      <c r="K333" s="2">
        <f t="shared" si="16"/>
        <v>16</v>
      </c>
      <c r="L333" s="2">
        <f t="shared" si="17"/>
        <v>63</v>
      </c>
      <c r="M333" s="1" t="s">
        <v>30</v>
      </c>
      <c r="N333" s="1" t="s">
        <v>31</v>
      </c>
      <c r="O333" s="1">
        <v>1926</v>
      </c>
      <c r="P333" s="1">
        <v>94</v>
      </c>
      <c r="Q333" s="1">
        <v>4133</v>
      </c>
      <c r="S333" s="1" t="s">
        <v>76</v>
      </c>
    </row>
    <row r="334" spans="1:19">
      <c r="A334" s="1">
        <v>1926</v>
      </c>
      <c r="B334" s="1">
        <v>11</v>
      </c>
      <c r="C334" s="1">
        <v>29</v>
      </c>
      <c r="D334" s="4">
        <f t="shared" si="15"/>
        <v>76</v>
      </c>
      <c r="E334" s="1">
        <v>5</v>
      </c>
      <c r="F334" s="1">
        <v>26</v>
      </c>
      <c r="G334" s="1">
        <v>1</v>
      </c>
      <c r="H334" s="1">
        <v>3</v>
      </c>
      <c r="I334" s="1">
        <v>4</v>
      </c>
      <c r="J334" s="1">
        <f>4+1+5+13</f>
        <v>23</v>
      </c>
      <c r="K334" s="2">
        <f t="shared" si="16"/>
        <v>13</v>
      </c>
      <c r="L334" s="2">
        <f t="shared" si="17"/>
        <v>63</v>
      </c>
      <c r="M334" s="1" t="s">
        <v>30</v>
      </c>
      <c r="N334" s="1" t="s">
        <v>31</v>
      </c>
      <c r="O334" s="1">
        <v>1926</v>
      </c>
      <c r="P334" s="1">
        <v>94</v>
      </c>
      <c r="Q334" s="1">
        <v>4133</v>
      </c>
      <c r="S334" s="1" t="s">
        <v>76</v>
      </c>
    </row>
    <row r="335" spans="1:19">
      <c r="A335" s="1">
        <v>1926</v>
      </c>
      <c r="B335" s="1">
        <v>11</v>
      </c>
      <c r="C335" s="1">
        <v>30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1926</v>
      </c>
      <c r="P335" s="1">
        <v>94</v>
      </c>
      <c r="Q335" s="1">
        <v>4133</v>
      </c>
      <c r="S335" s="1" t="s">
        <v>76</v>
      </c>
    </row>
    <row r="336" spans="1:19">
      <c r="A336" s="1">
        <v>1926</v>
      </c>
      <c r="B336" s="1">
        <v>12</v>
      </c>
      <c r="C336" s="1">
        <v>1</v>
      </c>
      <c r="D336" s="4" t="str">
        <f t="shared" si="15"/>
        <v/>
      </c>
      <c r="K336" s="2" t="str">
        <f t="shared" si="16"/>
        <v/>
      </c>
      <c r="L336" s="2" t="str">
        <f t="shared" si="17"/>
        <v/>
      </c>
      <c r="N336" s="1" t="s">
        <v>31</v>
      </c>
      <c r="O336" s="1">
        <v>1927</v>
      </c>
      <c r="P336" s="1">
        <v>97</v>
      </c>
      <c r="Q336" s="1">
        <v>3886</v>
      </c>
      <c r="S336" s="1" t="s">
        <v>77</v>
      </c>
    </row>
    <row r="337" spans="1:19">
      <c r="A337" s="1">
        <v>1926</v>
      </c>
      <c r="B337" s="1">
        <v>12</v>
      </c>
      <c r="C337" s="1">
        <v>2</v>
      </c>
      <c r="D337" s="4">
        <f t="shared" si="15"/>
        <v>85</v>
      </c>
      <c r="E337" s="1">
        <v>6</v>
      </c>
      <c r="F337" s="1">
        <v>25</v>
      </c>
      <c r="G337" s="1">
        <v>3</v>
      </c>
      <c r="H337" s="1">
        <f>5+5+5</f>
        <v>15</v>
      </c>
      <c r="I337" s="1">
        <v>3</v>
      </c>
      <c r="J337" s="1">
        <f>2+3+5</f>
        <v>10</v>
      </c>
      <c r="K337" s="2">
        <f t="shared" si="16"/>
        <v>45</v>
      </c>
      <c r="L337" s="2">
        <f t="shared" si="17"/>
        <v>40</v>
      </c>
      <c r="M337" s="1" t="s">
        <v>30</v>
      </c>
      <c r="N337" s="1" t="s">
        <v>31</v>
      </c>
      <c r="O337" s="1">
        <v>1927</v>
      </c>
      <c r="P337" s="1">
        <v>97</v>
      </c>
      <c r="Q337" s="1">
        <v>3886</v>
      </c>
      <c r="S337" s="1" t="s">
        <v>77</v>
      </c>
    </row>
    <row r="338" spans="1:19">
      <c r="A338" s="1">
        <v>1926</v>
      </c>
      <c r="B338" s="1">
        <v>12</v>
      </c>
      <c r="C338" s="1">
        <v>3</v>
      </c>
      <c r="D338" s="4">
        <f t="shared" si="15"/>
        <v>71</v>
      </c>
      <c r="E338" s="1">
        <v>5</v>
      </c>
      <c r="F338" s="1">
        <v>21</v>
      </c>
      <c r="G338" s="1">
        <v>3</v>
      </c>
      <c r="H338" s="1">
        <f>1+9+5</f>
        <v>15</v>
      </c>
      <c r="I338" s="1">
        <v>2</v>
      </c>
      <c r="J338" s="1">
        <f>2+4</f>
        <v>6</v>
      </c>
      <c r="K338" s="2">
        <f t="shared" si="16"/>
        <v>45</v>
      </c>
      <c r="L338" s="2">
        <f t="shared" si="17"/>
        <v>26</v>
      </c>
      <c r="M338" s="1" t="s">
        <v>30</v>
      </c>
      <c r="N338" s="1" t="s">
        <v>31</v>
      </c>
      <c r="O338" s="1">
        <v>1927</v>
      </c>
      <c r="P338" s="1">
        <v>97</v>
      </c>
      <c r="Q338" s="1">
        <v>3886</v>
      </c>
      <c r="S338" s="1" t="s">
        <v>77</v>
      </c>
    </row>
    <row r="339" spans="1:19">
      <c r="A339" s="1">
        <v>1926</v>
      </c>
      <c r="B339" s="1">
        <v>12</v>
      </c>
      <c r="C339" s="1">
        <v>4</v>
      </c>
      <c r="D339" s="4">
        <f t="shared" si="15"/>
        <v>84</v>
      </c>
      <c r="E339" s="1">
        <v>6</v>
      </c>
      <c r="F339" s="1">
        <v>24</v>
      </c>
      <c r="G339" s="1">
        <v>3</v>
      </c>
      <c r="H339" s="1">
        <f>1+10+8</f>
        <v>19</v>
      </c>
      <c r="I339" s="1">
        <v>3</v>
      </c>
      <c r="J339" s="1">
        <f>3+1+1</f>
        <v>5</v>
      </c>
      <c r="K339" s="2">
        <f t="shared" si="16"/>
        <v>49</v>
      </c>
      <c r="L339" s="2">
        <f t="shared" si="17"/>
        <v>35</v>
      </c>
      <c r="M339" s="1" t="s">
        <v>38</v>
      </c>
      <c r="N339" s="1" t="s">
        <v>31</v>
      </c>
      <c r="O339" s="1">
        <v>1927</v>
      </c>
      <c r="P339" s="1">
        <v>97</v>
      </c>
      <c r="Q339" s="1">
        <v>3886</v>
      </c>
      <c r="S339" s="1" t="s">
        <v>77</v>
      </c>
    </row>
    <row r="340" spans="1:19">
      <c r="A340" s="1">
        <v>1926</v>
      </c>
      <c r="B340" s="1">
        <v>12</v>
      </c>
      <c r="C340" s="1">
        <v>5</v>
      </c>
      <c r="D340" s="4">
        <f t="shared" si="15"/>
        <v>83</v>
      </c>
      <c r="E340" s="1">
        <v>6</v>
      </c>
      <c r="F340" s="1">
        <v>23</v>
      </c>
      <c r="G340" s="1">
        <v>3</v>
      </c>
      <c r="H340" s="1">
        <f>2+10+3</f>
        <v>15</v>
      </c>
      <c r="I340" s="1">
        <v>3</v>
      </c>
      <c r="J340" s="1">
        <f>5+2+1</f>
        <v>8</v>
      </c>
      <c r="K340" s="2">
        <f t="shared" si="16"/>
        <v>45</v>
      </c>
      <c r="L340" s="2">
        <f t="shared" si="17"/>
        <v>38</v>
      </c>
      <c r="M340" s="1" t="s">
        <v>30</v>
      </c>
      <c r="N340" s="1" t="s">
        <v>31</v>
      </c>
      <c r="O340" s="1">
        <v>1927</v>
      </c>
      <c r="P340" s="1">
        <v>97</v>
      </c>
      <c r="Q340" s="1">
        <v>3886</v>
      </c>
      <c r="S340" s="1" t="s">
        <v>77</v>
      </c>
    </row>
    <row r="341" spans="1:19">
      <c r="A341" s="1">
        <v>1926</v>
      </c>
      <c r="B341" s="1">
        <v>12</v>
      </c>
      <c r="C341" s="1">
        <v>6</v>
      </c>
      <c r="D341" s="4">
        <f t="shared" si="15"/>
        <v>85</v>
      </c>
      <c r="E341" s="1">
        <v>6</v>
      </c>
      <c r="F341" s="1">
        <v>25</v>
      </c>
      <c r="G341" s="1">
        <v>3</v>
      </c>
      <c r="H341" s="1">
        <f>2+9+4</f>
        <v>15</v>
      </c>
      <c r="I341" s="1">
        <v>3</v>
      </c>
      <c r="J341" s="1">
        <f>7+1+2</f>
        <v>10</v>
      </c>
      <c r="K341" s="2">
        <f t="shared" si="16"/>
        <v>45</v>
      </c>
      <c r="L341" s="2">
        <f t="shared" si="17"/>
        <v>40</v>
      </c>
      <c r="M341" s="1" t="s">
        <v>30</v>
      </c>
      <c r="N341" s="1" t="s">
        <v>31</v>
      </c>
      <c r="O341" s="1">
        <v>1927</v>
      </c>
      <c r="P341" s="1">
        <v>97</v>
      </c>
      <c r="Q341" s="1">
        <v>3886</v>
      </c>
      <c r="S341" s="1" t="s">
        <v>77</v>
      </c>
    </row>
    <row r="342" spans="1:19">
      <c r="A342" s="1">
        <v>1926</v>
      </c>
      <c r="B342" s="1">
        <v>12</v>
      </c>
      <c r="C342" s="1">
        <v>7</v>
      </c>
      <c r="D342" s="4">
        <f t="shared" si="15"/>
        <v>54</v>
      </c>
      <c r="E342" s="1">
        <v>4</v>
      </c>
      <c r="F342" s="1">
        <v>14</v>
      </c>
      <c r="G342" s="1">
        <v>3</v>
      </c>
      <c r="H342" s="1">
        <f>1+3+3</f>
        <v>7</v>
      </c>
      <c r="I342" s="1">
        <v>1</v>
      </c>
      <c r="J342" s="1">
        <v>7</v>
      </c>
      <c r="K342" s="2">
        <f t="shared" si="16"/>
        <v>37</v>
      </c>
      <c r="L342" s="2">
        <f t="shared" si="17"/>
        <v>17</v>
      </c>
      <c r="M342" s="1" t="s">
        <v>30</v>
      </c>
      <c r="N342" s="1" t="s">
        <v>31</v>
      </c>
      <c r="O342" s="1">
        <v>1927</v>
      </c>
      <c r="P342" s="1">
        <v>97</v>
      </c>
      <c r="Q342" s="1">
        <v>3886</v>
      </c>
      <c r="S342" s="1" t="s">
        <v>77</v>
      </c>
    </row>
    <row r="343" spans="1:19">
      <c r="A343" s="1">
        <v>1926</v>
      </c>
      <c r="B343" s="1">
        <v>12</v>
      </c>
      <c r="C343" s="1">
        <v>8</v>
      </c>
      <c r="D343" s="4">
        <f t="shared" si="15"/>
        <v>61</v>
      </c>
      <c r="E343" s="1">
        <v>5</v>
      </c>
      <c r="F343" s="1">
        <v>11</v>
      </c>
      <c r="G343" s="1">
        <v>3</v>
      </c>
      <c r="H343" s="1">
        <f>1+2+2</f>
        <v>5</v>
      </c>
      <c r="I343" s="1">
        <v>2</v>
      </c>
      <c r="J343" s="1">
        <f>4+2</f>
        <v>6</v>
      </c>
      <c r="K343" s="2">
        <f t="shared" si="16"/>
        <v>35</v>
      </c>
      <c r="L343" s="2">
        <f t="shared" si="17"/>
        <v>26</v>
      </c>
      <c r="M343" s="1" t="s">
        <v>30</v>
      </c>
      <c r="N343" s="1" t="s">
        <v>31</v>
      </c>
      <c r="O343" s="1">
        <v>1927</v>
      </c>
      <c r="P343" s="1">
        <v>97</v>
      </c>
      <c r="Q343" s="1">
        <v>3886</v>
      </c>
      <c r="S343" s="1" t="s">
        <v>77</v>
      </c>
    </row>
    <row r="344" spans="1:19">
      <c r="A344" s="1">
        <v>1926</v>
      </c>
      <c r="B344" s="1">
        <v>12</v>
      </c>
      <c r="C344" s="1">
        <v>9</v>
      </c>
      <c r="D344" s="4">
        <f t="shared" si="15"/>
        <v>75</v>
      </c>
      <c r="E344" s="1">
        <v>6</v>
      </c>
      <c r="F344" s="1">
        <v>15</v>
      </c>
      <c r="G344" s="1">
        <v>2</v>
      </c>
      <c r="H344" s="1">
        <f>1+1</f>
        <v>2</v>
      </c>
      <c r="I344" s="1">
        <v>4</v>
      </c>
      <c r="J344" s="1">
        <f>4+7+1+1</f>
        <v>13</v>
      </c>
      <c r="K344" s="2">
        <f t="shared" si="16"/>
        <v>22</v>
      </c>
      <c r="L344" s="2">
        <f t="shared" si="17"/>
        <v>53</v>
      </c>
      <c r="M344" s="1" t="s">
        <v>30</v>
      </c>
      <c r="N344" s="1" t="s">
        <v>31</v>
      </c>
      <c r="O344" s="1">
        <v>1927</v>
      </c>
      <c r="P344" s="1">
        <v>97</v>
      </c>
      <c r="Q344" s="1">
        <v>3886</v>
      </c>
      <c r="S344" s="1" t="s">
        <v>77</v>
      </c>
    </row>
    <row r="345" spans="1:19">
      <c r="A345" s="1">
        <v>1926</v>
      </c>
      <c r="B345" s="1">
        <v>12</v>
      </c>
      <c r="C345" s="1">
        <v>10</v>
      </c>
      <c r="D345" s="4">
        <f t="shared" si="15"/>
        <v>48</v>
      </c>
      <c r="E345" s="1">
        <v>4</v>
      </c>
      <c r="F345" s="1">
        <v>8</v>
      </c>
      <c r="G345" s="1">
        <v>1</v>
      </c>
      <c r="H345" s="1">
        <v>1</v>
      </c>
      <c r="I345" s="1">
        <v>3</v>
      </c>
      <c r="J345" s="1">
        <f>5+1+1</f>
        <v>7</v>
      </c>
      <c r="K345" s="2">
        <f t="shared" si="16"/>
        <v>11</v>
      </c>
      <c r="L345" s="2">
        <f t="shared" si="17"/>
        <v>37</v>
      </c>
      <c r="M345" s="1" t="s">
        <v>30</v>
      </c>
      <c r="N345" s="1" t="s">
        <v>31</v>
      </c>
      <c r="O345" s="1">
        <v>1927</v>
      </c>
      <c r="P345" s="1">
        <v>97</v>
      </c>
      <c r="Q345" s="1">
        <v>3886</v>
      </c>
      <c r="S345" s="1" t="s">
        <v>77</v>
      </c>
    </row>
    <row r="346" spans="1:19">
      <c r="A346" s="1">
        <v>1926</v>
      </c>
      <c r="B346" s="1">
        <v>12</v>
      </c>
      <c r="C346" s="1">
        <v>11</v>
      </c>
      <c r="D346" s="4">
        <f t="shared" si="15"/>
        <v>64</v>
      </c>
      <c r="E346" s="1">
        <v>5</v>
      </c>
      <c r="F346" s="1">
        <v>14</v>
      </c>
      <c r="G346" s="1">
        <v>2</v>
      </c>
      <c r="H346" s="1">
        <f>1+3</f>
        <v>4</v>
      </c>
      <c r="I346" s="1">
        <v>3</v>
      </c>
      <c r="J346" s="1">
        <f>7+2+1</f>
        <v>10</v>
      </c>
      <c r="K346" s="2">
        <f t="shared" si="16"/>
        <v>24</v>
      </c>
      <c r="L346" s="2">
        <f t="shared" si="17"/>
        <v>40</v>
      </c>
      <c r="M346" s="1" t="s">
        <v>30</v>
      </c>
      <c r="N346" s="1" t="s">
        <v>31</v>
      </c>
      <c r="O346" s="1">
        <v>1927</v>
      </c>
      <c r="P346" s="1">
        <v>97</v>
      </c>
      <c r="Q346" s="1">
        <v>3886</v>
      </c>
      <c r="S346" s="1" t="s">
        <v>77</v>
      </c>
    </row>
    <row r="347" spans="1:19">
      <c r="A347" s="1">
        <v>1926</v>
      </c>
      <c r="B347" s="1">
        <v>12</v>
      </c>
      <c r="C347" s="1">
        <v>12</v>
      </c>
      <c r="D347" s="4">
        <f t="shared" si="15"/>
        <v>66</v>
      </c>
      <c r="E347" s="1">
        <v>5</v>
      </c>
      <c r="F347" s="1">
        <v>16</v>
      </c>
      <c r="G347" s="1">
        <v>2</v>
      </c>
      <c r="H347" s="1">
        <f>1+5</f>
        <v>6</v>
      </c>
      <c r="I347" s="1">
        <v>3</v>
      </c>
      <c r="J347" s="1">
        <f>8+1+1</f>
        <v>10</v>
      </c>
      <c r="K347" s="2">
        <f t="shared" si="16"/>
        <v>26</v>
      </c>
      <c r="L347" s="2">
        <f t="shared" si="17"/>
        <v>40</v>
      </c>
      <c r="M347" s="1" t="s">
        <v>30</v>
      </c>
      <c r="N347" s="1" t="s">
        <v>31</v>
      </c>
      <c r="O347" s="1">
        <v>1927</v>
      </c>
      <c r="P347" s="1">
        <v>97</v>
      </c>
      <c r="Q347" s="1">
        <v>3886</v>
      </c>
      <c r="S347" s="1" t="s">
        <v>77</v>
      </c>
    </row>
    <row r="348" spans="1:19">
      <c r="A348" s="1">
        <v>1926</v>
      </c>
      <c r="B348" s="1">
        <v>12</v>
      </c>
      <c r="C348" s="1">
        <v>13</v>
      </c>
      <c r="D348" s="4">
        <f t="shared" si="15"/>
        <v>88</v>
      </c>
      <c r="E348" s="1">
        <v>6</v>
      </c>
      <c r="F348" s="1">
        <v>28</v>
      </c>
      <c r="G348" s="1">
        <v>3</v>
      </c>
      <c r="H348" s="1">
        <f>1+15+1</f>
        <v>17</v>
      </c>
      <c r="I348" s="1">
        <v>3</v>
      </c>
      <c r="J348" s="1">
        <f>2+8+1</f>
        <v>11</v>
      </c>
      <c r="K348" s="2">
        <f t="shared" si="16"/>
        <v>47</v>
      </c>
      <c r="L348" s="2">
        <f t="shared" si="17"/>
        <v>41</v>
      </c>
      <c r="M348" s="1" t="s">
        <v>30</v>
      </c>
      <c r="N348" s="1" t="s">
        <v>31</v>
      </c>
      <c r="O348" s="1">
        <v>1927</v>
      </c>
      <c r="P348" s="1">
        <v>97</v>
      </c>
      <c r="Q348" s="1">
        <v>3886</v>
      </c>
      <c r="S348" s="1" t="s">
        <v>77</v>
      </c>
    </row>
    <row r="349" spans="1:19">
      <c r="A349" s="1">
        <v>1926</v>
      </c>
      <c r="B349" s="1">
        <v>12</v>
      </c>
      <c r="C349" s="1">
        <v>14</v>
      </c>
      <c r="D349" s="4">
        <f t="shared" si="15"/>
        <v>92</v>
      </c>
      <c r="E349" s="1">
        <v>6</v>
      </c>
      <c r="F349" s="1">
        <v>32</v>
      </c>
      <c r="G349" s="1">
        <v>3</v>
      </c>
      <c r="H349" s="1">
        <f>2+12+1</f>
        <v>15</v>
      </c>
      <c r="I349" s="1">
        <v>3</v>
      </c>
      <c r="J349" s="1">
        <f>6+10+1</f>
        <v>17</v>
      </c>
      <c r="K349" s="2">
        <f t="shared" si="16"/>
        <v>45</v>
      </c>
      <c r="L349" s="2">
        <f t="shared" si="17"/>
        <v>47</v>
      </c>
      <c r="M349" s="1" t="s">
        <v>30</v>
      </c>
      <c r="N349" s="1" t="s">
        <v>31</v>
      </c>
      <c r="O349" s="1">
        <v>1927</v>
      </c>
      <c r="P349" s="1">
        <v>97</v>
      </c>
      <c r="Q349" s="1">
        <v>3886</v>
      </c>
      <c r="S349" s="1" t="s">
        <v>77</v>
      </c>
    </row>
    <row r="350" spans="1:19">
      <c r="A350" s="1">
        <v>1926</v>
      </c>
      <c r="B350" s="1">
        <v>12</v>
      </c>
      <c r="C350" s="1">
        <v>15</v>
      </c>
      <c r="D350" s="4" t="str">
        <f t="shared" si="15"/>
        <v/>
      </c>
      <c r="K350" s="2" t="str">
        <f t="shared" si="16"/>
        <v/>
      </c>
      <c r="L350" s="2" t="str">
        <f t="shared" si="17"/>
        <v/>
      </c>
      <c r="N350" s="1" t="s">
        <v>31</v>
      </c>
      <c r="O350" s="1">
        <v>1927</v>
      </c>
      <c r="P350" s="1">
        <v>97</v>
      </c>
      <c r="Q350" s="1">
        <v>3886</v>
      </c>
      <c r="S350" s="1" t="s">
        <v>77</v>
      </c>
    </row>
    <row r="351" spans="1:19">
      <c r="A351" s="1">
        <v>1926</v>
      </c>
      <c r="B351" s="1">
        <v>12</v>
      </c>
      <c r="C351" s="1">
        <v>16</v>
      </c>
      <c r="D351" s="4">
        <f t="shared" si="15"/>
        <v>90</v>
      </c>
      <c r="E351" s="1">
        <v>6</v>
      </c>
      <c r="F351" s="1">
        <v>30</v>
      </c>
      <c r="G351" s="1">
        <v>3</v>
      </c>
      <c r="H351" s="1">
        <f>1+15+1</f>
        <v>17</v>
      </c>
      <c r="I351" s="1">
        <v>3</v>
      </c>
      <c r="J351" s="1">
        <f>7+5+1</f>
        <v>13</v>
      </c>
      <c r="K351" s="2">
        <f t="shared" si="16"/>
        <v>47</v>
      </c>
      <c r="L351" s="2">
        <f t="shared" si="17"/>
        <v>43</v>
      </c>
      <c r="M351" s="1" t="s">
        <v>30</v>
      </c>
      <c r="N351" s="1" t="s">
        <v>31</v>
      </c>
      <c r="O351" s="1">
        <v>1927</v>
      </c>
      <c r="P351" s="1">
        <v>97</v>
      </c>
      <c r="Q351" s="1">
        <v>3886</v>
      </c>
      <c r="S351" s="1" t="s">
        <v>77</v>
      </c>
    </row>
    <row r="352" spans="1:19">
      <c r="A352" s="1">
        <v>1926</v>
      </c>
      <c r="B352" s="1">
        <v>12</v>
      </c>
      <c r="C352" s="1">
        <v>17</v>
      </c>
      <c r="D352" s="4">
        <f t="shared" si="15"/>
        <v>84</v>
      </c>
      <c r="E352" s="1">
        <v>6</v>
      </c>
      <c r="F352" s="1">
        <v>24</v>
      </c>
      <c r="G352" s="1">
        <v>3</v>
      </c>
      <c r="H352" s="1">
        <f>1+16+1</f>
        <v>18</v>
      </c>
      <c r="I352" s="1">
        <v>3</v>
      </c>
      <c r="J352" s="1">
        <f>2+3+1</f>
        <v>6</v>
      </c>
      <c r="K352" s="2">
        <f t="shared" si="16"/>
        <v>48</v>
      </c>
      <c r="L352" s="2">
        <f t="shared" si="17"/>
        <v>36</v>
      </c>
      <c r="M352" s="1" t="s">
        <v>30</v>
      </c>
      <c r="N352" s="1" t="s">
        <v>31</v>
      </c>
      <c r="O352" s="1">
        <v>1927</v>
      </c>
      <c r="P352" s="1">
        <v>97</v>
      </c>
      <c r="Q352" s="1">
        <v>3886</v>
      </c>
      <c r="S352" s="1" t="s">
        <v>77</v>
      </c>
    </row>
    <row r="353" spans="1:19">
      <c r="A353" s="1">
        <v>1926</v>
      </c>
      <c r="B353" s="1">
        <v>12</v>
      </c>
      <c r="C353" s="1">
        <v>18</v>
      </c>
      <c r="D353" s="4">
        <f t="shared" si="15"/>
        <v>93</v>
      </c>
      <c r="E353" s="1">
        <v>7</v>
      </c>
      <c r="F353" s="1">
        <v>23</v>
      </c>
      <c r="G353" s="1">
        <v>4</v>
      </c>
      <c r="H353" s="1">
        <f>2+15+1+1</f>
        <v>19</v>
      </c>
      <c r="I353" s="1">
        <v>3</v>
      </c>
      <c r="J353" s="1">
        <f>2+1+1</f>
        <v>4</v>
      </c>
      <c r="K353" s="2">
        <f t="shared" si="16"/>
        <v>59</v>
      </c>
      <c r="L353" s="2">
        <f t="shared" si="17"/>
        <v>34</v>
      </c>
      <c r="M353" s="1" t="s">
        <v>30</v>
      </c>
      <c r="N353" s="1" t="s">
        <v>31</v>
      </c>
      <c r="O353" s="1">
        <v>1927</v>
      </c>
      <c r="P353" s="1">
        <v>97</v>
      </c>
      <c r="Q353" s="1">
        <v>3886</v>
      </c>
      <c r="S353" s="1" t="s">
        <v>77</v>
      </c>
    </row>
    <row r="354" spans="1:19">
      <c r="A354" s="1">
        <v>1926</v>
      </c>
      <c r="B354" s="1">
        <v>12</v>
      </c>
      <c r="C354" s="1">
        <v>19</v>
      </c>
      <c r="D354" s="4">
        <f t="shared" si="15"/>
        <v>79</v>
      </c>
      <c r="E354" s="1">
        <v>6</v>
      </c>
      <c r="F354" s="1">
        <v>19</v>
      </c>
      <c r="G354" s="1">
        <v>4</v>
      </c>
      <c r="H354" s="1">
        <f>4+9+1+2</f>
        <v>16</v>
      </c>
      <c r="I354" s="1">
        <v>2</v>
      </c>
      <c r="J354" s="1">
        <f>2+1</f>
        <v>3</v>
      </c>
      <c r="K354" s="2">
        <f t="shared" si="16"/>
        <v>56</v>
      </c>
      <c r="L354" s="2">
        <f t="shared" si="17"/>
        <v>23</v>
      </c>
      <c r="M354" s="1" t="s">
        <v>30</v>
      </c>
      <c r="N354" s="1" t="s">
        <v>31</v>
      </c>
      <c r="O354" s="1">
        <v>1927</v>
      </c>
      <c r="P354" s="1">
        <v>97</v>
      </c>
      <c r="Q354" s="1">
        <v>3886</v>
      </c>
      <c r="S354" s="1" t="s">
        <v>77</v>
      </c>
    </row>
    <row r="355" spans="1:19">
      <c r="A355" s="1">
        <v>1926</v>
      </c>
      <c r="B355" s="1">
        <v>12</v>
      </c>
      <c r="C355" s="1">
        <v>20</v>
      </c>
      <c r="D355" s="4">
        <f t="shared" si="15"/>
        <v>96</v>
      </c>
      <c r="E355" s="1">
        <v>7</v>
      </c>
      <c r="F355" s="1">
        <v>26</v>
      </c>
      <c r="G355" s="1">
        <v>4</v>
      </c>
      <c r="H355" s="1">
        <f>2+10+3+3</f>
        <v>18</v>
      </c>
      <c r="I355" s="1">
        <v>3</v>
      </c>
      <c r="J355" s="1">
        <f>3+5+1</f>
        <v>9</v>
      </c>
      <c r="K355" s="2">
        <f t="shared" si="16"/>
        <v>58</v>
      </c>
      <c r="L355" s="2">
        <f t="shared" si="17"/>
        <v>39</v>
      </c>
      <c r="M355" s="1" t="s">
        <v>30</v>
      </c>
      <c r="N355" s="1" t="s">
        <v>31</v>
      </c>
      <c r="O355" s="1">
        <v>1927</v>
      </c>
      <c r="P355" s="1">
        <v>97</v>
      </c>
      <c r="Q355" s="1">
        <v>3886</v>
      </c>
      <c r="S355" s="1" t="s">
        <v>77</v>
      </c>
    </row>
    <row r="356" spans="1:19">
      <c r="A356" s="1">
        <v>1926</v>
      </c>
      <c r="B356" s="1">
        <v>12</v>
      </c>
      <c r="C356" s="1">
        <v>21</v>
      </c>
      <c r="D356" s="4">
        <f t="shared" si="15"/>
        <v>83</v>
      </c>
      <c r="E356" s="1">
        <v>6</v>
      </c>
      <c r="F356" s="1">
        <v>23</v>
      </c>
      <c r="G356" s="1">
        <v>4</v>
      </c>
      <c r="H356" s="1">
        <f>2+8+1+4</f>
        <v>15</v>
      </c>
      <c r="I356" s="1">
        <v>2</v>
      </c>
      <c r="J356" s="1">
        <f>2+6</f>
        <v>8</v>
      </c>
      <c r="K356" s="2">
        <f t="shared" si="16"/>
        <v>55</v>
      </c>
      <c r="L356" s="2">
        <f t="shared" si="17"/>
        <v>28</v>
      </c>
      <c r="M356" s="1" t="s">
        <v>30</v>
      </c>
      <c r="N356" s="1" t="s">
        <v>31</v>
      </c>
      <c r="O356" s="1">
        <v>1927</v>
      </c>
      <c r="P356" s="1">
        <v>97</v>
      </c>
      <c r="Q356" s="1">
        <v>3886</v>
      </c>
      <c r="S356" s="1" t="s">
        <v>77</v>
      </c>
    </row>
    <row r="357" spans="1:19">
      <c r="A357" s="1">
        <v>1926</v>
      </c>
      <c r="B357" s="1">
        <v>12</v>
      </c>
      <c r="C357" s="1">
        <v>22</v>
      </c>
      <c r="D357" s="4">
        <f t="shared" si="15"/>
        <v>96</v>
      </c>
      <c r="E357" s="1">
        <v>7</v>
      </c>
      <c r="F357" s="1">
        <v>26</v>
      </c>
      <c r="G357" s="1">
        <v>4</v>
      </c>
      <c r="H357" s="1">
        <f>5+3+1+5</f>
        <v>14</v>
      </c>
      <c r="I357" s="1">
        <v>3</v>
      </c>
      <c r="J357" s="1">
        <f>4+7+1</f>
        <v>12</v>
      </c>
      <c r="K357" s="2">
        <f t="shared" si="16"/>
        <v>54</v>
      </c>
      <c r="L357" s="2">
        <f t="shared" si="17"/>
        <v>42</v>
      </c>
      <c r="M357" s="1" t="s">
        <v>30</v>
      </c>
      <c r="N357" s="1" t="s">
        <v>31</v>
      </c>
      <c r="O357" s="1">
        <v>1927</v>
      </c>
      <c r="P357" s="1">
        <v>97</v>
      </c>
      <c r="Q357" s="1">
        <v>3886</v>
      </c>
      <c r="S357" s="1" t="s">
        <v>77</v>
      </c>
    </row>
    <row r="358" spans="1:19">
      <c r="A358" s="1">
        <v>1926</v>
      </c>
      <c r="B358" s="1">
        <v>12</v>
      </c>
      <c r="C358" s="1">
        <v>23</v>
      </c>
      <c r="D358" s="4">
        <f t="shared" si="15"/>
        <v>85</v>
      </c>
      <c r="E358" s="1">
        <v>6</v>
      </c>
      <c r="F358" s="1">
        <v>25</v>
      </c>
      <c r="G358" s="1">
        <v>3</v>
      </c>
      <c r="H358" s="1">
        <f>4+1+4</f>
        <v>9</v>
      </c>
      <c r="I358" s="1">
        <v>3</v>
      </c>
      <c r="J358" s="1">
        <f>4+10+2</f>
        <v>16</v>
      </c>
      <c r="K358" s="2">
        <f t="shared" si="16"/>
        <v>39</v>
      </c>
      <c r="L358" s="2">
        <f t="shared" si="17"/>
        <v>46</v>
      </c>
      <c r="M358" s="1" t="s">
        <v>30</v>
      </c>
      <c r="N358" s="1" t="s">
        <v>31</v>
      </c>
      <c r="O358" s="1">
        <v>1927</v>
      </c>
      <c r="P358" s="1">
        <v>97</v>
      </c>
      <c r="Q358" s="1">
        <v>3886</v>
      </c>
      <c r="S358" s="1" t="s">
        <v>77</v>
      </c>
    </row>
    <row r="359" spans="1:19">
      <c r="A359" s="1">
        <v>1926</v>
      </c>
      <c r="B359" s="1">
        <v>12</v>
      </c>
      <c r="C359" s="1">
        <v>24</v>
      </c>
      <c r="D359" s="4">
        <f t="shared" si="15"/>
        <v>120</v>
      </c>
      <c r="E359" s="1">
        <v>8</v>
      </c>
      <c r="F359" s="1">
        <v>40</v>
      </c>
      <c r="G359" s="1">
        <v>3</v>
      </c>
      <c r="H359" s="1">
        <f>2+1+3</f>
        <v>6</v>
      </c>
      <c r="I359" s="1">
        <v>5</v>
      </c>
      <c r="J359" s="1">
        <f>3+24+1+4+2</f>
        <v>34</v>
      </c>
      <c r="K359" s="2">
        <f t="shared" si="16"/>
        <v>36</v>
      </c>
      <c r="L359" s="2">
        <f t="shared" si="17"/>
        <v>84</v>
      </c>
      <c r="M359" s="1" t="s">
        <v>30</v>
      </c>
      <c r="N359" s="1" t="s">
        <v>31</v>
      </c>
      <c r="O359" s="1">
        <v>1927</v>
      </c>
      <c r="P359" s="1">
        <v>97</v>
      </c>
      <c r="Q359" s="1">
        <v>3886</v>
      </c>
      <c r="S359" s="1" t="s">
        <v>77</v>
      </c>
    </row>
    <row r="360" spans="1:19">
      <c r="A360" s="1">
        <v>1926</v>
      </c>
      <c r="B360" s="1">
        <v>12</v>
      </c>
      <c r="C360" s="1">
        <v>25</v>
      </c>
      <c r="D360" s="4">
        <f t="shared" si="15"/>
        <v>99</v>
      </c>
      <c r="E360" s="1">
        <v>7</v>
      </c>
      <c r="F360" s="1">
        <v>29</v>
      </c>
      <c r="G360" s="1">
        <v>2</v>
      </c>
      <c r="H360" s="1">
        <f>4+3</f>
        <v>7</v>
      </c>
      <c r="I360" s="1">
        <v>5</v>
      </c>
      <c r="J360" s="1">
        <f>4+13+1+2+2</f>
        <v>22</v>
      </c>
      <c r="K360" s="2">
        <f t="shared" si="16"/>
        <v>27</v>
      </c>
      <c r="L360" s="2">
        <f t="shared" si="17"/>
        <v>72</v>
      </c>
      <c r="M360" s="1" t="s">
        <v>30</v>
      </c>
      <c r="N360" s="1" t="s">
        <v>31</v>
      </c>
      <c r="O360" s="1">
        <v>1927</v>
      </c>
      <c r="P360" s="1">
        <v>97</v>
      </c>
      <c r="Q360" s="1">
        <v>3886</v>
      </c>
      <c r="S360" s="1" t="s">
        <v>77</v>
      </c>
    </row>
    <row r="361" spans="1:19">
      <c r="A361" s="1">
        <v>1926</v>
      </c>
      <c r="B361" s="1">
        <v>12</v>
      </c>
      <c r="C361" s="1">
        <v>26</v>
      </c>
      <c r="D361" s="4">
        <f t="shared" si="15"/>
        <v>93</v>
      </c>
      <c r="E361" s="1">
        <v>7</v>
      </c>
      <c r="F361" s="1">
        <v>23</v>
      </c>
      <c r="G361" s="1">
        <v>3</v>
      </c>
      <c r="H361" s="1">
        <f>4+3+1</f>
        <v>8</v>
      </c>
      <c r="I361" s="1">
        <v>4</v>
      </c>
      <c r="J361" s="1">
        <f>2+10+1+2</f>
        <v>15</v>
      </c>
      <c r="K361" s="2">
        <f t="shared" si="16"/>
        <v>38</v>
      </c>
      <c r="L361" s="2">
        <f t="shared" si="17"/>
        <v>55</v>
      </c>
      <c r="M361" s="1" t="s">
        <v>30</v>
      </c>
      <c r="N361" s="1" t="s">
        <v>31</v>
      </c>
      <c r="O361" s="1">
        <v>1927</v>
      </c>
      <c r="P361" s="1">
        <v>97</v>
      </c>
      <c r="Q361" s="1">
        <v>3886</v>
      </c>
      <c r="S361" s="1" t="s">
        <v>77</v>
      </c>
    </row>
    <row r="362" spans="1:19">
      <c r="A362" s="1">
        <v>1926</v>
      </c>
      <c r="B362" s="1">
        <v>12</v>
      </c>
      <c r="C362" s="1">
        <v>27</v>
      </c>
      <c r="D362" s="4">
        <f t="shared" si="15"/>
        <v>80</v>
      </c>
      <c r="E362" s="1">
        <v>6</v>
      </c>
      <c r="F362" s="1">
        <v>20</v>
      </c>
      <c r="G362" s="1">
        <v>3</v>
      </c>
      <c r="H362" s="1">
        <f>2+3+1</f>
        <v>6</v>
      </c>
      <c r="I362" s="1">
        <v>3</v>
      </c>
      <c r="J362" s="1">
        <f>9+2+3</f>
        <v>14</v>
      </c>
      <c r="K362" s="2">
        <f t="shared" si="16"/>
        <v>36</v>
      </c>
      <c r="L362" s="2">
        <f t="shared" si="17"/>
        <v>44</v>
      </c>
      <c r="M362" s="1" t="s">
        <v>30</v>
      </c>
      <c r="N362" s="1" t="s">
        <v>31</v>
      </c>
      <c r="O362" s="1">
        <v>1927</v>
      </c>
      <c r="P362" s="1">
        <v>97</v>
      </c>
      <c r="Q362" s="1">
        <v>3886</v>
      </c>
      <c r="S362" s="1" t="s">
        <v>77</v>
      </c>
    </row>
    <row r="363" spans="1:19">
      <c r="A363" s="1">
        <v>1926</v>
      </c>
      <c r="B363" s="1">
        <v>12</v>
      </c>
      <c r="C363" s="1">
        <v>28</v>
      </c>
      <c r="D363" s="4">
        <f t="shared" si="15"/>
        <v>88</v>
      </c>
      <c r="E363" s="1">
        <v>7</v>
      </c>
      <c r="F363" s="1">
        <v>18</v>
      </c>
      <c r="G363" s="1">
        <v>4</v>
      </c>
      <c r="H363" s="1">
        <f>2+3+1+1</f>
        <v>7</v>
      </c>
      <c r="I363" s="1">
        <v>3</v>
      </c>
      <c r="J363" s="1">
        <f>7+3+1</f>
        <v>11</v>
      </c>
      <c r="K363" s="2">
        <f t="shared" si="16"/>
        <v>47</v>
      </c>
      <c r="L363" s="2">
        <f t="shared" si="17"/>
        <v>41</v>
      </c>
      <c r="M363" s="1" t="s">
        <v>30</v>
      </c>
      <c r="N363" s="1" t="s">
        <v>31</v>
      </c>
      <c r="O363" s="1">
        <v>1927</v>
      </c>
      <c r="P363" s="1">
        <v>97</v>
      </c>
      <c r="Q363" s="1">
        <v>3886</v>
      </c>
      <c r="S363" s="1" t="s">
        <v>77</v>
      </c>
    </row>
    <row r="364" spans="1:19">
      <c r="A364" s="1">
        <v>1926</v>
      </c>
      <c r="B364" s="1">
        <v>12</v>
      </c>
      <c r="C364" s="1">
        <v>29</v>
      </c>
      <c r="D364" s="4">
        <f t="shared" si="15"/>
        <v>90</v>
      </c>
      <c r="E364" s="1">
        <v>7</v>
      </c>
      <c r="F364" s="1">
        <v>20</v>
      </c>
      <c r="G364" s="1">
        <v>5</v>
      </c>
      <c r="H364" s="1">
        <f>1+2+2+2+5</f>
        <v>12</v>
      </c>
      <c r="I364" s="1">
        <v>2</v>
      </c>
      <c r="J364" s="1">
        <f>3+5</f>
        <v>8</v>
      </c>
      <c r="K364" s="2">
        <f t="shared" si="16"/>
        <v>62</v>
      </c>
      <c r="L364" s="2">
        <f t="shared" si="17"/>
        <v>28</v>
      </c>
      <c r="M364" s="1" t="s">
        <v>30</v>
      </c>
      <c r="N364" s="1" t="s">
        <v>31</v>
      </c>
      <c r="O364" s="1">
        <v>1927</v>
      </c>
      <c r="P364" s="1">
        <v>97</v>
      </c>
      <c r="Q364" s="1">
        <v>3886</v>
      </c>
      <c r="S364" s="1" t="s">
        <v>77</v>
      </c>
    </row>
    <row r="365" spans="1:19">
      <c r="A365" s="1">
        <v>1926</v>
      </c>
      <c r="B365" s="1">
        <v>12</v>
      </c>
      <c r="C365" s="1">
        <v>30</v>
      </c>
      <c r="D365" s="4">
        <f t="shared" si="15"/>
        <v>67</v>
      </c>
      <c r="E365" s="1">
        <v>5</v>
      </c>
      <c r="F365" s="1">
        <v>17</v>
      </c>
      <c r="G365" s="1">
        <v>3</v>
      </c>
      <c r="H365" s="1">
        <f>1+6+5</f>
        <v>12</v>
      </c>
      <c r="I365" s="1">
        <v>2</v>
      </c>
      <c r="J365" s="1">
        <f>1+4</f>
        <v>5</v>
      </c>
      <c r="K365" s="2">
        <f t="shared" si="16"/>
        <v>42</v>
      </c>
      <c r="L365" s="2">
        <f t="shared" si="17"/>
        <v>25</v>
      </c>
      <c r="M365" s="1" t="s">
        <v>30</v>
      </c>
      <c r="N365" s="1" t="s">
        <v>31</v>
      </c>
      <c r="O365" s="1">
        <v>1927</v>
      </c>
      <c r="P365" s="1">
        <v>97</v>
      </c>
      <c r="Q365" s="1">
        <v>3886</v>
      </c>
      <c r="S365" s="1" t="s">
        <v>77</v>
      </c>
    </row>
    <row r="366" spans="1:19">
      <c r="A366" s="1">
        <v>1926</v>
      </c>
      <c r="B366" s="1">
        <v>12</v>
      </c>
      <c r="C366" s="1">
        <v>31</v>
      </c>
      <c r="D366" s="4">
        <f t="shared" si="15"/>
        <v>41</v>
      </c>
      <c r="E366" s="1">
        <v>3</v>
      </c>
      <c r="F366" s="1">
        <v>11</v>
      </c>
      <c r="G366" s="1">
        <v>2</v>
      </c>
      <c r="H366" s="1">
        <f>5+1</f>
        <v>6</v>
      </c>
      <c r="I366" s="1">
        <v>1</v>
      </c>
      <c r="J366" s="1">
        <v>4</v>
      </c>
      <c r="K366" s="2">
        <f t="shared" si="16"/>
        <v>26</v>
      </c>
      <c r="L366" s="2">
        <f t="shared" si="17"/>
        <v>14</v>
      </c>
      <c r="M366" s="1" t="s">
        <v>30</v>
      </c>
      <c r="N366" s="1" t="s">
        <v>31</v>
      </c>
      <c r="O366" s="1">
        <v>1927</v>
      </c>
      <c r="P366" s="1">
        <v>97</v>
      </c>
      <c r="Q366" s="1">
        <v>3886</v>
      </c>
      <c r="S366" s="1" t="s">
        <v>77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08" si="19">IF(D387="","",G387*10+H387)</f>
        <v/>
      </c>
      <c r="L387" s="2" t="str">
        <f t="shared" ref="L387:L408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  <c r="K404" s="2" t="str">
        <f t="shared" si="19"/>
        <v/>
      </c>
      <c r="L404" s="2" t="str">
        <f t="shared" si="20"/>
        <v/>
      </c>
    </row>
    <row r="405" spans="4:12">
      <c r="D405" s="4" t="str">
        <f t="shared" si="18"/>
        <v/>
      </c>
      <c r="K405" s="2" t="str">
        <f t="shared" si="19"/>
        <v/>
      </c>
      <c r="L405" s="2" t="str">
        <f t="shared" si="20"/>
        <v/>
      </c>
    </row>
    <row r="406" spans="4:12">
      <c r="D406" s="4" t="str">
        <f t="shared" si="18"/>
        <v/>
      </c>
      <c r="K406" s="2" t="str">
        <f t="shared" si="19"/>
        <v/>
      </c>
      <c r="L406" s="2" t="str">
        <f t="shared" si="20"/>
        <v/>
      </c>
    </row>
    <row r="407" spans="4:12">
      <c r="D407" s="4" t="str">
        <f t="shared" si="18"/>
        <v/>
      </c>
      <c r="K407" s="2" t="str">
        <f t="shared" si="19"/>
        <v/>
      </c>
      <c r="L407" s="2" t="str">
        <f t="shared" si="20"/>
        <v/>
      </c>
    </row>
    <row r="408" spans="4:12">
      <c r="D408" s="4" t="str">
        <f t="shared" si="18"/>
        <v/>
      </c>
      <c r="K408" s="2" t="str">
        <f t="shared" si="19"/>
        <v/>
      </c>
      <c r="L408" s="2" t="str">
        <f t="shared" si="20"/>
        <v/>
      </c>
    </row>
    <row r="409" spans="4:12">
      <c r="D409" s="4" t="str">
        <f t="shared" si="18"/>
        <v/>
      </c>
    </row>
    <row r="410" spans="4:12">
      <c r="D410" s="4" t="str">
        <f t="shared" si="18"/>
        <v/>
      </c>
    </row>
    <row r="411" spans="4:12">
      <c r="D411" s="4" t="str">
        <f t="shared" si="18"/>
        <v/>
      </c>
    </row>
    <row r="412" spans="4:12">
      <c r="D412" s="4" t="str">
        <f t="shared" si="18"/>
        <v/>
      </c>
    </row>
    <row r="413" spans="4:12">
      <c r="D413" s="4" t="str">
        <f t="shared" si="18"/>
        <v/>
      </c>
    </row>
    <row r="414" spans="4:12">
      <c r="D414" s="4" t="str">
        <f t="shared" si="18"/>
        <v/>
      </c>
    </row>
    <row r="415" spans="4:12">
      <c r="D415" s="4" t="str">
        <f t="shared" si="18"/>
        <v/>
      </c>
    </row>
    <row r="416" spans="4:12">
      <c r="D416" s="4" t="str">
        <f t="shared" si="18"/>
        <v/>
      </c>
    </row>
    <row r="417" spans="4:4">
      <c r="D417" s="4" t="str">
        <f t="shared" si="18"/>
        <v/>
      </c>
    </row>
    <row r="418" spans="4:4">
      <c r="D418" s="4" t="str">
        <f t="shared" si="18"/>
        <v/>
      </c>
    </row>
    <row r="419" spans="4:4">
      <c r="D419" s="4" t="str">
        <f t="shared" si="18"/>
        <v/>
      </c>
    </row>
    <row r="420" spans="4:4">
      <c r="D420" s="4" t="str">
        <f t="shared" si="18"/>
        <v/>
      </c>
    </row>
    <row r="421" spans="4:4">
      <c r="D421" s="4" t="str">
        <f t="shared" si="18"/>
        <v/>
      </c>
    </row>
    <row r="422" spans="4:4">
      <c r="D422" s="4" t="str">
        <f t="shared" si="18"/>
        <v/>
      </c>
    </row>
    <row r="423" spans="4:4">
      <c r="D423" s="4" t="str">
        <f t="shared" si="18"/>
        <v/>
      </c>
    </row>
    <row r="424" spans="4:4">
      <c r="D424" s="4" t="str">
        <f t="shared" si="18"/>
        <v/>
      </c>
    </row>
    <row r="425" spans="4:4">
      <c r="D425" s="4" t="str">
        <f t="shared" si="18"/>
        <v/>
      </c>
    </row>
    <row r="426" spans="4:4">
      <c r="D426" s="4" t="str">
        <f t="shared" si="18"/>
        <v/>
      </c>
    </row>
    <row r="427" spans="4:4">
      <c r="D427" s="4" t="str">
        <f t="shared" si="18"/>
        <v/>
      </c>
    </row>
    <row r="428" spans="4:4">
      <c r="D428" s="4" t="str">
        <f t="shared" si="18"/>
        <v/>
      </c>
    </row>
    <row r="429" spans="4:4">
      <c r="D429" s="4" t="str">
        <f t="shared" si="18"/>
        <v/>
      </c>
    </row>
    <row r="430" spans="4:4">
      <c r="D430" s="4" t="str">
        <f t="shared" si="18"/>
        <v/>
      </c>
    </row>
    <row r="431" spans="4:4">
      <c r="D431" s="4" t="str">
        <f t="shared" si="18"/>
        <v/>
      </c>
    </row>
    <row r="432" spans="4:4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>IF(E515="","",E515*10+F515)</f>
        <v/>
      </c>
    </row>
    <row r="516" spans="4:4">
      <c r="D516" s="4" t="str">
        <f>IF(E516="","",E516*10+F516)</f>
        <v/>
      </c>
    </row>
    <row r="517" spans="4:4">
      <c r="D517" s="4" t="str">
        <f>IF(E517="","",E517*10+F517)</f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23"/>
  <sheetViews>
    <sheetView topLeftCell="A358" workbookViewId="0">
      <selection activeCell="J367" sqref="J367"/>
    </sheetView>
  </sheetViews>
  <sheetFormatPr defaultColWidth="12.83203125" defaultRowHeight="15.5"/>
  <cols>
    <col min="1" max="3" width="5.83203125" style="1" customWidth="1"/>
    <col min="4" max="4" width="5.83203125" style="2" customWidth="1"/>
    <col min="5" max="6" width="5.83203125" style="1" customWidth="1"/>
    <col min="7" max="10" width="8.5" style="1" customWidth="1"/>
    <col min="11" max="12" width="8.5" style="2" customWidth="1"/>
    <col min="13" max="13" width="10.83203125" style="1" customWidth="1"/>
    <col min="14" max="14" width="16" style="1" customWidth="1"/>
    <col min="15" max="15" width="5.83203125" style="1" customWidth="1"/>
    <col min="16" max="16" width="7.83203125" style="1" customWidth="1"/>
    <col min="17" max="17" width="5.83203125" style="1" customWidth="1"/>
    <col min="18" max="16384" width="12.83203125" style="1"/>
  </cols>
  <sheetData>
    <row r="1" spans="1:19">
      <c r="A1" s="1" t="s">
        <v>19</v>
      </c>
      <c r="B1" s="1" t="s">
        <v>20</v>
      </c>
      <c r="C1" s="1" t="s">
        <v>21</v>
      </c>
      <c r="D1" s="2" t="s">
        <v>142</v>
      </c>
      <c r="E1" s="1" t="s">
        <v>22</v>
      </c>
      <c r="F1" s="1" t="s">
        <v>23</v>
      </c>
      <c r="G1" s="1" t="s">
        <v>59</v>
      </c>
      <c r="H1" s="1" t="s">
        <v>60</v>
      </c>
      <c r="I1" s="1" t="s">
        <v>61</v>
      </c>
      <c r="J1" s="1" t="s">
        <v>62</v>
      </c>
      <c r="K1" s="2" t="s">
        <v>143</v>
      </c>
      <c r="L1" s="2" t="s">
        <v>144</v>
      </c>
      <c r="M1" s="1" t="s">
        <v>25</v>
      </c>
      <c r="N1" s="1" t="s">
        <v>26</v>
      </c>
      <c r="O1" s="1" t="s">
        <v>27</v>
      </c>
      <c r="P1" s="1" t="s">
        <v>147</v>
      </c>
      <c r="Q1" s="1" t="s">
        <v>29</v>
      </c>
      <c r="S1" s="1" t="s">
        <v>28</v>
      </c>
    </row>
    <row r="2" spans="1:19">
      <c r="A2" s="3">
        <v>1927</v>
      </c>
      <c r="B2" s="3">
        <v>1</v>
      </c>
      <c r="C2" s="3">
        <v>1</v>
      </c>
      <c r="D2" s="4">
        <f>IF(E2="","",E2*10+F2)</f>
        <v>59</v>
      </c>
      <c r="E2" s="3">
        <v>4</v>
      </c>
      <c r="F2" s="3">
        <v>19</v>
      </c>
      <c r="G2" s="3">
        <v>3</v>
      </c>
      <c r="H2" s="1">
        <f>9+2+1</f>
        <v>12</v>
      </c>
      <c r="I2" s="1">
        <v>1</v>
      </c>
      <c r="J2" s="1">
        <v>7</v>
      </c>
      <c r="K2" s="2">
        <f>IF(D2="","",G2*10+H2)</f>
        <v>42</v>
      </c>
      <c r="L2" s="2">
        <f>IF(D2="","",I2*10+J2)</f>
        <v>17</v>
      </c>
      <c r="M2" s="5" t="s">
        <v>30</v>
      </c>
      <c r="N2" s="3" t="s">
        <v>31</v>
      </c>
      <c r="O2" s="1">
        <v>1927</v>
      </c>
      <c r="P2" s="1">
        <v>101</v>
      </c>
      <c r="Q2" s="1">
        <v>3887</v>
      </c>
      <c r="S2" s="1" t="s">
        <v>78</v>
      </c>
    </row>
    <row r="3" spans="1:19">
      <c r="A3" s="3">
        <v>1927</v>
      </c>
      <c r="B3" s="3">
        <v>1</v>
      </c>
      <c r="C3" s="3">
        <v>2</v>
      </c>
      <c r="D3" s="4">
        <f t="shared" ref="D3:D66" si="0">IF(E3="","",E3*10+F3)</f>
        <v>79</v>
      </c>
      <c r="E3" s="3">
        <v>6</v>
      </c>
      <c r="F3" s="3">
        <v>19</v>
      </c>
      <c r="G3" s="3">
        <v>3</v>
      </c>
      <c r="H3" s="1">
        <f>7+1+1</f>
        <v>9</v>
      </c>
      <c r="I3" s="1">
        <v>3</v>
      </c>
      <c r="J3" s="1">
        <f>7+2+1</f>
        <v>10</v>
      </c>
      <c r="K3" s="2">
        <f t="shared" ref="K3:K66" si="1">IF(D3="","",G3*10+H3)</f>
        <v>39</v>
      </c>
      <c r="L3" s="2">
        <f t="shared" ref="L3:L66" si="2">IF(D3="","",I3*10+J3)</f>
        <v>40</v>
      </c>
      <c r="M3" s="5" t="s">
        <v>30</v>
      </c>
      <c r="N3" s="3" t="s">
        <v>31</v>
      </c>
      <c r="O3" s="1">
        <v>1927</v>
      </c>
      <c r="P3" s="1">
        <v>101</v>
      </c>
      <c r="Q3" s="1">
        <v>3887</v>
      </c>
      <c r="S3" s="1" t="s">
        <v>78</v>
      </c>
    </row>
    <row r="4" spans="1:19">
      <c r="A4" s="3">
        <v>1927</v>
      </c>
      <c r="B4" s="3">
        <v>1</v>
      </c>
      <c r="C4" s="3">
        <v>3</v>
      </c>
      <c r="D4" s="4">
        <f t="shared" si="0"/>
        <v>83</v>
      </c>
      <c r="E4" s="3">
        <v>5</v>
      </c>
      <c r="F4" s="3">
        <v>33</v>
      </c>
      <c r="G4" s="3">
        <v>2</v>
      </c>
      <c r="H4" s="1">
        <f>16+1</f>
        <v>17</v>
      </c>
      <c r="I4" s="1">
        <v>3</v>
      </c>
      <c r="J4" s="1">
        <f>6+3+7</f>
        <v>16</v>
      </c>
      <c r="K4" s="2">
        <f t="shared" si="1"/>
        <v>37</v>
      </c>
      <c r="L4" s="2">
        <f t="shared" si="2"/>
        <v>46</v>
      </c>
      <c r="M4" s="5" t="s">
        <v>30</v>
      </c>
      <c r="N4" s="3" t="s">
        <v>31</v>
      </c>
      <c r="O4" s="1">
        <v>1927</v>
      </c>
      <c r="P4" s="1">
        <v>101</v>
      </c>
      <c r="Q4" s="1">
        <v>3887</v>
      </c>
      <c r="S4" s="1" t="s">
        <v>78</v>
      </c>
    </row>
    <row r="5" spans="1:19">
      <c r="A5" s="3">
        <v>1927</v>
      </c>
      <c r="B5" s="3">
        <v>1</v>
      </c>
      <c r="C5" s="3">
        <v>4</v>
      </c>
      <c r="D5" s="4">
        <f t="shared" si="0"/>
        <v>87</v>
      </c>
      <c r="E5" s="3">
        <v>5</v>
      </c>
      <c r="F5" s="3">
        <v>37</v>
      </c>
      <c r="G5" s="3">
        <v>2</v>
      </c>
      <c r="H5" s="1">
        <f>24+1</f>
        <v>25</v>
      </c>
      <c r="I5" s="1">
        <v>3</v>
      </c>
      <c r="J5" s="1">
        <f>2+1+9</f>
        <v>12</v>
      </c>
      <c r="K5" s="2">
        <f t="shared" si="1"/>
        <v>45</v>
      </c>
      <c r="L5" s="2">
        <f t="shared" si="2"/>
        <v>42</v>
      </c>
      <c r="M5" s="5" t="s">
        <v>30</v>
      </c>
      <c r="N5" s="3" t="s">
        <v>31</v>
      </c>
      <c r="O5" s="1">
        <v>1927</v>
      </c>
      <c r="P5" s="1">
        <v>101</v>
      </c>
      <c r="Q5" s="1">
        <v>3887</v>
      </c>
      <c r="S5" s="1" t="s">
        <v>78</v>
      </c>
    </row>
    <row r="6" spans="1:19">
      <c r="A6" s="3">
        <v>1927</v>
      </c>
      <c r="B6" s="3">
        <v>1</v>
      </c>
      <c r="C6" s="3">
        <v>5</v>
      </c>
      <c r="D6" s="4">
        <f t="shared" si="0"/>
        <v>107</v>
      </c>
      <c r="E6" s="3">
        <v>6</v>
      </c>
      <c r="F6" s="3">
        <v>47</v>
      </c>
      <c r="G6" s="3">
        <v>3</v>
      </c>
      <c r="H6" s="1">
        <f>19+1+3</f>
        <v>23</v>
      </c>
      <c r="I6" s="1">
        <v>3</v>
      </c>
      <c r="J6" s="1">
        <f>1+4+19</f>
        <v>24</v>
      </c>
      <c r="K6" s="2">
        <f t="shared" si="1"/>
        <v>53</v>
      </c>
      <c r="L6" s="2">
        <f t="shared" si="2"/>
        <v>54</v>
      </c>
      <c r="M6" s="5" t="s">
        <v>30</v>
      </c>
      <c r="N6" s="3" t="s">
        <v>31</v>
      </c>
      <c r="O6" s="1">
        <v>1927</v>
      </c>
      <c r="P6" s="1">
        <v>101</v>
      </c>
      <c r="Q6" s="1">
        <v>3887</v>
      </c>
      <c r="S6" s="1" t="s">
        <v>78</v>
      </c>
    </row>
    <row r="7" spans="1:19">
      <c r="A7" s="3">
        <v>1927</v>
      </c>
      <c r="B7" s="3">
        <v>1</v>
      </c>
      <c r="C7" s="3">
        <v>6</v>
      </c>
      <c r="D7" s="4">
        <f t="shared" si="0"/>
        <v>103</v>
      </c>
      <c r="E7" s="3">
        <v>7</v>
      </c>
      <c r="F7" s="3">
        <v>33</v>
      </c>
      <c r="G7" s="3">
        <v>3</v>
      </c>
      <c r="H7" s="1">
        <f>4+1+1</f>
        <v>6</v>
      </c>
      <c r="I7" s="1">
        <v>4</v>
      </c>
      <c r="J7" s="1">
        <f>1+7+15+4</f>
        <v>27</v>
      </c>
      <c r="K7" s="2">
        <f t="shared" si="1"/>
        <v>36</v>
      </c>
      <c r="L7" s="2">
        <f t="shared" si="2"/>
        <v>67</v>
      </c>
      <c r="M7" s="5" t="s">
        <v>30</v>
      </c>
      <c r="N7" s="3" t="s">
        <v>31</v>
      </c>
      <c r="O7" s="1">
        <v>1927</v>
      </c>
      <c r="P7" s="1">
        <v>101</v>
      </c>
      <c r="Q7" s="1">
        <v>3887</v>
      </c>
      <c r="S7" s="1" t="s">
        <v>78</v>
      </c>
    </row>
    <row r="8" spans="1:19">
      <c r="A8" s="3">
        <v>1927</v>
      </c>
      <c r="B8" s="3">
        <v>1</v>
      </c>
      <c r="C8" s="3">
        <v>7</v>
      </c>
      <c r="D8" s="4" t="str">
        <f t="shared" si="0"/>
        <v/>
      </c>
      <c r="E8" s="3"/>
      <c r="F8" s="3"/>
      <c r="G8" s="3"/>
      <c r="K8" s="2" t="str">
        <f t="shared" si="1"/>
        <v/>
      </c>
      <c r="L8" s="2" t="str">
        <f t="shared" si="2"/>
        <v/>
      </c>
      <c r="M8" s="5"/>
      <c r="N8" s="3" t="s">
        <v>31</v>
      </c>
      <c r="O8" s="1">
        <v>1927</v>
      </c>
      <c r="P8" s="1">
        <v>101</v>
      </c>
      <c r="Q8" s="1">
        <v>3887</v>
      </c>
      <c r="S8" s="1" t="s">
        <v>78</v>
      </c>
    </row>
    <row r="9" spans="1:19">
      <c r="A9" s="3">
        <v>1927</v>
      </c>
      <c r="B9" s="3">
        <v>1</v>
      </c>
      <c r="C9" s="3">
        <v>8</v>
      </c>
      <c r="D9" s="4">
        <f t="shared" si="0"/>
        <v>109</v>
      </c>
      <c r="E9" s="3">
        <v>7</v>
      </c>
      <c r="F9" s="3">
        <v>39</v>
      </c>
      <c r="G9" s="3">
        <v>3</v>
      </c>
      <c r="H9" s="1">
        <f>3+3+1</f>
        <v>7</v>
      </c>
      <c r="I9" s="1">
        <v>4</v>
      </c>
      <c r="J9" s="1">
        <f>1+8+19+4</f>
        <v>32</v>
      </c>
      <c r="K9" s="2">
        <f t="shared" si="1"/>
        <v>37</v>
      </c>
      <c r="L9" s="2">
        <f t="shared" si="2"/>
        <v>72</v>
      </c>
      <c r="M9" s="5" t="s">
        <v>30</v>
      </c>
      <c r="N9" s="3" t="s">
        <v>31</v>
      </c>
      <c r="O9" s="1">
        <v>1927</v>
      </c>
      <c r="P9" s="1">
        <v>101</v>
      </c>
      <c r="Q9" s="1">
        <v>3887</v>
      </c>
      <c r="S9" s="1" t="s">
        <v>78</v>
      </c>
    </row>
    <row r="10" spans="1:19">
      <c r="A10" s="3">
        <v>1927</v>
      </c>
      <c r="B10" s="3">
        <v>1</v>
      </c>
      <c r="C10" s="3">
        <v>9</v>
      </c>
      <c r="D10" s="4">
        <f t="shared" si="0"/>
        <v>104</v>
      </c>
      <c r="E10" s="3">
        <v>7</v>
      </c>
      <c r="F10" s="3">
        <v>34</v>
      </c>
      <c r="G10" s="3">
        <v>2</v>
      </c>
      <c r="H10" s="1">
        <f>8+1</f>
        <v>9</v>
      </c>
      <c r="I10" s="1">
        <v>5</v>
      </c>
      <c r="J10" s="1">
        <f>1+8+11+2+3</f>
        <v>25</v>
      </c>
      <c r="K10" s="2">
        <f t="shared" si="1"/>
        <v>29</v>
      </c>
      <c r="L10" s="2">
        <f t="shared" si="2"/>
        <v>75</v>
      </c>
      <c r="M10" s="5" t="s">
        <v>30</v>
      </c>
      <c r="N10" s="3" t="s">
        <v>31</v>
      </c>
      <c r="O10" s="1">
        <v>1927</v>
      </c>
      <c r="P10" s="1">
        <v>101</v>
      </c>
      <c r="Q10" s="1">
        <v>3887</v>
      </c>
      <c r="S10" s="1" t="s">
        <v>78</v>
      </c>
    </row>
    <row r="11" spans="1:19">
      <c r="A11" s="3">
        <v>1927</v>
      </c>
      <c r="B11" s="3">
        <v>1</v>
      </c>
      <c r="C11" s="3">
        <v>10</v>
      </c>
      <c r="D11" s="4">
        <f t="shared" si="0"/>
        <v>116</v>
      </c>
      <c r="E11" s="3">
        <v>8</v>
      </c>
      <c r="F11" s="3">
        <v>36</v>
      </c>
      <c r="G11" s="3">
        <v>3</v>
      </c>
      <c r="H11" s="1">
        <f>1+11+1</f>
        <v>13</v>
      </c>
      <c r="I11" s="1">
        <v>5</v>
      </c>
      <c r="J11" s="1">
        <f>1+9+9+1+3</f>
        <v>23</v>
      </c>
      <c r="K11" s="2">
        <f t="shared" si="1"/>
        <v>43</v>
      </c>
      <c r="L11" s="2">
        <f t="shared" si="2"/>
        <v>73</v>
      </c>
      <c r="M11" s="5" t="s">
        <v>30</v>
      </c>
      <c r="N11" s="3" t="s">
        <v>31</v>
      </c>
      <c r="O11" s="1">
        <v>1927</v>
      </c>
      <c r="P11" s="1">
        <v>101</v>
      </c>
      <c r="Q11" s="1">
        <v>3887</v>
      </c>
      <c r="S11" s="1" t="s">
        <v>78</v>
      </c>
    </row>
    <row r="12" spans="1:19">
      <c r="A12" s="3">
        <v>1927</v>
      </c>
      <c r="B12" s="3">
        <v>1</v>
      </c>
      <c r="C12" s="3">
        <v>11</v>
      </c>
      <c r="D12" s="4">
        <f t="shared" si="0"/>
        <v>93</v>
      </c>
      <c r="E12" s="3">
        <v>6</v>
      </c>
      <c r="F12" s="3">
        <v>33</v>
      </c>
      <c r="G12" s="3">
        <v>3</v>
      </c>
      <c r="H12" s="1">
        <f>1+9+1</f>
        <v>11</v>
      </c>
      <c r="I12" s="1">
        <v>3</v>
      </c>
      <c r="J12" s="1">
        <f>12+9+1</f>
        <v>22</v>
      </c>
      <c r="K12" s="2">
        <f t="shared" si="1"/>
        <v>41</v>
      </c>
      <c r="L12" s="2">
        <f t="shared" si="2"/>
        <v>52</v>
      </c>
      <c r="M12" s="5" t="s">
        <v>30</v>
      </c>
      <c r="N12" s="3" t="s">
        <v>31</v>
      </c>
      <c r="O12" s="1">
        <v>1927</v>
      </c>
      <c r="P12" s="1">
        <v>101</v>
      </c>
      <c r="Q12" s="1">
        <v>3887</v>
      </c>
      <c r="S12" s="1" t="s">
        <v>78</v>
      </c>
    </row>
    <row r="13" spans="1:19">
      <c r="A13" s="3">
        <v>1927</v>
      </c>
      <c r="B13" s="3">
        <v>1</v>
      </c>
      <c r="C13" s="3">
        <v>12</v>
      </c>
      <c r="D13" s="4">
        <f t="shared" si="0"/>
        <v>77</v>
      </c>
      <c r="E13" s="3">
        <v>4</v>
      </c>
      <c r="F13" s="3">
        <v>37</v>
      </c>
      <c r="G13" s="3">
        <v>2</v>
      </c>
      <c r="H13" s="1">
        <f>9+1</f>
        <v>10</v>
      </c>
      <c r="I13" s="1">
        <v>2</v>
      </c>
      <c r="J13" s="1">
        <f>13+14</f>
        <v>27</v>
      </c>
      <c r="K13" s="2">
        <f t="shared" si="1"/>
        <v>30</v>
      </c>
      <c r="L13" s="2">
        <f t="shared" si="2"/>
        <v>47</v>
      </c>
      <c r="M13" s="5" t="s">
        <v>30</v>
      </c>
      <c r="N13" s="3" t="s">
        <v>31</v>
      </c>
      <c r="O13" s="1">
        <v>1927</v>
      </c>
      <c r="P13" s="1">
        <v>101</v>
      </c>
      <c r="Q13" s="1">
        <v>3887</v>
      </c>
      <c r="S13" s="1" t="s">
        <v>78</v>
      </c>
    </row>
    <row r="14" spans="1:19">
      <c r="A14" s="3">
        <v>1927</v>
      </c>
      <c r="B14" s="3">
        <v>1</v>
      </c>
      <c r="C14" s="3">
        <v>13</v>
      </c>
      <c r="D14" s="4">
        <f t="shared" si="0"/>
        <v>97</v>
      </c>
      <c r="E14" s="3">
        <v>4</v>
      </c>
      <c r="F14" s="3">
        <v>57</v>
      </c>
      <c r="G14" s="3">
        <v>2</v>
      </c>
      <c r="H14" s="1">
        <f>1+21</f>
        <v>22</v>
      </c>
      <c r="I14" s="1">
        <v>2</v>
      </c>
      <c r="J14" s="1">
        <f>20+15</f>
        <v>35</v>
      </c>
      <c r="K14" s="2">
        <f t="shared" si="1"/>
        <v>42</v>
      </c>
      <c r="L14" s="2">
        <f t="shared" si="2"/>
        <v>55</v>
      </c>
      <c r="M14" s="5" t="s">
        <v>30</v>
      </c>
      <c r="N14" s="3" t="s">
        <v>31</v>
      </c>
      <c r="O14" s="1">
        <v>1927</v>
      </c>
      <c r="P14" s="1">
        <v>101</v>
      </c>
      <c r="Q14" s="1">
        <v>3887</v>
      </c>
      <c r="S14" s="1" t="s">
        <v>78</v>
      </c>
    </row>
    <row r="15" spans="1:19">
      <c r="A15" s="3">
        <v>1927</v>
      </c>
      <c r="B15" s="3">
        <v>1</v>
      </c>
      <c r="C15" s="3">
        <v>14</v>
      </c>
      <c r="D15" s="4">
        <f t="shared" si="0"/>
        <v>81</v>
      </c>
      <c r="E15" s="3">
        <v>5</v>
      </c>
      <c r="F15" s="3">
        <v>31</v>
      </c>
      <c r="G15" s="3">
        <v>2</v>
      </c>
      <c r="H15" s="1">
        <f>3+11</f>
        <v>14</v>
      </c>
      <c r="I15" s="1">
        <v>3</v>
      </c>
      <c r="J15" s="1">
        <f>1+10+6</f>
        <v>17</v>
      </c>
      <c r="K15" s="2">
        <f t="shared" si="1"/>
        <v>34</v>
      </c>
      <c r="L15" s="2">
        <f t="shared" si="2"/>
        <v>47</v>
      </c>
      <c r="M15" s="5" t="s">
        <v>30</v>
      </c>
      <c r="N15" s="3" t="s">
        <v>31</v>
      </c>
      <c r="O15" s="1">
        <v>1927</v>
      </c>
      <c r="P15" s="1">
        <v>101</v>
      </c>
      <c r="Q15" s="1">
        <v>3887</v>
      </c>
      <c r="S15" s="1" t="s">
        <v>78</v>
      </c>
    </row>
    <row r="16" spans="1:19">
      <c r="A16" s="3">
        <v>1927</v>
      </c>
      <c r="B16" s="3">
        <v>1</v>
      </c>
      <c r="C16" s="3">
        <v>15</v>
      </c>
      <c r="D16" s="4" t="str">
        <f t="shared" si="0"/>
        <v/>
      </c>
      <c r="E16" s="3"/>
      <c r="F16" s="3"/>
      <c r="G16" s="3"/>
      <c r="K16" s="2" t="str">
        <f t="shared" si="1"/>
        <v/>
      </c>
      <c r="L16" s="2" t="str">
        <f t="shared" si="2"/>
        <v/>
      </c>
      <c r="M16" s="5"/>
      <c r="N16" s="3" t="s">
        <v>31</v>
      </c>
      <c r="O16" s="1">
        <v>1927</v>
      </c>
      <c r="P16" s="1">
        <v>101</v>
      </c>
      <c r="Q16" s="1">
        <v>3887</v>
      </c>
      <c r="S16" s="1" t="s">
        <v>78</v>
      </c>
    </row>
    <row r="17" spans="1:19">
      <c r="A17" s="3">
        <v>1927</v>
      </c>
      <c r="B17" s="3">
        <v>1</v>
      </c>
      <c r="C17" s="3">
        <v>16</v>
      </c>
      <c r="D17" s="4">
        <f t="shared" si="0"/>
        <v>85</v>
      </c>
      <c r="E17" s="3">
        <v>7</v>
      </c>
      <c r="F17" s="3">
        <v>15</v>
      </c>
      <c r="G17" s="3">
        <v>4</v>
      </c>
      <c r="H17" s="1">
        <f>6+2+1+1</f>
        <v>10</v>
      </c>
      <c r="I17" s="1">
        <v>3</v>
      </c>
      <c r="J17" s="1">
        <f>1+2+2</f>
        <v>5</v>
      </c>
      <c r="K17" s="2">
        <f t="shared" si="1"/>
        <v>50</v>
      </c>
      <c r="L17" s="2">
        <f t="shared" si="2"/>
        <v>35</v>
      </c>
      <c r="M17" s="5" t="s">
        <v>30</v>
      </c>
      <c r="N17" s="3" t="s">
        <v>31</v>
      </c>
      <c r="O17" s="1">
        <v>1927</v>
      </c>
      <c r="P17" s="1">
        <v>101</v>
      </c>
      <c r="Q17" s="1">
        <v>3887</v>
      </c>
      <c r="S17" s="1" t="s">
        <v>78</v>
      </c>
    </row>
    <row r="18" spans="1:19">
      <c r="A18" s="3">
        <v>1927</v>
      </c>
      <c r="B18" s="3">
        <v>1</v>
      </c>
      <c r="C18" s="3">
        <v>17</v>
      </c>
      <c r="D18" s="4">
        <f t="shared" si="0"/>
        <v>91</v>
      </c>
      <c r="E18" s="3">
        <v>7</v>
      </c>
      <c r="F18" s="3">
        <v>21</v>
      </c>
      <c r="G18" s="3">
        <v>4</v>
      </c>
      <c r="H18" s="1">
        <f>6+1+6+1</f>
        <v>14</v>
      </c>
      <c r="I18" s="1">
        <v>3</v>
      </c>
      <c r="J18" s="1">
        <f>1+1+5</f>
        <v>7</v>
      </c>
      <c r="K18" s="2">
        <f t="shared" si="1"/>
        <v>54</v>
      </c>
      <c r="L18" s="2">
        <f t="shared" si="2"/>
        <v>37</v>
      </c>
      <c r="M18" s="5" t="s">
        <v>30</v>
      </c>
      <c r="N18" s="3" t="s">
        <v>31</v>
      </c>
      <c r="O18" s="1">
        <v>1927</v>
      </c>
      <c r="P18" s="1">
        <v>101</v>
      </c>
      <c r="Q18" s="1">
        <v>3887</v>
      </c>
      <c r="S18" s="1" t="s">
        <v>78</v>
      </c>
    </row>
    <row r="19" spans="1:19">
      <c r="A19" s="3">
        <v>1927</v>
      </c>
      <c r="B19" s="3">
        <v>1</v>
      </c>
      <c r="C19" s="3">
        <v>18</v>
      </c>
      <c r="D19" s="4">
        <f t="shared" si="0"/>
        <v>60</v>
      </c>
      <c r="E19" s="3">
        <v>3</v>
      </c>
      <c r="F19" s="3">
        <v>30</v>
      </c>
      <c r="G19" s="3">
        <v>2</v>
      </c>
      <c r="H19" s="1">
        <f>18+1</f>
        <v>19</v>
      </c>
      <c r="I19" s="1">
        <v>1</v>
      </c>
      <c r="J19" s="1">
        <v>11</v>
      </c>
      <c r="K19" s="2">
        <f t="shared" si="1"/>
        <v>39</v>
      </c>
      <c r="L19" s="2">
        <f t="shared" si="2"/>
        <v>21</v>
      </c>
      <c r="M19" s="5" t="s">
        <v>30</v>
      </c>
      <c r="N19" s="3" t="s">
        <v>31</v>
      </c>
      <c r="O19" s="1">
        <v>1927</v>
      </c>
      <c r="P19" s="1">
        <v>101</v>
      </c>
      <c r="Q19" s="1">
        <v>3887</v>
      </c>
      <c r="S19" s="1" t="s">
        <v>78</v>
      </c>
    </row>
    <row r="20" spans="1:19">
      <c r="A20" s="3">
        <v>1927</v>
      </c>
      <c r="B20" s="3">
        <v>1</v>
      </c>
      <c r="C20" s="3">
        <v>19</v>
      </c>
      <c r="D20" s="4">
        <f t="shared" si="0"/>
        <v>53</v>
      </c>
      <c r="E20" s="3">
        <v>3</v>
      </c>
      <c r="F20" s="3">
        <v>23</v>
      </c>
      <c r="G20" s="3">
        <v>2</v>
      </c>
      <c r="H20" s="1">
        <f>14+1</f>
        <v>15</v>
      </c>
      <c r="I20" s="1">
        <v>1</v>
      </c>
      <c r="J20" s="1">
        <v>8</v>
      </c>
      <c r="K20" s="2">
        <f t="shared" si="1"/>
        <v>35</v>
      </c>
      <c r="L20" s="2">
        <f t="shared" si="2"/>
        <v>18</v>
      </c>
      <c r="M20" s="5" t="s">
        <v>30</v>
      </c>
      <c r="N20" s="3" t="s">
        <v>31</v>
      </c>
      <c r="O20" s="1">
        <v>1927</v>
      </c>
      <c r="P20" s="1">
        <v>101</v>
      </c>
      <c r="Q20" s="1">
        <v>3887</v>
      </c>
      <c r="S20" s="1" t="s">
        <v>78</v>
      </c>
    </row>
    <row r="21" spans="1:19">
      <c r="A21" s="3">
        <v>1927</v>
      </c>
      <c r="B21" s="3">
        <v>1</v>
      </c>
      <c r="C21" s="3">
        <v>20</v>
      </c>
      <c r="D21" s="4">
        <f t="shared" si="0"/>
        <v>54</v>
      </c>
      <c r="E21" s="3">
        <v>3</v>
      </c>
      <c r="F21" s="3">
        <v>24</v>
      </c>
      <c r="G21" s="3">
        <v>2</v>
      </c>
      <c r="H21" s="1">
        <f>14+2</f>
        <v>16</v>
      </c>
      <c r="I21" s="1">
        <v>1</v>
      </c>
      <c r="J21" s="1">
        <v>8</v>
      </c>
      <c r="K21" s="2">
        <f t="shared" si="1"/>
        <v>36</v>
      </c>
      <c r="L21" s="2">
        <f t="shared" si="2"/>
        <v>18</v>
      </c>
      <c r="M21" s="5" t="s">
        <v>30</v>
      </c>
      <c r="N21" s="3" t="s">
        <v>31</v>
      </c>
      <c r="O21" s="1">
        <v>1927</v>
      </c>
      <c r="P21" s="1">
        <v>101</v>
      </c>
      <c r="Q21" s="1">
        <v>3887</v>
      </c>
      <c r="S21" s="1" t="s">
        <v>78</v>
      </c>
    </row>
    <row r="22" spans="1:19">
      <c r="A22" s="3">
        <v>1927</v>
      </c>
      <c r="B22" s="3">
        <v>1</v>
      </c>
      <c r="C22" s="3">
        <v>21</v>
      </c>
      <c r="D22" s="4">
        <f t="shared" si="0"/>
        <v>46</v>
      </c>
      <c r="E22" s="3">
        <v>3</v>
      </c>
      <c r="F22" s="3">
        <v>16</v>
      </c>
      <c r="G22" s="3">
        <v>2</v>
      </c>
      <c r="H22" s="1">
        <f>10+1</f>
        <v>11</v>
      </c>
      <c r="I22" s="1">
        <v>1</v>
      </c>
      <c r="J22" s="1">
        <v>5</v>
      </c>
      <c r="K22" s="2">
        <f t="shared" si="1"/>
        <v>31</v>
      </c>
      <c r="L22" s="2">
        <f t="shared" si="2"/>
        <v>15</v>
      </c>
      <c r="M22" s="5" t="s">
        <v>30</v>
      </c>
      <c r="N22" s="3" t="s">
        <v>31</v>
      </c>
      <c r="O22" s="1">
        <v>1927</v>
      </c>
      <c r="P22" s="1">
        <v>101</v>
      </c>
      <c r="Q22" s="1">
        <v>3887</v>
      </c>
      <c r="S22" s="1" t="s">
        <v>78</v>
      </c>
    </row>
    <row r="23" spans="1:19">
      <c r="A23" s="3">
        <v>1927</v>
      </c>
      <c r="B23" s="3">
        <v>1</v>
      </c>
      <c r="C23" s="3">
        <v>22</v>
      </c>
      <c r="D23" s="4">
        <f t="shared" si="0"/>
        <v>71</v>
      </c>
      <c r="E23" s="3">
        <v>5</v>
      </c>
      <c r="F23" s="3">
        <v>21</v>
      </c>
      <c r="G23" s="3">
        <v>2</v>
      </c>
      <c r="H23" s="1">
        <f>9+2</f>
        <v>11</v>
      </c>
      <c r="I23" s="1">
        <v>3</v>
      </c>
      <c r="J23" s="1">
        <f>3+1+6</f>
        <v>10</v>
      </c>
      <c r="K23" s="2">
        <f t="shared" si="1"/>
        <v>31</v>
      </c>
      <c r="L23" s="2">
        <f t="shared" si="2"/>
        <v>40</v>
      </c>
      <c r="M23" s="5" t="s">
        <v>30</v>
      </c>
      <c r="N23" s="3" t="s">
        <v>31</v>
      </c>
      <c r="O23" s="1">
        <v>1927</v>
      </c>
      <c r="P23" s="1">
        <v>101</v>
      </c>
      <c r="Q23" s="1">
        <v>3887</v>
      </c>
      <c r="S23" s="1" t="s">
        <v>78</v>
      </c>
    </row>
    <row r="24" spans="1:19">
      <c r="A24" s="3">
        <v>1927</v>
      </c>
      <c r="B24" s="3">
        <v>1</v>
      </c>
      <c r="C24" s="3">
        <v>23</v>
      </c>
      <c r="D24" s="4">
        <f t="shared" si="0"/>
        <v>80</v>
      </c>
      <c r="E24" s="3">
        <v>5</v>
      </c>
      <c r="F24" s="3">
        <v>30</v>
      </c>
      <c r="G24" s="3">
        <v>2</v>
      </c>
      <c r="H24" s="1">
        <f>11+3</f>
        <v>14</v>
      </c>
      <c r="I24" s="1">
        <v>3</v>
      </c>
      <c r="J24" s="1">
        <f>3+2+11</f>
        <v>16</v>
      </c>
      <c r="K24" s="2">
        <f t="shared" si="1"/>
        <v>34</v>
      </c>
      <c r="L24" s="2">
        <f t="shared" si="2"/>
        <v>46</v>
      </c>
      <c r="M24" s="5" t="s">
        <v>30</v>
      </c>
      <c r="N24" s="3" t="s">
        <v>31</v>
      </c>
      <c r="O24" s="1">
        <v>1927</v>
      </c>
      <c r="P24" s="1">
        <v>101</v>
      </c>
      <c r="Q24" s="1">
        <v>3887</v>
      </c>
      <c r="S24" s="1" t="s">
        <v>78</v>
      </c>
    </row>
    <row r="25" spans="1:19">
      <c r="A25" s="3">
        <v>1927</v>
      </c>
      <c r="B25" s="3">
        <v>1</v>
      </c>
      <c r="C25" s="3">
        <v>24</v>
      </c>
      <c r="D25" s="4">
        <f t="shared" si="0"/>
        <v>67</v>
      </c>
      <c r="E25" s="3">
        <v>5</v>
      </c>
      <c r="F25" s="3">
        <v>17</v>
      </c>
      <c r="G25" s="3">
        <v>2</v>
      </c>
      <c r="H25" s="1">
        <f>7+2</f>
        <v>9</v>
      </c>
      <c r="I25" s="1">
        <v>3</v>
      </c>
      <c r="J25" s="1">
        <f>1+2+5</f>
        <v>8</v>
      </c>
      <c r="K25" s="2">
        <f t="shared" si="1"/>
        <v>29</v>
      </c>
      <c r="L25" s="2">
        <f t="shared" si="2"/>
        <v>38</v>
      </c>
      <c r="M25" s="5" t="s">
        <v>30</v>
      </c>
      <c r="N25" s="3" t="s">
        <v>31</v>
      </c>
      <c r="O25" s="1">
        <v>1927</v>
      </c>
      <c r="P25" s="1">
        <v>101</v>
      </c>
      <c r="Q25" s="1">
        <v>3887</v>
      </c>
      <c r="S25" s="1" t="s">
        <v>78</v>
      </c>
    </row>
    <row r="26" spans="1:19">
      <c r="A26" s="3">
        <v>1927</v>
      </c>
      <c r="B26" s="3">
        <v>1</v>
      </c>
      <c r="C26" s="3">
        <v>25</v>
      </c>
      <c r="D26" s="4">
        <f t="shared" si="0"/>
        <v>66</v>
      </c>
      <c r="E26" s="3">
        <v>5</v>
      </c>
      <c r="F26" s="3">
        <v>16</v>
      </c>
      <c r="G26" s="3">
        <v>2</v>
      </c>
      <c r="H26" s="1">
        <f>3+5</f>
        <v>8</v>
      </c>
      <c r="I26" s="1">
        <v>3</v>
      </c>
      <c r="J26" s="1">
        <f>1+2+5</f>
        <v>8</v>
      </c>
      <c r="K26" s="2">
        <f t="shared" si="1"/>
        <v>28</v>
      </c>
      <c r="L26" s="2">
        <f t="shared" si="2"/>
        <v>38</v>
      </c>
      <c r="M26" s="5" t="s">
        <v>30</v>
      </c>
      <c r="N26" s="3" t="s">
        <v>31</v>
      </c>
      <c r="O26" s="1">
        <v>1927</v>
      </c>
      <c r="P26" s="1">
        <v>101</v>
      </c>
      <c r="Q26" s="1">
        <v>3887</v>
      </c>
      <c r="S26" s="1" t="s">
        <v>78</v>
      </c>
    </row>
    <row r="27" spans="1:19">
      <c r="A27" s="3">
        <v>1927</v>
      </c>
      <c r="B27" s="3">
        <v>1</v>
      </c>
      <c r="C27" s="3">
        <v>26</v>
      </c>
      <c r="D27" s="4">
        <f t="shared" si="0"/>
        <v>39</v>
      </c>
      <c r="E27" s="3">
        <v>3</v>
      </c>
      <c r="F27" s="3">
        <v>9</v>
      </c>
      <c r="G27" s="3">
        <v>1</v>
      </c>
      <c r="H27" s="1">
        <v>4</v>
      </c>
      <c r="I27" s="1">
        <v>2</v>
      </c>
      <c r="J27" s="1">
        <f>1+4</f>
        <v>5</v>
      </c>
      <c r="K27" s="2">
        <f t="shared" si="1"/>
        <v>14</v>
      </c>
      <c r="L27" s="2">
        <f t="shared" si="2"/>
        <v>25</v>
      </c>
      <c r="M27" s="5" t="s">
        <v>30</v>
      </c>
      <c r="N27" s="3" t="s">
        <v>31</v>
      </c>
      <c r="O27" s="1">
        <v>1927</v>
      </c>
      <c r="P27" s="1">
        <v>101</v>
      </c>
      <c r="Q27" s="1">
        <v>3887</v>
      </c>
      <c r="S27" s="1" t="s">
        <v>78</v>
      </c>
    </row>
    <row r="28" spans="1:19">
      <c r="A28" s="3">
        <v>1927</v>
      </c>
      <c r="B28" s="3">
        <v>1</v>
      </c>
      <c r="C28" s="3">
        <v>27</v>
      </c>
      <c r="D28" s="4">
        <f t="shared" si="0"/>
        <v>36</v>
      </c>
      <c r="E28" s="3">
        <v>3</v>
      </c>
      <c r="F28" s="3">
        <v>6</v>
      </c>
      <c r="G28" s="3">
        <v>1</v>
      </c>
      <c r="H28" s="1">
        <v>3</v>
      </c>
      <c r="I28" s="1">
        <v>2</v>
      </c>
      <c r="J28" s="1">
        <f>1+2</f>
        <v>3</v>
      </c>
      <c r="K28" s="2">
        <f t="shared" si="1"/>
        <v>13</v>
      </c>
      <c r="L28" s="2">
        <f t="shared" si="2"/>
        <v>23</v>
      </c>
      <c r="M28" s="5" t="s">
        <v>30</v>
      </c>
      <c r="N28" s="3" t="s">
        <v>31</v>
      </c>
      <c r="O28" s="1">
        <v>1927</v>
      </c>
      <c r="P28" s="1">
        <v>101</v>
      </c>
      <c r="Q28" s="1">
        <v>3887</v>
      </c>
      <c r="S28" s="1" t="s">
        <v>78</v>
      </c>
    </row>
    <row r="29" spans="1:19">
      <c r="A29" s="3">
        <v>1927</v>
      </c>
      <c r="B29" s="3">
        <v>1</v>
      </c>
      <c r="C29" s="3">
        <v>28</v>
      </c>
      <c r="D29" s="4">
        <f t="shared" si="0"/>
        <v>38</v>
      </c>
      <c r="E29" s="3">
        <v>3</v>
      </c>
      <c r="F29" s="3">
        <v>8</v>
      </c>
      <c r="G29" s="3">
        <v>1</v>
      </c>
      <c r="H29" s="1">
        <v>1</v>
      </c>
      <c r="I29" s="1">
        <v>2</v>
      </c>
      <c r="J29" s="1">
        <f>1+2</f>
        <v>3</v>
      </c>
      <c r="K29" s="2">
        <f t="shared" si="1"/>
        <v>11</v>
      </c>
      <c r="L29" s="2">
        <f t="shared" si="2"/>
        <v>23</v>
      </c>
      <c r="M29" s="5" t="s">
        <v>30</v>
      </c>
      <c r="N29" s="3" t="s">
        <v>31</v>
      </c>
      <c r="O29" s="1">
        <v>1927</v>
      </c>
      <c r="P29" s="1">
        <v>101</v>
      </c>
      <c r="Q29" s="1">
        <v>3887</v>
      </c>
      <c r="S29" s="1" t="s">
        <v>78</v>
      </c>
    </row>
    <row r="30" spans="1:19">
      <c r="A30" s="3">
        <v>1927</v>
      </c>
      <c r="B30" s="3">
        <v>1</v>
      </c>
      <c r="C30" s="3">
        <v>29</v>
      </c>
      <c r="D30" s="4">
        <f t="shared" si="0"/>
        <v>66</v>
      </c>
      <c r="E30" s="3">
        <v>5</v>
      </c>
      <c r="F30" s="3">
        <v>16</v>
      </c>
      <c r="G30" s="3">
        <v>2</v>
      </c>
      <c r="H30" s="1">
        <f>2+2</f>
        <v>4</v>
      </c>
      <c r="I30" s="1">
        <v>3</v>
      </c>
      <c r="J30" s="1">
        <f>4+7+1</f>
        <v>12</v>
      </c>
      <c r="K30" s="2">
        <f t="shared" si="1"/>
        <v>24</v>
      </c>
      <c r="L30" s="2">
        <f t="shared" si="2"/>
        <v>42</v>
      </c>
      <c r="M30" s="5" t="s">
        <v>30</v>
      </c>
      <c r="N30" s="3" t="s">
        <v>31</v>
      </c>
      <c r="O30" s="1">
        <v>1927</v>
      </c>
      <c r="P30" s="1">
        <v>101</v>
      </c>
      <c r="Q30" s="1">
        <v>3887</v>
      </c>
      <c r="S30" s="1" t="s">
        <v>78</v>
      </c>
    </row>
    <row r="31" spans="1:19">
      <c r="A31" s="3">
        <v>1927</v>
      </c>
      <c r="B31" s="3">
        <v>1</v>
      </c>
      <c r="C31" s="3">
        <v>30</v>
      </c>
      <c r="D31" s="4">
        <f t="shared" si="0"/>
        <v>103</v>
      </c>
      <c r="E31" s="3">
        <v>7</v>
      </c>
      <c r="F31" s="3">
        <v>33</v>
      </c>
      <c r="G31" s="3">
        <v>2</v>
      </c>
      <c r="H31" s="1">
        <f>4+1</f>
        <v>5</v>
      </c>
      <c r="I31" s="1">
        <v>5</v>
      </c>
      <c r="J31" s="1">
        <f>10+5+5+5+3</f>
        <v>28</v>
      </c>
      <c r="K31" s="2">
        <f t="shared" si="1"/>
        <v>25</v>
      </c>
      <c r="L31" s="2">
        <f t="shared" si="2"/>
        <v>78</v>
      </c>
      <c r="M31" s="5" t="s">
        <v>30</v>
      </c>
      <c r="N31" s="3" t="s">
        <v>31</v>
      </c>
      <c r="O31" s="1">
        <v>1927</v>
      </c>
      <c r="P31" s="1">
        <v>101</v>
      </c>
      <c r="Q31" s="1">
        <v>3887</v>
      </c>
      <c r="S31" s="1" t="s">
        <v>78</v>
      </c>
    </row>
    <row r="32" spans="1:19">
      <c r="A32" s="3">
        <v>1927</v>
      </c>
      <c r="B32" s="3">
        <v>1</v>
      </c>
      <c r="C32" s="3">
        <v>31</v>
      </c>
      <c r="D32" s="4">
        <f t="shared" si="0"/>
        <v>117</v>
      </c>
      <c r="E32" s="3">
        <v>7</v>
      </c>
      <c r="F32" s="3">
        <v>47</v>
      </c>
      <c r="G32" s="3">
        <v>1</v>
      </c>
      <c r="H32" s="1">
        <v>3</v>
      </c>
      <c r="I32" s="1">
        <v>6</v>
      </c>
      <c r="J32" s="1">
        <f>9+8+6+11+7+3</f>
        <v>44</v>
      </c>
      <c r="K32" s="2">
        <f t="shared" si="1"/>
        <v>13</v>
      </c>
      <c r="L32" s="2">
        <f t="shared" si="2"/>
        <v>104</v>
      </c>
      <c r="M32" s="5" t="s">
        <v>30</v>
      </c>
      <c r="N32" s="3" t="s">
        <v>31</v>
      </c>
      <c r="O32" s="1">
        <v>1927</v>
      </c>
      <c r="P32" s="1">
        <v>101</v>
      </c>
      <c r="Q32" s="1">
        <v>3887</v>
      </c>
      <c r="S32" s="1" t="s">
        <v>78</v>
      </c>
    </row>
    <row r="33" spans="1:19">
      <c r="A33" s="1">
        <v>1927</v>
      </c>
      <c r="B33" s="1">
        <v>2</v>
      </c>
      <c r="C33" s="1">
        <v>1</v>
      </c>
      <c r="D33" s="4">
        <f t="shared" si="0"/>
        <v>130</v>
      </c>
      <c r="E33" s="1">
        <v>8</v>
      </c>
      <c r="F33" s="1">
        <v>50</v>
      </c>
      <c r="G33" s="1">
        <v>2</v>
      </c>
      <c r="H33" s="1">
        <f>5+3</f>
        <v>8</v>
      </c>
      <c r="I33" s="1">
        <v>6</v>
      </c>
      <c r="J33" s="1">
        <f>3+12+6+16+4+1</f>
        <v>42</v>
      </c>
      <c r="K33" s="2">
        <f t="shared" si="1"/>
        <v>28</v>
      </c>
      <c r="L33" s="2">
        <f t="shared" si="2"/>
        <v>102</v>
      </c>
      <c r="M33" s="1" t="s">
        <v>30</v>
      </c>
      <c r="N33" s="1" t="s">
        <v>31</v>
      </c>
      <c r="O33" s="1">
        <v>1927</v>
      </c>
      <c r="P33" s="1">
        <v>105</v>
      </c>
      <c r="Q33" s="1">
        <v>3888</v>
      </c>
      <c r="S33" s="1" t="s">
        <v>79</v>
      </c>
    </row>
    <row r="34" spans="1:19">
      <c r="A34" s="1">
        <v>1927</v>
      </c>
      <c r="B34" s="1">
        <v>2</v>
      </c>
      <c r="C34" s="1">
        <v>2</v>
      </c>
      <c r="D34" s="4">
        <f t="shared" si="0"/>
        <v>113</v>
      </c>
      <c r="E34" s="1">
        <v>7</v>
      </c>
      <c r="F34" s="1">
        <v>43</v>
      </c>
      <c r="G34" s="1">
        <v>3</v>
      </c>
      <c r="H34" s="1">
        <f>3+3+1</f>
        <v>7</v>
      </c>
      <c r="I34" s="1">
        <v>4</v>
      </c>
      <c r="J34" s="1">
        <f>17+7+7+5</f>
        <v>36</v>
      </c>
      <c r="K34" s="2">
        <f t="shared" si="1"/>
        <v>37</v>
      </c>
      <c r="L34" s="2">
        <f t="shared" si="2"/>
        <v>76</v>
      </c>
      <c r="M34" s="1" t="s">
        <v>30</v>
      </c>
      <c r="N34" s="1" t="s">
        <v>31</v>
      </c>
      <c r="O34" s="1">
        <v>1927</v>
      </c>
      <c r="P34" s="1">
        <v>105</v>
      </c>
      <c r="Q34" s="1">
        <v>3888</v>
      </c>
      <c r="S34" s="1" t="s">
        <v>79</v>
      </c>
    </row>
    <row r="35" spans="1:19">
      <c r="A35" s="1">
        <v>1927</v>
      </c>
      <c r="B35" s="1">
        <v>2</v>
      </c>
      <c r="C35" s="1">
        <v>3</v>
      </c>
      <c r="D35" s="4">
        <f t="shared" si="0"/>
        <v>118</v>
      </c>
      <c r="E35" s="1">
        <v>8</v>
      </c>
      <c r="F35" s="1">
        <v>38</v>
      </c>
      <c r="G35" s="1">
        <v>4</v>
      </c>
      <c r="H35" s="1">
        <f>3+4+1+1</f>
        <v>9</v>
      </c>
      <c r="I35" s="1">
        <v>4</v>
      </c>
      <c r="J35" s="1">
        <f>12+6+5+6</f>
        <v>29</v>
      </c>
      <c r="K35" s="2">
        <f t="shared" si="1"/>
        <v>49</v>
      </c>
      <c r="L35" s="2">
        <f t="shared" si="2"/>
        <v>69</v>
      </c>
      <c r="M35" s="1" t="s">
        <v>30</v>
      </c>
      <c r="N35" s="1" t="s">
        <v>31</v>
      </c>
      <c r="O35" s="1">
        <v>1927</v>
      </c>
      <c r="P35" s="1">
        <v>105</v>
      </c>
      <c r="Q35" s="1">
        <v>3888</v>
      </c>
      <c r="S35" s="1" t="s">
        <v>79</v>
      </c>
    </row>
    <row r="36" spans="1:19">
      <c r="A36" s="1">
        <v>1927</v>
      </c>
      <c r="B36" s="1">
        <v>2</v>
      </c>
      <c r="C36" s="1">
        <v>4</v>
      </c>
      <c r="D36" s="4">
        <f t="shared" si="0"/>
        <v>140</v>
      </c>
      <c r="E36" s="1">
        <v>9</v>
      </c>
      <c r="F36" s="1">
        <v>50</v>
      </c>
      <c r="G36" s="1">
        <v>4</v>
      </c>
      <c r="H36" s="1">
        <f>2+4+5+2</f>
        <v>13</v>
      </c>
      <c r="I36" s="1">
        <v>5</v>
      </c>
      <c r="J36" s="1">
        <f>2+14+7+7+7</f>
        <v>37</v>
      </c>
      <c r="K36" s="2">
        <f t="shared" si="1"/>
        <v>53</v>
      </c>
      <c r="L36" s="2">
        <f t="shared" si="2"/>
        <v>87</v>
      </c>
      <c r="M36" s="1" t="s">
        <v>30</v>
      </c>
      <c r="N36" s="1" t="s">
        <v>31</v>
      </c>
      <c r="O36" s="1">
        <v>1927</v>
      </c>
      <c r="P36" s="1">
        <v>105</v>
      </c>
      <c r="Q36" s="1">
        <v>3888</v>
      </c>
      <c r="S36" s="1" t="s">
        <v>79</v>
      </c>
    </row>
    <row r="37" spans="1:19">
      <c r="A37" s="1">
        <v>1927</v>
      </c>
      <c r="B37" s="1">
        <v>2</v>
      </c>
      <c r="C37" s="1">
        <v>5</v>
      </c>
      <c r="D37" s="4" t="str">
        <f t="shared" si="0"/>
        <v/>
      </c>
      <c r="K37" s="2" t="str">
        <f t="shared" si="1"/>
        <v/>
      </c>
      <c r="L37" s="2" t="str">
        <f t="shared" si="2"/>
        <v/>
      </c>
      <c r="N37" s="1" t="s">
        <v>31</v>
      </c>
      <c r="O37" s="1">
        <v>1927</v>
      </c>
      <c r="P37" s="1">
        <v>105</v>
      </c>
      <c r="Q37" s="1">
        <v>3888</v>
      </c>
      <c r="S37" s="1" t="s">
        <v>79</v>
      </c>
    </row>
    <row r="38" spans="1:19">
      <c r="A38" s="1">
        <v>1927</v>
      </c>
      <c r="B38" s="1">
        <v>2</v>
      </c>
      <c r="C38" s="1">
        <v>6</v>
      </c>
      <c r="D38" s="4">
        <f t="shared" si="0"/>
        <v>130</v>
      </c>
      <c r="E38" s="1">
        <v>9</v>
      </c>
      <c r="F38" s="1">
        <v>40</v>
      </c>
      <c r="G38" s="1">
        <v>4</v>
      </c>
      <c r="H38" s="1">
        <f>1+1+15+4</f>
        <v>21</v>
      </c>
      <c r="I38" s="1">
        <v>5</v>
      </c>
      <c r="J38" s="1">
        <f>4+3+9+2+1</f>
        <v>19</v>
      </c>
      <c r="K38" s="2">
        <f t="shared" si="1"/>
        <v>61</v>
      </c>
      <c r="L38" s="2">
        <f t="shared" si="2"/>
        <v>69</v>
      </c>
      <c r="M38" s="1" t="s">
        <v>30</v>
      </c>
      <c r="N38" s="1" t="s">
        <v>31</v>
      </c>
      <c r="O38" s="1">
        <v>1927</v>
      </c>
      <c r="P38" s="1">
        <v>105</v>
      </c>
      <c r="Q38" s="1">
        <v>3888</v>
      </c>
      <c r="S38" s="1" t="s">
        <v>79</v>
      </c>
    </row>
    <row r="39" spans="1:19">
      <c r="A39" s="1">
        <v>1927</v>
      </c>
      <c r="B39" s="1">
        <v>2</v>
      </c>
      <c r="C39" s="1">
        <v>7</v>
      </c>
      <c r="D39" s="4">
        <f t="shared" si="0"/>
        <v>157</v>
      </c>
      <c r="E39" s="1">
        <v>11</v>
      </c>
      <c r="F39" s="1">
        <v>47</v>
      </c>
      <c r="G39" s="1">
        <v>5</v>
      </c>
      <c r="H39" s="1">
        <f>1+1+14+5+1</f>
        <v>22</v>
      </c>
      <c r="I39" s="1">
        <v>6</v>
      </c>
      <c r="J39" s="1">
        <f>8+1+5+3+3+5</f>
        <v>25</v>
      </c>
      <c r="K39" s="2">
        <f t="shared" si="1"/>
        <v>72</v>
      </c>
      <c r="L39" s="2">
        <f t="shared" si="2"/>
        <v>85</v>
      </c>
      <c r="M39" s="1" t="s">
        <v>30</v>
      </c>
      <c r="N39" s="1" t="s">
        <v>31</v>
      </c>
      <c r="O39" s="1">
        <v>1927</v>
      </c>
      <c r="P39" s="1">
        <v>105</v>
      </c>
      <c r="Q39" s="1">
        <v>3888</v>
      </c>
      <c r="S39" s="1" t="s">
        <v>79</v>
      </c>
    </row>
    <row r="40" spans="1:19">
      <c r="A40" s="1">
        <v>1927</v>
      </c>
      <c r="B40" s="1">
        <v>2</v>
      </c>
      <c r="C40" s="1">
        <v>8</v>
      </c>
      <c r="D40" s="4">
        <f t="shared" si="0"/>
        <v>165</v>
      </c>
      <c r="E40" s="1">
        <v>11</v>
      </c>
      <c r="F40" s="1">
        <v>55</v>
      </c>
      <c r="G40" s="1">
        <v>5</v>
      </c>
      <c r="H40" s="1">
        <f>1+3+16+6+1</f>
        <v>27</v>
      </c>
      <c r="I40" s="1">
        <v>6</v>
      </c>
      <c r="J40" s="1">
        <f>8+1+3+8+1+7</f>
        <v>28</v>
      </c>
      <c r="K40" s="2">
        <f t="shared" si="1"/>
        <v>77</v>
      </c>
      <c r="L40" s="2">
        <f t="shared" si="2"/>
        <v>88</v>
      </c>
      <c r="M40" s="1" t="s">
        <v>30</v>
      </c>
      <c r="N40" s="1" t="s">
        <v>31</v>
      </c>
      <c r="O40" s="1">
        <v>1927</v>
      </c>
      <c r="P40" s="1">
        <v>105</v>
      </c>
      <c r="Q40" s="1">
        <v>3888</v>
      </c>
      <c r="S40" s="1" t="s">
        <v>79</v>
      </c>
    </row>
    <row r="41" spans="1:19">
      <c r="A41" s="1">
        <v>1927</v>
      </c>
      <c r="B41" s="1">
        <v>2</v>
      </c>
      <c r="C41" s="1">
        <v>9</v>
      </c>
      <c r="D41" s="4">
        <f t="shared" si="0"/>
        <v>131</v>
      </c>
      <c r="E41" s="1">
        <v>9</v>
      </c>
      <c r="F41" s="1">
        <v>41</v>
      </c>
      <c r="G41" s="1">
        <v>3</v>
      </c>
      <c r="H41" s="1">
        <f>4+9+10</f>
        <v>23</v>
      </c>
      <c r="I41" s="1">
        <v>6</v>
      </c>
      <c r="J41" s="1">
        <f>6+1+3+6+1+1</f>
        <v>18</v>
      </c>
      <c r="K41" s="2">
        <f t="shared" si="1"/>
        <v>53</v>
      </c>
      <c r="L41" s="2">
        <f t="shared" si="2"/>
        <v>78</v>
      </c>
      <c r="M41" s="1" t="s">
        <v>30</v>
      </c>
      <c r="N41" s="1" t="s">
        <v>31</v>
      </c>
      <c r="O41" s="1">
        <v>1927</v>
      </c>
      <c r="P41" s="1">
        <v>105</v>
      </c>
      <c r="Q41" s="1">
        <v>3888</v>
      </c>
      <c r="S41" s="1" t="s">
        <v>79</v>
      </c>
    </row>
    <row r="42" spans="1:19">
      <c r="A42" s="1">
        <v>1927</v>
      </c>
      <c r="B42" s="1">
        <v>2</v>
      </c>
      <c r="C42" s="1">
        <v>10</v>
      </c>
      <c r="D42" s="4">
        <f t="shared" si="0"/>
        <v>155</v>
      </c>
      <c r="E42" s="1">
        <v>11</v>
      </c>
      <c r="F42" s="1">
        <v>45</v>
      </c>
      <c r="G42" s="1">
        <v>5</v>
      </c>
      <c r="H42" s="1">
        <f>2+2+7+9+1</f>
        <v>21</v>
      </c>
      <c r="I42" s="1">
        <v>6</v>
      </c>
      <c r="J42" s="1">
        <f>9+1+1+8+1+4</f>
        <v>24</v>
      </c>
      <c r="K42" s="2">
        <f t="shared" si="1"/>
        <v>71</v>
      </c>
      <c r="L42" s="2">
        <f t="shared" si="2"/>
        <v>84</v>
      </c>
      <c r="M42" s="1" t="s">
        <v>30</v>
      </c>
      <c r="N42" s="1" t="s">
        <v>31</v>
      </c>
      <c r="O42" s="1">
        <v>1927</v>
      </c>
      <c r="P42" s="1">
        <v>105</v>
      </c>
      <c r="Q42" s="1">
        <v>3888</v>
      </c>
      <c r="S42" s="1" t="s">
        <v>79</v>
      </c>
    </row>
    <row r="43" spans="1:19">
      <c r="A43" s="1">
        <v>1927</v>
      </c>
      <c r="B43" s="1">
        <v>2</v>
      </c>
      <c r="C43" s="1">
        <v>11</v>
      </c>
      <c r="D43" s="4">
        <f t="shared" si="0"/>
        <v>102</v>
      </c>
      <c r="E43" s="1">
        <v>6</v>
      </c>
      <c r="F43" s="1">
        <v>42</v>
      </c>
      <c r="G43" s="1">
        <v>2</v>
      </c>
      <c r="H43" s="1">
        <f>9+13</f>
        <v>22</v>
      </c>
      <c r="I43" s="1">
        <v>4</v>
      </c>
      <c r="J43" s="1">
        <f>9+1+2+8</f>
        <v>20</v>
      </c>
      <c r="K43" s="2">
        <f t="shared" si="1"/>
        <v>42</v>
      </c>
      <c r="L43" s="2">
        <f t="shared" si="2"/>
        <v>60</v>
      </c>
      <c r="M43" s="1" t="s">
        <v>30</v>
      </c>
      <c r="N43" s="1" t="s">
        <v>31</v>
      </c>
      <c r="O43" s="1">
        <v>1927</v>
      </c>
      <c r="P43" s="1">
        <v>105</v>
      </c>
      <c r="Q43" s="1">
        <v>3888</v>
      </c>
      <c r="S43" s="1" t="s">
        <v>79</v>
      </c>
    </row>
    <row r="44" spans="1:19">
      <c r="A44" s="1">
        <v>1927</v>
      </c>
      <c r="B44" s="1">
        <v>2</v>
      </c>
      <c r="C44" s="1">
        <v>12</v>
      </c>
      <c r="D44" s="4">
        <f t="shared" si="0"/>
        <v>88</v>
      </c>
      <c r="E44" s="1">
        <v>6</v>
      </c>
      <c r="F44" s="1">
        <v>28</v>
      </c>
      <c r="G44" s="1">
        <v>2</v>
      </c>
      <c r="H44" s="1">
        <f>8+6</f>
        <v>14</v>
      </c>
      <c r="I44" s="1">
        <v>4</v>
      </c>
      <c r="J44" s="1">
        <f>3+1+1+9</f>
        <v>14</v>
      </c>
      <c r="K44" s="2">
        <f t="shared" si="1"/>
        <v>34</v>
      </c>
      <c r="L44" s="2">
        <f t="shared" si="2"/>
        <v>54</v>
      </c>
      <c r="M44" s="1" t="s">
        <v>30</v>
      </c>
      <c r="N44" s="1" t="s">
        <v>31</v>
      </c>
      <c r="O44" s="1">
        <v>1927</v>
      </c>
      <c r="P44" s="1">
        <v>105</v>
      </c>
      <c r="Q44" s="1">
        <v>3888</v>
      </c>
      <c r="S44" s="1" t="s">
        <v>79</v>
      </c>
    </row>
    <row r="45" spans="1:19">
      <c r="A45" s="1">
        <v>1927</v>
      </c>
      <c r="B45" s="1">
        <v>2</v>
      </c>
      <c r="C45" s="1">
        <v>13</v>
      </c>
      <c r="D45" s="4">
        <f t="shared" si="0"/>
        <v>79</v>
      </c>
      <c r="E45" s="1">
        <v>6</v>
      </c>
      <c r="F45" s="1">
        <v>19</v>
      </c>
      <c r="G45" s="1">
        <v>2</v>
      </c>
      <c r="H45" s="1">
        <f>2+3</f>
        <v>5</v>
      </c>
      <c r="I45" s="1">
        <v>4</v>
      </c>
      <c r="J45" s="1">
        <f>1+4+2+7</f>
        <v>14</v>
      </c>
      <c r="K45" s="2">
        <f t="shared" si="1"/>
        <v>25</v>
      </c>
      <c r="L45" s="2">
        <f t="shared" si="2"/>
        <v>54</v>
      </c>
      <c r="M45" s="1" t="s">
        <v>30</v>
      </c>
      <c r="N45" s="1" t="s">
        <v>31</v>
      </c>
      <c r="O45" s="1">
        <v>1927</v>
      </c>
      <c r="P45" s="1">
        <v>105</v>
      </c>
      <c r="Q45" s="1">
        <v>3888</v>
      </c>
      <c r="S45" s="1" t="s">
        <v>79</v>
      </c>
    </row>
    <row r="46" spans="1:19">
      <c r="A46" s="1">
        <v>1927</v>
      </c>
      <c r="B46" s="1">
        <v>2</v>
      </c>
      <c r="C46" s="1">
        <v>14</v>
      </c>
      <c r="D46" s="4">
        <f t="shared" si="0"/>
        <v>70</v>
      </c>
      <c r="E46" s="1">
        <v>6</v>
      </c>
      <c r="F46" s="1">
        <v>10</v>
      </c>
      <c r="G46" s="1">
        <v>2</v>
      </c>
      <c r="H46" s="1">
        <f>1+2</f>
        <v>3</v>
      </c>
      <c r="I46" s="1">
        <v>4</v>
      </c>
      <c r="J46" s="1">
        <f>1+1+1+4</f>
        <v>7</v>
      </c>
      <c r="K46" s="2">
        <f t="shared" si="1"/>
        <v>23</v>
      </c>
      <c r="L46" s="2">
        <f t="shared" si="2"/>
        <v>47</v>
      </c>
      <c r="M46" s="1" t="s">
        <v>30</v>
      </c>
      <c r="N46" s="1" t="s">
        <v>31</v>
      </c>
      <c r="O46" s="1">
        <v>1927</v>
      </c>
      <c r="P46" s="1">
        <v>105</v>
      </c>
      <c r="Q46" s="1">
        <v>3888</v>
      </c>
      <c r="S46" s="1" t="s">
        <v>79</v>
      </c>
    </row>
    <row r="47" spans="1:19">
      <c r="A47" s="1">
        <v>1927</v>
      </c>
      <c r="B47" s="1">
        <v>2</v>
      </c>
      <c r="C47" s="1">
        <v>15</v>
      </c>
      <c r="D47" s="4" t="str">
        <f t="shared" si="0"/>
        <v/>
      </c>
      <c r="K47" s="2" t="str">
        <f t="shared" si="1"/>
        <v/>
      </c>
      <c r="L47" s="2" t="str">
        <f t="shared" si="2"/>
        <v/>
      </c>
      <c r="N47" s="1" t="s">
        <v>31</v>
      </c>
      <c r="O47" s="1">
        <v>1927</v>
      </c>
      <c r="P47" s="1">
        <v>105</v>
      </c>
      <c r="Q47" s="1">
        <v>3888</v>
      </c>
      <c r="S47" s="1" t="s">
        <v>79</v>
      </c>
    </row>
    <row r="48" spans="1:19">
      <c r="A48" s="1">
        <v>1927</v>
      </c>
      <c r="B48" s="1">
        <v>2</v>
      </c>
      <c r="C48" s="1">
        <v>16</v>
      </c>
      <c r="D48" s="4">
        <f t="shared" si="0"/>
        <v>72</v>
      </c>
      <c r="E48" s="1">
        <v>6</v>
      </c>
      <c r="F48" s="1">
        <v>12</v>
      </c>
      <c r="G48" s="1">
        <v>3</v>
      </c>
      <c r="H48" s="1">
        <f>2+2+5</f>
        <v>9</v>
      </c>
      <c r="I48" s="1">
        <v>3</v>
      </c>
      <c r="J48" s="1">
        <f>1+1+1</f>
        <v>3</v>
      </c>
      <c r="K48" s="2">
        <f t="shared" si="1"/>
        <v>39</v>
      </c>
      <c r="L48" s="2">
        <f t="shared" si="2"/>
        <v>33</v>
      </c>
      <c r="M48" s="1" t="s">
        <v>30</v>
      </c>
      <c r="N48" s="1" t="s">
        <v>31</v>
      </c>
      <c r="O48" s="1">
        <v>1927</v>
      </c>
      <c r="P48" s="1">
        <v>105</v>
      </c>
      <c r="Q48" s="1">
        <v>3888</v>
      </c>
      <c r="S48" s="1" t="s">
        <v>79</v>
      </c>
    </row>
    <row r="49" spans="1:19">
      <c r="A49" s="1">
        <v>1927</v>
      </c>
      <c r="B49" s="1">
        <v>2</v>
      </c>
      <c r="C49" s="1">
        <v>17</v>
      </c>
      <c r="D49" s="4">
        <f t="shared" si="0"/>
        <v>79</v>
      </c>
      <c r="E49" s="1">
        <v>6</v>
      </c>
      <c r="F49" s="1">
        <v>19</v>
      </c>
      <c r="G49" s="1">
        <v>4</v>
      </c>
      <c r="H49" s="1">
        <f>2+1+10+4</f>
        <v>17</v>
      </c>
      <c r="I49" s="1">
        <v>2</v>
      </c>
      <c r="J49" s="1">
        <f>1+1</f>
        <v>2</v>
      </c>
      <c r="K49" s="2">
        <f t="shared" si="1"/>
        <v>57</v>
      </c>
      <c r="L49" s="2">
        <f t="shared" si="2"/>
        <v>22</v>
      </c>
      <c r="M49" s="1" t="s">
        <v>30</v>
      </c>
      <c r="N49" s="1" t="s">
        <v>31</v>
      </c>
      <c r="O49" s="1">
        <v>1927</v>
      </c>
      <c r="P49" s="1">
        <v>105</v>
      </c>
      <c r="Q49" s="1">
        <v>3888</v>
      </c>
      <c r="S49" s="1" t="s">
        <v>79</v>
      </c>
    </row>
    <row r="50" spans="1:19">
      <c r="A50" s="1">
        <v>1927</v>
      </c>
      <c r="B50" s="1">
        <v>2</v>
      </c>
      <c r="C50" s="1">
        <v>18</v>
      </c>
      <c r="D50" s="4">
        <f t="shared" si="0"/>
        <v>64</v>
      </c>
      <c r="E50" s="1">
        <v>5</v>
      </c>
      <c r="F50" s="1">
        <v>14</v>
      </c>
      <c r="G50" s="1">
        <v>3</v>
      </c>
      <c r="H50" s="1">
        <f>1+6+5</f>
        <v>12</v>
      </c>
      <c r="I50" s="1">
        <v>2</v>
      </c>
      <c r="J50" s="1">
        <f>1+1</f>
        <v>2</v>
      </c>
      <c r="K50" s="2">
        <f t="shared" si="1"/>
        <v>42</v>
      </c>
      <c r="L50" s="2">
        <f t="shared" si="2"/>
        <v>22</v>
      </c>
      <c r="M50" s="1" t="s">
        <v>30</v>
      </c>
      <c r="N50" s="1" t="s">
        <v>31</v>
      </c>
      <c r="O50" s="1">
        <v>1927</v>
      </c>
      <c r="P50" s="1">
        <v>105</v>
      </c>
      <c r="Q50" s="1">
        <v>3888</v>
      </c>
      <c r="S50" s="1" t="s">
        <v>79</v>
      </c>
    </row>
    <row r="51" spans="1:19">
      <c r="A51" s="1">
        <v>1927</v>
      </c>
      <c r="B51" s="1">
        <v>2</v>
      </c>
      <c r="C51" s="1">
        <v>19</v>
      </c>
      <c r="D51" s="4">
        <f t="shared" si="0"/>
        <v>81</v>
      </c>
      <c r="E51" s="1">
        <v>6</v>
      </c>
      <c r="F51" s="1">
        <v>21</v>
      </c>
      <c r="G51" s="1">
        <v>3</v>
      </c>
      <c r="H51" s="1">
        <f>1+7+5</f>
        <v>13</v>
      </c>
      <c r="I51" s="1">
        <v>3</v>
      </c>
      <c r="J51" s="1">
        <f>4+1+3</f>
        <v>8</v>
      </c>
      <c r="K51" s="2">
        <f t="shared" si="1"/>
        <v>43</v>
      </c>
      <c r="L51" s="2">
        <f t="shared" si="2"/>
        <v>38</v>
      </c>
      <c r="M51" s="1" t="s">
        <v>30</v>
      </c>
      <c r="N51" s="1" t="s">
        <v>31</v>
      </c>
      <c r="O51" s="1">
        <v>1927</v>
      </c>
      <c r="P51" s="1">
        <v>105</v>
      </c>
      <c r="Q51" s="1">
        <v>3888</v>
      </c>
      <c r="S51" s="1" t="s">
        <v>79</v>
      </c>
    </row>
    <row r="52" spans="1:19">
      <c r="A52" s="1">
        <v>1927</v>
      </c>
      <c r="B52" s="1">
        <v>2</v>
      </c>
      <c r="C52" s="1">
        <v>20</v>
      </c>
      <c r="D52" s="4" t="str">
        <f t="shared" si="0"/>
        <v/>
      </c>
      <c r="K52" s="2" t="str">
        <f t="shared" si="1"/>
        <v/>
      </c>
      <c r="L52" s="2" t="str">
        <f t="shared" si="2"/>
        <v/>
      </c>
      <c r="N52" s="1" t="s">
        <v>31</v>
      </c>
      <c r="O52" s="1">
        <v>1927</v>
      </c>
      <c r="P52" s="1">
        <v>105</v>
      </c>
      <c r="Q52" s="1">
        <v>3888</v>
      </c>
      <c r="S52" s="1" t="s">
        <v>79</v>
      </c>
    </row>
    <row r="53" spans="1:19">
      <c r="A53" s="1">
        <v>1927</v>
      </c>
      <c r="B53" s="1">
        <v>2</v>
      </c>
      <c r="C53" s="1">
        <v>21</v>
      </c>
      <c r="D53" s="4">
        <f t="shared" si="0"/>
        <v>86</v>
      </c>
      <c r="E53" s="1">
        <v>6</v>
      </c>
      <c r="F53" s="1">
        <v>26</v>
      </c>
      <c r="G53" s="1">
        <v>4</v>
      </c>
      <c r="H53" s="1">
        <f>1+1+4+4</f>
        <v>10</v>
      </c>
      <c r="I53" s="1">
        <v>2</v>
      </c>
      <c r="J53" s="1">
        <f>13+3</f>
        <v>16</v>
      </c>
      <c r="K53" s="2">
        <f t="shared" si="1"/>
        <v>50</v>
      </c>
      <c r="L53" s="2">
        <f t="shared" si="2"/>
        <v>36</v>
      </c>
      <c r="M53" s="1" t="s">
        <v>30</v>
      </c>
      <c r="N53" s="1" t="s">
        <v>31</v>
      </c>
      <c r="O53" s="1">
        <v>1927</v>
      </c>
      <c r="P53" s="1">
        <v>105</v>
      </c>
      <c r="Q53" s="1">
        <v>3888</v>
      </c>
      <c r="S53" s="1" t="s">
        <v>79</v>
      </c>
    </row>
    <row r="54" spans="1:19">
      <c r="A54" s="1">
        <v>1927</v>
      </c>
      <c r="B54" s="1">
        <v>2</v>
      </c>
      <c r="C54" s="1">
        <v>22</v>
      </c>
      <c r="D54" s="4" t="str">
        <f t="shared" si="0"/>
        <v/>
      </c>
      <c r="K54" s="2" t="str">
        <f t="shared" si="1"/>
        <v/>
      </c>
      <c r="L54" s="2" t="str">
        <f t="shared" si="2"/>
        <v/>
      </c>
      <c r="N54" s="1" t="s">
        <v>31</v>
      </c>
      <c r="O54" s="1">
        <v>1927</v>
      </c>
      <c r="P54" s="1">
        <v>105</v>
      </c>
      <c r="Q54" s="1">
        <v>3888</v>
      </c>
      <c r="S54" s="1" t="s">
        <v>79</v>
      </c>
    </row>
    <row r="55" spans="1:19">
      <c r="A55" s="1">
        <v>1927</v>
      </c>
      <c r="B55" s="1">
        <v>2</v>
      </c>
      <c r="C55" s="1">
        <v>23</v>
      </c>
      <c r="D55" s="4">
        <f t="shared" si="0"/>
        <v>78</v>
      </c>
      <c r="E55" s="1">
        <v>6</v>
      </c>
      <c r="F55" s="1">
        <v>18</v>
      </c>
      <c r="G55" s="1">
        <v>4</v>
      </c>
      <c r="H55" s="1">
        <f>1+2+2+2</f>
        <v>7</v>
      </c>
      <c r="I55" s="1">
        <v>2</v>
      </c>
      <c r="J55" s="1">
        <f>10+1</f>
        <v>11</v>
      </c>
      <c r="K55" s="2">
        <f t="shared" si="1"/>
        <v>47</v>
      </c>
      <c r="L55" s="2">
        <f t="shared" si="2"/>
        <v>31</v>
      </c>
      <c r="M55" s="1" t="s">
        <v>30</v>
      </c>
      <c r="N55" s="1" t="s">
        <v>31</v>
      </c>
      <c r="O55" s="1">
        <v>1927</v>
      </c>
      <c r="P55" s="1">
        <v>105</v>
      </c>
      <c r="Q55" s="1">
        <v>3888</v>
      </c>
      <c r="S55" s="1" t="s">
        <v>79</v>
      </c>
    </row>
    <row r="56" spans="1:19">
      <c r="A56" s="1">
        <v>1927</v>
      </c>
      <c r="B56" s="1">
        <v>2</v>
      </c>
      <c r="C56" s="1">
        <v>24</v>
      </c>
      <c r="D56" s="4">
        <f t="shared" si="0"/>
        <v>76</v>
      </c>
      <c r="E56" s="1">
        <v>6</v>
      </c>
      <c r="F56" s="1">
        <v>16</v>
      </c>
      <c r="G56" s="1">
        <v>2</v>
      </c>
      <c r="H56" s="1">
        <f>2+2</f>
        <v>4</v>
      </c>
      <c r="I56" s="1">
        <v>4</v>
      </c>
      <c r="J56" s="1">
        <f>9+1+1+1</f>
        <v>12</v>
      </c>
      <c r="K56" s="2">
        <f t="shared" si="1"/>
        <v>24</v>
      </c>
      <c r="L56" s="2">
        <f t="shared" si="2"/>
        <v>52</v>
      </c>
      <c r="M56" s="1" t="s">
        <v>30</v>
      </c>
      <c r="N56" s="1" t="s">
        <v>31</v>
      </c>
      <c r="O56" s="1">
        <v>1927</v>
      </c>
      <c r="P56" s="1">
        <v>105</v>
      </c>
      <c r="Q56" s="1">
        <v>3888</v>
      </c>
      <c r="S56" s="1" t="s">
        <v>79</v>
      </c>
    </row>
    <row r="57" spans="1:19">
      <c r="A57" s="1">
        <v>1927</v>
      </c>
      <c r="B57" s="1">
        <v>2</v>
      </c>
      <c r="C57" s="1">
        <v>25</v>
      </c>
      <c r="D57" s="4" t="str">
        <f t="shared" si="0"/>
        <v/>
      </c>
      <c r="K57" s="2" t="str">
        <f t="shared" si="1"/>
        <v/>
      </c>
      <c r="L57" s="2" t="str">
        <f t="shared" si="2"/>
        <v/>
      </c>
      <c r="N57" s="1" t="s">
        <v>31</v>
      </c>
      <c r="O57" s="1">
        <v>1927</v>
      </c>
      <c r="P57" s="1">
        <v>105</v>
      </c>
      <c r="Q57" s="1">
        <v>3888</v>
      </c>
      <c r="S57" s="1" t="s">
        <v>79</v>
      </c>
    </row>
    <row r="58" spans="1:19">
      <c r="A58" s="1">
        <v>1927</v>
      </c>
      <c r="B58" s="1">
        <v>2</v>
      </c>
      <c r="C58" s="1">
        <v>26</v>
      </c>
      <c r="D58" s="4">
        <f t="shared" si="0"/>
        <v>53</v>
      </c>
      <c r="E58" s="1">
        <v>4</v>
      </c>
      <c r="F58" s="1">
        <v>13</v>
      </c>
      <c r="G58" s="1">
        <v>1</v>
      </c>
      <c r="H58" s="1">
        <v>5</v>
      </c>
      <c r="I58" s="1">
        <v>3</v>
      </c>
      <c r="J58" s="1">
        <f>4+2+2</f>
        <v>8</v>
      </c>
      <c r="K58" s="2">
        <f t="shared" si="1"/>
        <v>15</v>
      </c>
      <c r="L58" s="2">
        <f t="shared" si="2"/>
        <v>38</v>
      </c>
      <c r="M58" s="1" t="s">
        <v>30</v>
      </c>
      <c r="N58" s="1" t="s">
        <v>31</v>
      </c>
      <c r="O58" s="1">
        <v>1927</v>
      </c>
      <c r="P58" s="1">
        <v>105</v>
      </c>
      <c r="Q58" s="1">
        <v>3888</v>
      </c>
      <c r="S58" s="1" t="s">
        <v>79</v>
      </c>
    </row>
    <row r="59" spans="1:19">
      <c r="A59" s="1">
        <v>1927</v>
      </c>
      <c r="B59" s="1">
        <v>2</v>
      </c>
      <c r="C59" s="1">
        <v>27</v>
      </c>
      <c r="D59" s="4">
        <f t="shared" si="0"/>
        <v>68</v>
      </c>
      <c r="E59" s="1">
        <v>5</v>
      </c>
      <c r="F59" s="1">
        <v>18</v>
      </c>
      <c r="G59" s="1">
        <v>1</v>
      </c>
      <c r="H59" s="1">
        <v>5</v>
      </c>
      <c r="I59" s="1">
        <v>4</v>
      </c>
      <c r="J59" s="1">
        <f>3+2+5+3</f>
        <v>13</v>
      </c>
      <c r="K59" s="2">
        <f t="shared" si="1"/>
        <v>15</v>
      </c>
      <c r="L59" s="2">
        <f t="shared" si="2"/>
        <v>53</v>
      </c>
      <c r="M59" s="1" t="s">
        <v>30</v>
      </c>
      <c r="N59" s="1" t="s">
        <v>31</v>
      </c>
      <c r="O59" s="1">
        <v>1927</v>
      </c>
      <c r="P59" s="1">
        <v>105</v>
      </c>
      <c r="Q59" s="1">
        <v>3888</v>
      </c>
      <c r="S59" s="1" t="s">
        <v>79</v>
      </c>
    </row>
    <row r="60" spans="1:19">
      <c r="A60" s="1">
        <v>1927</v>
      </c>
      <c r="B60" s="1">
        <v>2</v>
      </c>
      <c r="C60" s="1">
        <v>28</v>
      </c>
      <c r="D60" s="4">
        <f t="shared" si="0"/>
        <v>64</v>
      </c>
      <c r="E60" s="1">
        <v>5</v>
      </c>
      <c r="F60" s="1">
        <v>14</v>
      </c>
      <c r="G60" s="1">
        <v>2</v>
      </c>
      <c r="H60" s="1">
        <f>2+9</f>
        <v>11</v>
      </c>
      <c r="I60" s="1">
        <v>3</v>
      </c>
      <c r="J60" s="1">
        <f>1+1+1</f>
        <v>3</v>
      </c>
      <c r="K60" s="2">
        <f t="shared" si="1"/>
        <v>31</v>
      </c>
      <c r="L60" s="2">
        <f t="shared" si="2"/>
        <v>33</v>
      </c>
      <c r="M60" s="1" t="s">
        <v>30</v>
      </c>
      <c r="N60" s="1" t="s">
        <v>31</v>
      </c>
      <c r="O60" s="1">
        <v>1927</v>
      </c>
      <c r="P60" s="1">
        <v>105</v>
      </c>
      <c r="Q60" s="1">
        <v>3888</v>
      </c>
      <c r="S60" s="1" t="s">
        <v>79</v>
      </c>
    </row>
    <row r="61" spans="1:19">
      <c r="A61" s="1">
        <v>1927</v>
      </c>
      <c r="B61" s="1">
        <v>3</v>
      </c>
      <c r="C61" s="1">
        <v>1</v>
      </c>
      <c r="D61" s="4">
        <f t="shared" si="0"/>
        <v>53</v>
      </c>
      <c r="E61" s="1">
        <v>4</v>
      </c>
      <c r="F61" s="1">
        <v>13</v>
      </c>
      <c r="G61" s="1">
        <v>2</v>
      </c>
      <c r="H61" s="1">
        <f>5+3</f>
        <v>8</v>
      </c>
      <c r="I61" s="1">
        <v>2</v>
      </c>
      <c r="J61" s="1">
        <f>4+1</f>
        <v>5</v>
      </c>
      <c r="K61" s="2">
        <f t="shared" si="1"/>
        <v>28</v>
      </c>
      <c r="L61" s="2">
        <f t="shared" si="2"/>
        <v>25</v>
      </c>
      <c r="M61" s="1" t="s">
        <v>30</v>
      </c>
      <c r="N61" s="1" t="s">
        <v>31</v>
      </c>
      <c r="O61" s="1">
        <v>1927</v>
      </c>
      <c r="P61" s="1">
        <v>108</v>
      </c>
      <c r="Q61" s="1">
        <v>3889</v>
      </c>
      <c r="S61" s="1" t="s">
        <v>80</v>
      </c>
    </row>
    <row r="62" spans="1:19">
      <c r="A62" s="1">
        <v>1927</v>
      </c>
      <c r="B62" s="1">
        <v>3</v>
      </c>
      <c r="C62" s="1">
        <v>2</v>
      </c>
      <c r="D62" s="4">
        <f t="shared" si="0"/>
        <v>49</v>
      </c>
      <c r="E62" s="1">
        <v>4</v>
      </c>
      <c r="F62" s="1">
        <v>9</v>
      </c>
      <c r="G62" s="1">
        <v>2</v>
      </c>
      <c r="H62" s="1">
        <f>2+4</f>
        <v>6</v>
      </c>
      <c r="I62" s="1">
        <v>2</v>
      </c>
      <c r="J62" s="1">
        <f>2+1</f>
        <v>3</v>
      </c>
      <c r="K62" s="2">
        <f t="shared" si="1"/>
        <v>26</v>
      </c>
      <c r="L62" s="2">
        <f t="shared" si="2"/>
        <v>23</v>
      </c>
      <c r="M62" s="1" t="s">
        <v>30</v>
      </c>
      <c r="N62" s="1" t="s">
        <v>31</v>
      </c>
      <c r="O62" s="1">
        <v>1927</v>
      </c>
      <c r="P62" s="1">
        <v>108</v>
      </c>
      <c r="Q62" s="1">
        <v>3889</v>
      </c>
      <c r="S62" s="1" t="s">
        <v>80</v>
      </c>
    </row>
    <row r="63" spans="1:19">
      <c r="A63" s="1">
        <v>1927</v>
      </c>
      <c r="B63" s="1">
        <v>3</v>
      </c>
      <c r="C63" s="1">
        <v>3</v>
      </c>
      <c r="D63" s="4">
        <f t="shared" si="0"/>
        <v>46</v>
      </c>
      <c r="E63" s="1">
        <v>4</v>
      </c>
      <c r="F63" s="1">
        <v>6</v>
      </c>
      <c r="G63" s="1">
        <v>2</v>
      </c>
      <c r="H63" s="1">
        <f>1+3</f>
        <v>4</v>
      </c>
      <c r="I63" s="1">
        <v>2</v>
      </c>
      <c r="J63" s="1">
        <f>1+1</f>
        <v>2</v>
      </c>
      <c r="K63" s="2">
        <f t="shared" si="1"/>
        <v>24</v>
      </c>
      <c r="L63" s="2">
        <f t="shared" si="2"/>
        <v>22</v>
      </c>
      <c r="M63" s="1" t="s">
        <v>30</v>
      </c>
      <c r="N63" s="1" t="s">
        <v>31</v>
      </c>
      <c r="O63" s="1">
        <v>1927</v>
      </c>
      <c r="P63" s="1">
        <v>108</v>
      </c>
      <c r="Q63" s="1">
        <v>3889</v>
      </c>
      <c r="S63" s="1" t="s">
        <v>80</v>
      </c>
    </row>
    <row r="64" spans="1:19">
      <c r="A64" s="1">
        <v>1927</v>
      </c>
      <c r="B64" s="1">
        <v>3</v>
      </c>
      <c r="C64" s="1">
        <v>4</v>
      </c>
      <c r="D64" s="4">
        <f t="shared" si="0"/>
        <v>70</v>
      </c>
      <c r="E64" s="1">
        <v>6</v>
      </c>
      <c r="F64" s="1">
        <v>10</v>
      </c>
      <c r="G64" s="1">
        <v>3</v>
      </c>
      <c r="H64" s="1">
        <f>1+3+1</f>
        <v>5</v>
      </c>
      <c r="I64" s="1">
        <v>3</v>
      </c>
      <c r="J64" s="1">
        <f>1+1+3</f>
        <v>5</v>
      </c>
      <c r="K64" s="2">
        <f t="shared" si="1"/>
        <v>35</v>
      </c>
      <c r="L64" s="2">
        <f t="shared" si="2"/>
        <v>35</v>
      </c>
      <c r="M64" s="1" t="s">
        <v>30</v>
      </c>
      <c r="N64" s="1" t="s">
        <v>31</v>
      </c>
      <c r="O64" s="1">
        <v>1927</v>
      </c>
      <c r="P64" s="1">
        <v>108</v>
      </c>
      <c r="Q64" s="1">
        <v>3889</v>
      </c>
      <c r="S64" s="1" t="s">
        <v>80</v>
      </c>
    </row>
    <row r="65" spans="1:19">
      <c r="A65" s="1">
        <v>1927</v>
      </c>
      <c r="B65" s="1">
        <v>3</v>
      </c>
      <c r="C65" s="1">
        <v>5</v>
      </c>
      <c r="D65" s="4">
        <f t="shared" si="0"/>
        <v>64</v>
      </c>
      <c r="E65" s="1">
        <v>5</v>
      </c>
      <c r="F65" s="1">
        <v>14</v>
      </c>
      <c r="G65" s="1">
        <v>2</v>
      </c>
      <c r="H65" s="1">
        <f>1+1</f>
        <v>2</v>
      </c>
      <c r="I65" s="1">
        <v>3</v>
      </c>
      <c r="J65" s="1">
        <f>2+3+7</f>
        <v>12</v>
      </c>
      <c r="K65" s="2">
        <f t="shared" si="1"/>
        <v>22</v>
      </c>
      <c r="L65" s="2">
        <f t="shared" si="2"/>
        <v>42</v>
      </c>
      <c r="M65" s="1" t="s">
        <v>30</v>
      </c>
      <c r="N65" s="1" t="s">
        <v>31</v>
      </c>
      <c r="O65" s="1">
        <v>1927</v>
      </c>
      <c r="P65" s="1">
        <v>108</v>
      </c>
      <c r="Q65" s="1">
        <v>3889</v>
      </c>
      <c r="S65" s="1" t="s">
        <v>80</v>
      </c>
    </row>
    <row r="66" spans="1:19">
      <c r="A66" s="1">
        <v>1927</v>
      </c>
      <c r="B66" s="1">
        <v>3</v>
      </c>
      <c r="C66" s="1">
        <v>6</v>
      </c>
      <c r="D66" s="4">
        <f t="shared" si="0"/>
        <v>69</v>
      </c>
      <c r="E66" s="1">
        <v>5</v>
      </c>
      <c r="F66" s="1">
        <v>19</v>
      </c>
      <c r="G66" s="1">
        <v>2</v>
      </c>
      <c r="H66" s="1">
        <f>3+4</f>
        <v>7</v>
      </c>
      <c r="I66" s="1">
        <v>3</v>
      </c>
      <c r="J66" s="1">
        <f>3+7+2</f>
        <v>12</v>
      </c>
      <c r="K66" s="2">
        <f t="shared" si="1"/>
        <v>27</v>
      </c>
      <c r="L66" s="2">
        <f t="shared" si="2"/>
        <v>42</v>
      </c>
      <c r="M66" s="1" t="s">
        <v>30</v>
      </c>
      <c r="N66" s="1" t="s">
        <v>31</v>
      </c>
      <c r="O66" s="1">
        <v>1927</v>
      </c>
      <c r="P66" s="1">
        <v>108</v>
      </c>
      <c r="Q66" s="1">
        <v>3889</v>
      </c>
      <c r="S66" s="1" t="s">
        <v>80</v>
      </c>
    </row>
    <row r="67" spans="1:19">
      <c r="A67" s="1">
        <v>1927</v>
      </c>
      <c r="B67" s="1">
        <v>3</v>
      </c>
      <c r="C67" s="1">
        <v>7</v>
      </c>
      <c r="D67" s="4">
        <f t="shared" ref="D67:D130" si="3">IF(E67="","",E67*10+F67)</f>
        <v>81</v>
      </c>
      <c r="E67" s="1">
        <v>6</v>
      </c>
      <c r="F67" s="1">
        <v>21</v>
      </c>
      <c r="G67" s="1">
        <v>2</v>
      </c>
      <c r="H67" s="1">
        <f>6+3</f>
        <v>9</v>
      </c>
      <c r="I67" s="1">
        <v>4</v>
      </c>
      <c r="J67" s="1">
        <f>1+9+1+1</f>
        <v>12</v>
      </c>
      <c r="K67" s="2">
        <f t="shared" ref="K67:K130" si="4">IF(D67="","",G67*10+H67)</f>
        <v>29</v>
      </c>
      <c r="L67" s="2">
        <f t="shared" ref="L67:L130" si="5">IF(D67="","",I67*10+J67)</f>
        <v>52</v>
      </c>
      <c r="M67" s="1" t="s">
        <v>30</v>
      </c>
      <c r="N67" s="1" t="s">
        <v>31</v>
      </c>
      <c r="O67" s="1">
        <v>1927</v>
      </c>
      <c r="P67" s="1">
        <v>108</v>
      </c>
      <c r="Q67" s="1">
        <v>3889</v>
      </c>
      <c r="S67" s="1" t="s">
        <v>80</v>
      </c>
    </row>
    <row r="68" spans="1:19">
      <c r="A68" s="1">
        <v>1927</v>
      </c>
      <c r="B68" s="1">
        <v>3</v>
      </c>
      <c r="C68" s="1">
        <v>8</v>
      </c>
      <c r="D68" s="4">
        <f t="shared" si="3"/>
        <v>88</v>
      </c>
      <c r="E68" s="1">
        <v>6</v>
      </c>
      <c r="F68" s="1">
        <v>28</v>
      </c>
      <c r="G68" s="1">
        <v>3</v>
      </c>
      <c r="H68" s="1">
        <f>1+8+7</f>
        <v>16</v>
      </c>
      <c r="I68" s="1">
        <v>3</v>
      </c>
      <c r="J68" s="1">
        <f>1+9+2</f>
        <v>12</v>
      </c>
      <c r="K68" s="2">
        <f t="shared" si="4"/>
        <v>46</v>
      </c>
      <c r="L68" s="2">
        <f t="shared" si="5"/>
        <v>42</v>
      </c>
      <c r="M68" s="1" t="s">
        <v>30</v>
      </c>
      <c r="N68" s="1" t="s">
        <v>31</v>
      </c>
      <c r="O68" s="1">
        <v>1927</v>
      </c>
      <c r="P68" s="1">
        <v>108</v>
      </c>
      <c r="Q68" s="1">
        <v>3889</v>
      </c>
      <c r="S68" s="1" t="s">
        <v>80</v>
      </c>
    </row>
    <row r="69" spans="1:19">
      <c r="A69" s="1">
        <v>1927</v>
      </c>
      <c r="B69" s="1">
        <v>3</v>
      </c>
      <c r="C69" s="1">
        <v>9</v>
      </c>
      <c r="D69" s="4" t="str">
        <f t="shared" si="3"/>
        <v/>
      </c>
      <c r="K69" s="2" t="str">
        <f t="shared" si="4"/>
        <v/>
      </c>
      <c r="L69" s="2" t="str">
        <f t="shared" si="5"/>
        <v/>
      </c>
      <c r="N69" s="1" t="s">
        <v>31</v>
      </c>
      <c r="O69" s="1">
        <v>1927</v>
      </c>
      <c r="P69" s="1">
        <v>108</v>
      </c>
      <c r="Q69" s="1">
        <v>3889</v>
      </c>
      <c r="S69" s="1" t="s">
        <v>80</v>
      </c>
    </row>
    <row r="70" spans="1:19">
      <c r="A70" s="1">
        <v>1927</v>
      </c>
      <c r="B70" s="1">
        <v>3</v>
      </c>
      <c r="C70" s="1">
        <v>10</v>
      </c>
      <c r="D70" s="4">
        <f t="shared" si="3"/>
        <v>63</v>
      </c>
      <c r="E70" s="1">
        <v>4</v>
      </c>
      <c r="F70" s="1">
        <v>23</v>
      </c>
      <c r="G70" s="1">
        <v>1</v>
      </c>
      <c r="H70" s="1">
        <v>4</v>
      </c>
      <c r="I70" s="1">
        <v>3</v>
      </c>
      <c r="J70" s="1">
        <f>6+8+5</f>
        <v>19</v>
      </c>
      <c r="K70" s="2">
        <f t="shared" si="4"/>
        <v>14</v>
      </c>
      <c r="L70" s="2">
        <f t="shared" si="5"/>
        <v>49</v>
      </c>
      <c r="M70" s="1" t="s">
        <v>30</v>
      </c>
      <c r="N70" s="1" t="s">
        <v>31</v>
      </c>
      <c r="O70" s="1">
        <v>1927</v>
      </c>
      <c r="P70" s="1">
        <v>108</v>
      </c>
      <c r="Q70" s="1">
        <v>3889</v>
      </c>
      <c r="S70" s="1" t="s">
        <v>80</v>
      </c>
    </row>
    <row r="71" spans="1:19">
      <c r="A71" s="1">
        <v>1927</v>
      </c>
      <c r="B71" s="1">
        <v>3</v>
      </c>
      <c r="C71" s="1">
        <v>11</v>
      </c>
      <c r="D71" s="4">
        <f t="shared" si="3"/>
        <v>63</v>
      </c>
      <c r="E71" s="1">
        <v>5</v>
      </c>
      <c r="F71" s="1">
        <v>13</v>
      </c>
      <c r="G71" s="1">
        <v>2</v>
      </c>
      <c r="H71" s="1">
        <f>5+1</f>
        <v>6</v>
      </c>
      <c r="I71" s="1">
        <v>3</v>
      </c>
      <c r="J71" s="1">
        <f>2+3+2</f>
        <v>7</v>
      </c>
      <c r="K71" s="2">
        <f t="shared" si="4"/>
        <v>26</v>
      </c>
      <c r="L71" s="2">
        <f t="shared" si="5"/>
        <v>37</v>
      </c>
      <c r="M71" s="1" t="s">
        <v>30</v>
      </c>
      <c r="N71" s="1" t="s">
        <v>31</v>
      </c>
      <c r="O71" s="1">
        <v>1927</v>
      </c>
      <c r="P71" s="1">
        <v>108</v>
      </c>
      <c r="Q71" s="1">
        <v>3889</v>
      </c>
      <c r="S71" s="1" t="s">
        <v>80</v>
      </c>
    </row>
    <row r="72" spans="1:19">
      <c r="A72" s="1">
        <v>1927</v>
      </c>
      <c r="B72" s="1">
        <v>3</v>
      </c>
      <c r="C72" s="1">
        <v>12</v>
      </c>
      <c r="D72" s="4" t="str">
        <f t="shared" si="3"/>
        <v/>
      </c>
      <c r="K72" s="2" t="str">
        <f t="shared" si="4"/>
        <v/>
      </c>
      <c r="L72" s="2" t="str">
        <f t="shared" si="5"/>
        <v/>
      </c>
      <c r="N72" s="1" t="s">
        <v>31</v>
      </c>
      <c r="O72" s="1">
        <v>1927</v>
      </c>
      <c r="P72" s="1">
        <v>108</v>
      </c>
      <c r="Q72" s="1">
        <v>3889</v>
      </c>
      <c r="S72" s="1" t="s">
        <v>80</v>
      </c>
    </row>
    <row r="73" spans="1:19">
      <c r="A73" s="1">
        <v>1927</v>
      </c>
      <c r="B73" s="1">
        <v>3</v>
      </c>
      <c r="C73" s="1">
        <v>13</v>
      </c>
      <c r="D73" s="4" t="str">
        <f t="shared" si="3"/>
        <v/>
      </c>
      <c r="K73" s="2" t="str">
        <f t="shared" si="4"/>
        <v/>
      </c>
      <c r="L73" s="2" t="str">
        <f t="shared" si="5"/>
        <v/>
      </c>
      <c r="N73" s="1" t="s">
        <v>31</v>
      </c>
      <c r="O73" s="1">
        <v>1927</v>
      </c>
      <c r="P73" s="1">
        <v>108</v>
      </c>
      <c r="Q73" s="1">
        <v>3889</v>
      </c>
      <c r="S73" s="1" t="s">
        <v>80</v>
      </c>
    </row>
    <row r="74" spans="1:19">
      <c r="A74" s="1">
        <v>1927</v>
      </c>
      <c r="B74" s="1">
        <v>3</v>
      </c>
      <c r="C74" s="1">
        <v>14</v>
      </c>
      <c r="D74" s="4">
        <f t="shared" si="3"/>
        <v>67</v>
      </c>
      <c r="E74" s="1">
        <v>5</v>
      </c>
      <c r="F74" s="1">
        <v>17</v>
      </c>
      <c r="G74" s="1">
        <v>3</v>
      </c>
      <c r="H74" s="1">
        <f>8+1+4</f>
        <v>13</v>
      </c>
      <c r="I74" s="1">
        <v>2</v>
      </c>
      <c r="J74" s="1">
        <f>1+3</f>
        <v>4</v>
      </c>
      <c r="K74" s="2">
        <f t="shared" si="4"/>
        <v>43</v>
      </c>
      <c r="L74" s="2">
        <f t="shared" si="5"/>
        <v>24</v>
      </c>
      <c r="M74" s="1" t="s">
        <v>30</v>
      </c>
      <c r="N74" s="1" t="s">
        <v>31</v>
      </c>
      <c r="O74" s="1">
        <v>1927</v>
      </c>
      <c r="P74" s="1">
        <v>108</v>
      </c>
      <c r="Q74" s="1">
        <v>3889</v>
      </c>
      <c r="S74" s="1" t="s">
        <v>80</v>
      </c>
    </row>
    <row r="75" spans="1:19">
      <c r="A75" s="1">
        <v>1927</v>
      </c>
      <c r="B75" s="1">
        <v>3</v>
      </c>
      <c r="C75" s="1">
        <v>15</v>
      </c>
      <c r="D75" s="4" t="str">
        <f t="shared" si="3"/>
        <v/>
      </c>
      <c r="K75" s="2" t="str">
        <f t="shared" si="4"/>
        <v/>
      </c>
      <c r="L75" s="2" t="str">
        <f t="shared" si="5"/>
        <v/>
      </c>
      <c r="N75" s="1" t="s">
        <v>31</v>
      </c>
      <c r="O75" s="1">
        <v>1927</v>
      </c>
      <c r="P75" s="1">
        <v>108</v>
      </c>
      <c r="Q75" s="1">
        <v>3889</v>
      </c>
      <c r="S75" s="1" t="s">
        <v>80</v>
      </c>
    </row>
    <row r="76" spans="1:19">
      <c r="A76" s="1">
        <v>1927</v>
      </c>
      <c r="B76" s="1">
        <v>3</v>
      </c>
      <c r="C76" s="1">
        <v>16</v>
      </c>
      <c r="D76" s="4">
        <f t="shared" si="3"/>
        <v>94</v>
      </c>
      <c r="E76" s="1">
        <v>6</v>
      </c>
      <c r="F76" s="1">
        <v>34</v>
      </c>
      <c r="G76" s="1">
        <v>4</v>
      </c>
      <c r="H76" s="1">
        <f>8+2+11+4</f>
        <v>25</v>
      </c>
      <c r="I76" s="1">
        <v>2</v>
      </c>
      <c r="J76" s="1">
        <f>3+6</f>
        <v>9</v>
      </c>
      <c r="K76" s="2">
        <f t="shared" si="4"/>
        <v>65</v>
      </c>
      <c r="L76" s="2">
        <f t="shared" si="5"/>
        <v>29</v>
      </c>
      <c r="M76" s="1" t="s">
        <v>30</v>
      </c>
      <c r="N76" s="1" t="s">
        <v>31</v>
      </c>
      <c r="O76" s="1">
        <v>1927</v>
      </c>
      <c r="P76" s="1">
        <v>108</v>
      </c>
      <c r="Q76" s="1">
        <v>3889</v>
      </c>
      <c r="S76" s="1" t="s">
        <v>80</v>
      </c>
    </row>
    <row r="77" spans="1:19">
      <c r="A77" s="1">
        <v>1927</v>
      </c>
      <c r="B77" s="1">
        <v>3</v>
      </c>
      <c r="C77" s="1">
        <v>17</v>
      </c>
      <c r="D77" s="4">
        <f t="shared" si="3"/>
        <v>107</v>
      </c>
      <c r="E77" s="1">
        <v>7</v>
      </c>
      <c r="F77" s="1">
        <v>37</v>
      </c>
      <c r="G77" s="1">
        <v>4</v>
      </c>
      <c r="H77" s="1">
        <f>5+1+15+8</f>
        <v>29</v>
      </c>
      <c r="I77" s="1">
        <v>3</v>
      </c>
      <c r="J77" s="1">
        <f>1+5+2</f>
        <v>8</v>
      </c>
      <c r="K77" s="2">
        <f t="shared" si="4"/>
        <v>69</v>
      </c>
      <c r="L77" s="2">
        <f t="shared" si="5"/>
        <v>38</v>
      </c>
      <c r="M77" s="1" t="s">
        <v>30</v>
      </c>
      <c r="N77" s="1" t="s">
        <v>31</v>
      </c>
      <c r="O77" s="1">
        <v>1927</v>
      </c>
      <c r="P77" s="1">
        <v>108</v>
      </c>
      <c r="Q77" s="1">
        <v>3889</v>
      </c>
      <c r="S77" s="1" t="s">
        <v>80</v>
      </c>
    </row>
    <row r="78" spans="1:19">
      <c r="A78" s="1">
        <v>1927</v>
      </c>
      <c r="B78" s="1">
        <v>3</v>
      </c>
      <c r="C78" s="1">
        <v>18</v>
      </c>
      <c r="D78" s="4">
        <f t="shared" si="3"/>
        <v>136</v>
      </c>
      <c r="E78" s="1">
        <v>8</v>
      </c>
      <c r="F78" s="1">
        <v>56</v>
      </c>
      <c r="G78" s="1">
        <v>4</v>
      </c>
      <c r="H78" s="1">
        <f>3+2+21+13</f>
        <v>39</v>
      </c>
      <c r="I78" s="1">
        <v>4</v>
      </c>
      <c r="J78" s="1">
        <f>2+5+3+7</f>
        <v>17</v>
      </c>
      <c r="K78" s="2">
        <f t="shared" si="4"/>
        <v>79</v>
      </c>
      <c r="L78" s="2">
        <f t="shared" si="5"/>
        <v>57</v>
      </c>
      <c r="M78" s="1" t="s">
        <v>30</v>
      </c>
      <c r="N78" s="1" t="s">
        <v>31</v>
      </c>
      <c r="O78" s="1">
        <v>1927</v>
      </c>
      <c r="P78" s="1">
        <v>108</v>
      </c>
      <c r="Q78" s="1">
        <v>3889</v>
      </c>
      <c r="S78" s="1" t="s">
        <v>80</v>
      </c>
    </row>
    <row r="79" spans="1:19">
      <c r="A79" s="1">
        <v>1927</v>
      </c>
      <c r="B79" s="1">
        <v>3</v>
      </c>
      <c r="C79" s="1">
        <v>19</v>
      </c>
      <c r="D79" s="4" t="str">
        <f t="shared" si="3"/>
        <v/>
      </c>
      <c r="K79" s="2" t="str">
        <f t="shared" si="4"/>
        <v/>
      </c>
      <c r="L79" s="2" t="str">
        <f t="shared" si="5"/>
        <v/>
      </c>
      <c r="N79" s="1" t="s">
        <v>31</v>
      </c>
      <c r="O79" s="1">
        <v>1927</v>
      </c>
      <c r="P79" s="1">
        <v>108</v>
      </c>
      <c r="Q79" s="1">
        <v>3889</v>
      </c>
      <c r="S79" s="1" t="s">
        <v>80</v>
      </c>
    </row>
    <row r="80" spans="1:19">
      <c r="A80" s="1">
        <v>1927</v>
      </c>
      <c r="B80" s="1">
        <v>3</v>
      </c>
      <c r="C80" s="1">
        <v>20</v>
      </c>
      <c r="D80" s="4" t="str">
        <f t="shared" si="3"/>
        <v/>
      </c>
      <c r="K80" s="2" t="str">
        <f t="shared" si="4"/>
        <v/>
      </c>
      <c r="L80" s="2" t="str">
        <f t="shared" si="5"/>
        <v/>
      </c>
      <c r="N80" s="1" t="s">
        <v>31</v>
      </c>
      <c r="O80" s="1">
        <v>1927</v>
      </c>
      <c r="P80" s="1">
        <v>108</v>
      </c>
      <c r="Q80" s="1">
        <v>3889</v>
      </c>
      <c r="S80" s="1" t="s">
        <v>80</v>
      </c>
    </row>
    <row r="81" spans="1:19">
      <c r="A81" s="1">
        <v>1927</v>
      </c>
      <c r="B81" s="1">
        <v>3</v>
      </c>
      <c r="C81" s="1">
        <v>21</v>
      </c>
      <c r="D81" s="4">
        <f t="shared" si="3"/>
        <v>99</v>
      </c>
      <c r="E81" s="1">
        <v>6</v>
      </c>
      <c r="F81" s="1">
        <v>39</v>
      </c>
      <c r="G81" s="1">
        <v>3</v>
      </c>
      <c r="H81" s="1">
        <f>1+15+9</f>
        <v>25</v>
      </c>
      <c r="I81" s="1">
        <v>3</v>
      </c>
      <c r="J81" s="1">
        <f>2+1+11</f>
        <v>14</v>
      </c>
      <c r="K81" s="2">
        <f t="shared" si="4"/>
        <v>55</v>
      </c>
      <c r="L81" s="2">
        <f t="shared" si="5"/>
        <v>44</v>
      </c>
      <c r="M81" s="1" t="s">
        <v>30</v>
      </c>
      <c r="N81" s="1" t="s">
        <v>31</v>
      </c>
      <c r="O81" s="1">
        <v>1927</v>
      </c>
      <c r="P81" s="1">
        <v>108</v>
      </c>
      <c r="Q81" s="1">
        <v>3889</v>
      </c>
      <c r="S81" s="1" t="s">
        <v>80</v>
      </c>
    </row>
    <row r="82" spans="1:19">
      <c r="A82" s="1">
        <v>1927</v>
      </c>
      <c r="B82" s="1">
        <v>3</v>
      </c>
      <c r="C82" s="1">
        <v>22</v>
      </c>
      <c r="D82" s="4">
        <f t="shared" si="3"/>
        <v>102</v>
      </c>
      <c r="E82" s="1">
        <v>7</v>
      </c>
      <c r="F82" s="1">
        <v>32</v>
      </c>
      <c r="G82" s="1">
        <v>4</v>
      </c>
      <c r="H82" s="1">
        <f>4+1+9+4</f>
        <v>18</v>
      </c>
      <c r="I82" s="1">
        <v>3</v>
      </c>
      <c r="J82" s="1">
        <f>1+1+12</f>
        <v>14</v>
      </c>
      <c r="K82" s="2">
        <f t="shared" si="4"/>
        <v>58</v>
      </c>
      <c r="L82" s="2">
        <f t="shared" si="5"/>
        <v>44</v>
      </c>
      <c r="M82" s="1" t="s">
        <v>30</v>
      </c>
      <c r="N82" s="1" t="s">
        <v>31</v>
      </c>
      <c r="O82" s="1">
        <v>1927</v>
      </c>
      <c r="P82" s="1">
        <v>108</v>
      </c>
      <c r="Q82" s="1">
        <v>3889</v>
      </c>
      <c r="S82" s="1" t="s">
        <v>80</v>
      </c>
    </row>
    <row r="83" spans="1:19">
      <c r="A83" s="1">
        <v>1927</v>
      </c>
      <c r="B83" s="1">
        <v>3</v>
      </c>
      <c r="C83" s="1">
        <v>23</v>
      </c>
      <c r="D83" s="4">
        <f t="shared" si="3"/>
        <v>85</v>
      </c>
      <c r="E83" s="1">
        <v>6</v>
      </c>
      <c r="F83" s="1">
        <v>25</v>
      </c>
      <c r="G83" s="1">
        <v>3</v>
      </c>
      <c r="H83" s="1">
        <f>1+9+2</f>
        <v>12</v>
      </c>
      <c r="I83" s="1">
        <v>3</v>
      </c>
      <c r="J83" s="1">
        <f>1+2+10</f>
        <v>13</v>
      </c>
      <c r="K83" s="2">
        <f t="shared" si="4"/>
        <v>42</v>
      </c>
      <c r="L83" s="2">
        <f t="shared" si="5"/>
        <v>43</v>
      </c>
      <c r="M83" s="1" t="s">
        <v>30</v>
      </c>
      <c r="N83" s="1" t="s">
        <v>31</v>
      </c>
      <c r="O83" s="1">
        <v>1927</v>
      </c>
      <c r="P83" s="1">
        <v>108</v>
      </c>
      <c r="Q83" s="1">
        <v>3889</v>
      </c>
      <c r="S83" s="1" t="s">
        <v>80</v>
      </c>
    </row>
    <row r="84" spans="1:19">
      <c r="A84" s="1">
        <v>1927</v>
      </c>
      <c r="B84" s="1">
        <v>3</v>
      </c>
      <c r="C84" s="1">
        <v>24</v>
      </c>
      <c r="D84" s="4">
        <f t="shared" si="3"/>
        <v>84</v>
      </c>
      <c r="E84" s="1">
        <v>6</v>
      </c>
      <c r="F84" s="1">
        <v>24</v>
      </c>
      <c r="G84" s="1">
        <v>4</v>
      </c>
      <c r="H84" s="1">
        <f>1+1+8+1</f>
        <v>11</v>
      </c>
      <c r="I84" s="1">
        <v>2</v>
      </c>
      <c r="J84" s="1">
        <f>6+7</f>
        <v>13</v>
      </c>
      <c r="K84" s="2">
        <f t="shared" si="4"/>
        <v>51</v>
      </c>
      <c r="L84" s="2">
        <f t="shared" si="5"/>
        <v>33</v>
      </c>
      <c r="M84" s="1" t="s">
        <v>30</v>
      </c>
      <c r="N84" s="1" t="s">
        <v>31</v>
      </c>
      <c r="O84" s="1">
        <v>1927</v>
      </c>
      <c r="P84" s="1">
        <v>108</v>
      </c>
      <c r="Q84" s="1">
        <v>3889</v>
      </c>
      <c r="S84" s="1" t="s">
        <v>80</v>
      </c>
    </row>
    <row r="85" spans="1:19">
      <c r="A85" s="1">
        <v>1927</v>
      </c>
      <c r="B85" s="1">
        <v>3</v>
      </c>
      <c r="C85" s="1">
        <v>25</v>
      </c>
      <c r="D85" s="4">
        <f t="shared" si="3"/>
        <v>83</v>
      </c>
      <c r="E85" s="1">
        <v>6</v>
      </c>
      <c r="F85" s="1">
        <v>23</v>
      </c>
      <c r="G85" s="1">
        <v>3</v>
      </c>
      <c r="H85" s="1">
        <f>1+5+2</f>
        <v>8</v>
      </c>
      <c r="I85" s="1">
        <v>3</v>
      </c>
      <c r="J85" s="1">
        <f>3+5+7</f>
        <v>15</v>
      </c>
      <c r="K85" s="2">
        <f t="shared" si="4"/>
        <v>38</v>
      </c>
      <c r="L85" s="2">
        <f t="shared" si="5"/>
        <v>45</v>
      </c>
      <c r="M85" s="1" t="s">
        <v>38</v>
      </c>
      <c r="N85" s="1" t="s">
        <v>31</v>
      </c>
      <c r="O85" s="1">
        <v>1927</v>
      </c>
      <c r="P85" s="1">
        <v>108</v>
      </c>
      <c r="Q85" s="1">
        <v>3889</v>
      </c>
      <c r="S85" s="1" t="s">
        <v>80</v>
      </c>
    </row>
    <row r="86" spans="1:19">
      <c r="A86" s="1">
        <v>1927</v>
      </c>
      <c r="B86" s="1">
        <v>3</v>
      </c>
      <c r="C86" s="1">
        <v>26</v>
      </c>
      <c r="D86" s="4" t="str">
        <f t="shared" si="3"/>
        <v/>
      </c>
      <c r="K86" s="2" t="str">
        <f t="shared" si="4"/>
        <v/>
      </c>
      <c r="L86" s="2" t="str">
        <f t="shared" si="5"/>
        <v/>
      </c>
      <c r="N86" s="1" t="s">
        <v>31</v>
      </c>
      <c r="O86" s="1">
        <v>1927</v>
      </c>
      <c r="P86" s="1">
        <v>108</v>
      </c>
      <c r="Q86" s="1">
        <v>3889</v>
      </c>
      <c r="S86" s="1" t="s">
        <v>80</v>
      </c>
    </row>
    <row r="87" spans="1:19">
      <c r="A87" s="1">
        <v>1927</v>
      </c>
      <c r="B87" s="1">
        <v>3</v>
      </c>
      <c r="C87" s="1">
        <v>27</v>
      </c>
      <c r="D87" s="4">
        <f t="shared" si="3"/>
        <v>23</v>
      </c>
      <c r="E87" s="1">
        <v>2</v>
      </c>
      <c r="F87" s="1">
        <v>3</v>
      </c>
      <c r="G87" s="1">
        <v>1</v>
      </c>
      <c r="H87" s="1">
        <v>1</v>
      </c>
      <c r="I87" s="1">
        <v>1</v>
      </c>
      <c r="J87" s="1">
        <v>2</v>
      </c>
      <c r="K87" s="2">
        <f t="shared" si="4"/>
        <v>11</v>
      </c>
      <c r="L87" s="2">
        <f t="shared" si="5"/>
        <v>12</v>
      </c>
      <c r="M87" s="1" t="s">
        <v>30</v>
      </c>
      <c r="N87" s="1" t="s">
        <v>31</v>
      </c>
      <c r="O87" s="1">
        <v>1927</v>
      </c>
      <c r="P87" s="1">
        <v>108</v>
      </c>
      <c r="Q87" s="1">
        <v>3889</v>
      </c>
      <c r="S87" s="1" t="s">
        <v>80</v>
      </c>
    </row>
    <row r="88" spans="1:19">
      <c r="A88" s="1">
        <v>1927</v>
      </c>
      <c r="B88" s="1">
        <v>3</v>
      </c>
      <c r="C88" s="1">
        <v>28</v>
      </c>
      <c r="D88" s="4">
        <f t="shared" si="3"/>
        <v>49</v>
      </c>
      <c r="E88" s="1">
        <v>4</v>
      </c>
      <c r="F88" s="1">
        <v>9</v>
      </c>
      <c r="G88" s="1">
        <v>2</v>
      </c>
      <c r="H88" s="1">
        <f>2+1</f>
        <v>3</v>
      </c>
      <c r="I88" s="1">
        <v>2</v>
      </c>
      <c r="J88" s="1">
        <f>4+2</f>
        <v>6</v>
      </c>
      <c r="K88" s="2">
        <f t="shared" si="4"/>
        <v>23</v>
      </c>
      <c r="L88" s="2">
        <f t="shared" si="5"/>
        <v>26</v>
      </c>
      <c r="M88" s="1" t="s">
        <v>30</v>
      </c>
      <c r="N88" s="1" t="s">
        <v>31</v>
      </c>
      <c r="O88" s="1">
        <v>1927</v>
      </c>
      <c r="P88" s="1">
        <v>108</v>
      </c>
      <c r="Q88" s="1">
        <v>3889</v>
      </c>
      <c r="S88" s="1" t="s">
        <v>80</v>
      </c>
    </row>
    <row r="89" spans="1:19">
      <c r="A89" s="1">
        <v>1927</v>
      </c>
      <c r="B89" s="1">
        <v>3</v>
      </c>
      <c r="C89" s="1">
        <v>29</v>
      </c>
      <c r="D89" s="4">
        <f t="shared" si="3"/>
        <v>22</v>
      </c>
      <c r="E89" s="1">
        <v>2</v>
      </c>
      <c r="F89" s="1">
        <v>2</v>
      </c>
      <c r="G89" s="1">
        <v>2</v>
      </c>
      <c r="H89" s="1">
        <f>1+1</f>
        <v>2</v>
      </c>
      <c r="K89" s="2">
        <f t="shared" si="4"/>
        <v>22</v>
      </c>
      <c r="L89" s="2">
        <f t="shared" si="5"/>
        <v>0</v>
      </c>
      <c r="M89" s="1" t="s">
        <v>30</v>
      </c>
      <c r="N89" s="1" t="s">
        <v>31</v>
      </c>
      <c r="O89" s="1">
        <v>1927</v>
      </c>
      <c r="P89" s="1">
        <v>108</v>
      </c>
      <c r="Q89" s="1">
        <v>3889</v>
      </c>
      <c r="S89" s="1" t="s">
        <v>80</v>
      </c>
    </row>
    <row r="90" spans="1:19">
      <c r="A90" s="1">
        <v>1927</v>
      </c>
      <c r="B90" s="1">
        <v>3</v>
      </c>
      <c r="C90" s="1">
        <v>30</v>
      </c>
      <c r="D90" s="4">
        <f t="shared" si="3"/>
        <v>23</v>
      </c>
      <c r="E90" s="1">
        <v>2</v>
      </c>
      <c r="F90" s="1">
        <v>3</v>
      </c>
      <c r="G90" s="1">
        <v>1</v>
      </c>
      <c r="H90" s="1">
        <v>1</v>
      </c>
      <c r="I90" s="1">
        <v>1</v>
      </c>
      <c r="J90" s="1">
        <v>2</v>
      </c>
      <c r="K90" s="2">
        <f t="shared" si="4"/>
        <v>11</v>
      </c>
      <c r="L90" s="2">
        <f t="shared" si="5"/>
        <v>12</v>
      </c>
      <c r="M90" s="1" t="s">
        <v>30</v>
      </c>
      <c r="N90" s="1" t="s">
        <v>31</v>
      </c>
      <c r="O90" s="1">
        <v>1927</v>
      </c>
      <c r="P90" s="1">
        <v>108</v>
      </c>
      <c r="Q90" s="1">
        <v>3889</v>
      </c>
      <c r="S90" s="1" t="s">
        <v>80</v>
      </c>
    </row>
    <row r="91" spans="1:19">
      <c r="A91" s="1">
        <v>1927</v>
      </c>
      <c r="B91" s="1">
        <v>3</v>
      </c>
      <c r="C91" s="1">
        <v>31</v>
      </c>
      <c r="D91" s="4">
        <f t="shared" si="3"/>
        <v>11</v>
      </c>
      <c r="E91" s="1">
        <v>1</v>
      </c>
      <c r="F91" s="1">
        <v>1</v>
      </c>
      <c r="G91" s="1">
        <v>1</v>
      </c>
      <c r="H91" s="1">
        <v>1</v>
      </c>
      <c r="K91" s="2">
        <f t="shared" si="4"/>
        <v>11</v>
      </c>
      <c r="L91" s="2">
        <f t="shared" si="5"/>
        <v>0</v>
      </c>
      <c r="M91" s="1" t="s">
        <v>30</v>
      </c>
      <c r="N91" s="1" t="s">
        <v>31</v>
      </c>
      <c r="O91" s="1">
        <v>1927</v>
      </c>
      <c r="P91" s="1">
        <v>108</v>
      </c>
      <c r="Q91" s="1">
        <v>3889</v>
      </c>
      <c r="S91" s="1" t="s">
        <v>80</v>
      </c>
    </row>
    <row r="92" spans="1:19">
      <c r="A92" s="1">
        <v>1927</v>
      </c>
      <c r="B92" s="1">
        <v>4</v>
      </c>
      <c r="C92" s="1">
        <v>1</v>
      </c>
      <c r="D92" s="4">
        <f t="shared" si="3"/>
        <v>47</v>
      </c>
      <c r="E92" s="1">
        <v>4</v>
      </c>
      <c r="F92" s="1">
        <v>7</v>
      </c>
      <c r="G92" s="1">
        <v>2</v>
      </c>
      <c r="H92" s="1">
        <f>1+3</f>
        <v>4</v>
      </c>
      <c r="I92" s="1">
        <v>2</v>
      </c>
      <c r="J92" s="1">
        <f>2+1</f>
        <v>3</v>
      </c>
      <c r="K92" s="2">
        <f t="shared" si="4"/>
        <v>24</v>
      </c>
      <c r="L92" s="2">
        <f t="shared" si="5"/>
        <v>23</v>
      </c>
      <c r="M92" s="1" t="s">
        <v>30</v>
      </c>
      <c r="N92" s="1" t="s">
        <v>31</v>
      </c>
      <c r="O92" s="1">
        <v>1927</v>
      </c>
      <c r="P92" s="1">
        <v>111</v>
      </c>
      <c r="Q92" s="1">
        <v>3890</v>
      </c>
      <c r="S92" s="1" t="s">
        <v>81</v>
      </c>
    </row>
    <row r="93" spans="1:19">
      <c r="A93" s="1">
        <v>1927</v>
      </c>
      <c r="B93" s="1">
        <v>4</v>
      </c>
      <c r="C93" s="1">
        <v>2</v>
      </c>
      <c r="D93" s="4">
        <f t="shared" si="3"/>
        <v>92</v>
      </c>
      <c r="E93" s="1">
        <v>6</v>
      </c>
      <c r="F93" s="1">
        <v>32</v>
      </c>
      <c r="G93" s="1">
        <v>2</v>
      </c>
      <c r="H93" s="1">
        <f>4+9</f>
        <v>13</v>
      </c>
      <c r="I93" s="1">
        <v>4</v>
      </c>
      <c r="J93" s="1">
        <f>7+3+8+1</f>
        <v>19</v>
      </c>
      <c r="K93" s="2">
        <f t="shared" si="4"/>
        <v>33</v>
      </c>
      <c r="L93" s="2">
        <f t="shared" si="5"/>
        <v>59</v>
      </c>
      <c r="M93" s="1" t="s">
        <v>30</v>
      </c>
      <c r="N93" s="1" t="s">
        <v>31</v>
      </c>
      <c r="O93" s="1">
        <v>1927</v>
      </c>
      <c r="P93" s="1">
        <v>111</v>
      </c>
      <c r="Q93" s="1">
        <v>3890</v>
      </c>
      <c r="S93" s="1" t="s">
        <v>81</v>
      </c>
    </row>
    <row r="94" spans="1:19">
      <c r="A94" s="1">
        <v>1927</v>
      </c>
      <c r="B94" s="1">
        <v>4</v>
      </c>
      <c r="C94" s="1">
        <v>3</v>
      </c>
      <c r="D94" s="4">
        <f t="shared" si="3"/>
        <v>84</v>
      </c>
      <c r="E94" s="1">
        <v>6</v>
      </c>
      <c r="F94" s="1">
        <v>24</v>
      </c>
      <c r="G94" s="1">
        <v>2</v>
      </c>
      <c r="H94" s="1">
        <f>2+11</f>
        <v>13</v>
      </c>
      <c r="I94" s="1">
        <v>4</v>
      </c>
      <c r="J94" s="1">
        <f>3+1+6+1</f>
        <v>11</v>
      </c>
      <c r="K94" s="2">
        <f t="shared" si="4"/>
        <v>33</v>
      </c>
      <c r="L94" s="2">
        <f t="shared" si="5"/>
        <v>51</v>
      </c>
      <c r="M94" s="1" t="s">
        <v>30</v>
      </c>
      <c r="N94" s="1" t="s">
        <v>31</v>
      </c>
      <c r="O94" s="1">
        <v>1927</v>
      </c>
      <c r="P94" s="1">
        <v>111</v>
      </c>
      <c r="Q94" s="1">
        <v>3890</v>
      </c>
      <c r="S94" s="1" t="s">
        <v>81</v>
      </c>
    </row>
    <row r="95" spans="1:19">
      <c r="A95" s="1">
        <v>1927</v>
      </c>
      <c r="B95" s="1">
        <v>4</v>
      </c>
      <c r="C95" s="1">
        <v>4</v>
      </c>
      <c r="D95" s="4">
        <f t="shared" si="3"/>
        <v>81</v>
      </c>
      <c r="E95" s="1">
        <v>6</v>
      </c>
      <c r="F95" s="1">
        <v>21</v>
      </c>
      <c r="G95" s="1">
        <v>3</v>
      </c>
      <c r="H95" s="1">
        <f>1+9+3</f>
        <v>13</v>
      </c>
      <c r="I95" s="1">
        <v>3</v>
      </c>
      <c r="J95" s="1">
        <f>3+1+4</f>
        <v>8</v>
      </c>
      <c r="K95" s="2">
        <f t="shared" si="4"/>
        <v>43</v>
      </c>
      <c r="L95" s="2">
        <f t="shared" si="5"/>
        <v>38</v>
      </c>
      <c r="M95" s="1" t="s">
        <v>30</v>
      </c>
      <c r="N95" s="1" t="s">
        <v>31</v>
      </c>
      <c r="O95" s="1">
        <v>1927</v>
      </c>
      <c r="P95" s="1">
        <v>111</v>
      </c>
      <c r="Q95" s="1">
        <v>3890</v>
      </c>
      <c r="S95" s="1" t="s">
        <v>81</v>
      </c>
    </row>
    <row r="96" spans="1:19">
      <c r="A96" s="1">
        <v>1927</v>
      </c>
      <c r="B96" s="1">
        <v>4</v>
      </c>
      <c r="C96" s="1">
        <v>5</v>
      </c>
      <c r="D96" s="4" t="str">
        <f t="shared" si="3"/>
        <v/>
      </c>
      <c r="K96" s="2" t="str">
        <f t="shared" si="4"/>
        <v/>
      </c>
      <c r="L96" s="2" t="str">
        <f t="shared" si="5"/>
        <v/>
      </c>
      <c r="N96" s="1" t="s">
        <v>31</v>
      </c>
      <c r="O96" s="1">
        <v>1927</v>
      </c>
      <c r="P96" s="1">
        <v>111</v>
      </c>
      <c r="Q96" s="1">
        <v>3890</v>
      </c>
      <c r="S96" s="1" t="s">
        <v>81</v>
      </c>
    </row>
    <row r="97" spans="1:19">
      <c r="A97" s="1">
        <v>1927</v>
      </c>
      <c r="B97" s="1">
        <v>4</v>
      </c>
      <c r="C97" s="1">
        <v>6</v>
      </c>
      <c r="D97" s="4">
        <f t="shared" si="3"/>
        <v>77</v>
      </c>
      <c r="E97" s="1">
        <v>5</v>
      </c>
      <c r="F97" s="1">
        <v>27</v>
      </c>
      <c r="G97" s="1">
        <v>2</v>
      </c>
      <c r="H97" s="1">
        <f>5+15</f>
        <v>20</v>
      </c>
      <c r="I97" s="1">
        <v>3</v>
      </c>
      <c r="J97" s="1">
        <f>1+4+2</f>
        <v>7</v>
      </c>
      <c r="K97" s="2">
        <f t="shared" si="4"/>
        <v>40</v>
      </c>
      <c r="L97" s="2">
        <f t="shared" si="5"/>
        <v>37</v>
      </c>
      <c r="M97" s="1" t="s">
        <v>30</v>
      </c>
      <c r="N97" s="1" t="s">
        <v>31</v>
      </c>
      <c r="O97" s="1">
        <v>1927</v>
      </c>
      <c r="P97" s="1">
        <v>111</v>
      </c>
      <c r="Q97" s="1">
        <v>3890</v>
      </c>
      <c r="S97" s="1" t="s">
        <v>81</v>
      </c>
    </row>
    <row r="98" spans="1:19">
      <c r="A98" s="1">
        <v>1927</v>
      </c>
      <c r="B98" s="1">
        <v>4</v>
      </c>
      <c r="C98" s="1">
        <v>7</v>
      </c>
      <c r="D98" s="4">
        <f t="shared" si="3"/>
        <v>72</v>
      </c>
      <c r="E98" s="1">
        <v>4</v>
      </c>
      <c r="F98" s="1">
        <v>32</v>
      </c>
      <c r="G98" s="1">
        <v>2</v>
      </c>
      <c r="H98" s="1">
        <f>5+17</f>
        <v>22</v>
      </c>
      <c r="I98" s="1">
        <v>2</v>
      </c>
      <c r="J98" s="1">
        <f>8+2</f>
        <v>10</v>
      </c>
      <c r="K98" s="2">
        <f t="shared" si="4"/>
        <v>42</v>
      </c>
      <c r="L98" s="2">
        <f t="shared" si="5"/>
        <v>30</v>
      </c>
      <c r="M98" s="1" t="s">
        <v>30</v>
      </c>
      <c r="N98" s="1" t="s">
        <v>31</v>
      </c>
      <c r="O98" s="1">
        <v>1927</v>
      </c>
      <c r="P98" s="1">
        <v>111</v>
      </c>
      <c r="Q98" s="1">
        <v>3890</v>
      </c>
      <c r="S98" s="1" t="s">
        <v>81</v>
      </c>
    </row>
    <row r="99" spans="1:19">
      <c r="A99" s="1">
        <v>1927</v>
      </c>
      <c r="B99" s="1">
        <v>4</v>
      </c>
      <c r="C99" s="1">
        <v>8</v>
      </c>
      <c r="D99" s="4">
        <f t="shared" si="3"/>
        <v>68</v>
      </c>
      <c r="E99" s="1">
        <v>4</v>
      </c>
      <c r="F99" s="1">
        <v>28</v>
      </c>
      <c r="G99" s="1">
        <v>3</v>
      </c>
      <c r="H99" s="1">
        <f>1+19+1</f>
        <v>21</v>
      </c>
      <c r="I99" s="1">
        <v>1</v>
      </c>
      <c r="J99" s="1">
        <v>7</v>
      </c>
      <c r="K99" s="2">
        <f t="shared" si="4"/>
        <v>51</v>
      </c>
      <c r="L99" s="2">
        <f t="shared" si="5"/>
        <v>17</v>
      </c>
      <c r="M99" s="1" t="s">
        <v>30</v>
      </c>
      <c r="N99" s="1" t="s">
        <v>31</v>
      </c>
      <c r="O99" s="1">
        <v>1927</v>
      </c>
      <c r="P99" s="1">
        <v>111</v>
      </c>
      <c r="Q99" s="1">
        <v>3890</v>
      </c>
      <c r="S99" s="1" t="s">
        <v>81</v>
      </c>
    </row>
    <row r="100" spans="1:19">
      <c r="A100" s="1">
        <v>1927</v>
      </c>
      <c r="B100" s="1">
        <v>4</v>
      </c>
      <c r="C100" s="1">
        <v>9</v>
      </c>
      <c r="D100" s="4">
        <f t="shared" si="3"/>
        <v>83</v>
      </c>
      <c r="E100" s="1">
        <v>5</v>
      </c>
      <c r="F100" s="1">
        <v>33</v>
      </c>
      <c r="G100" s="1">
        <v>3</v>
      </c>
      <c r="H100" s="1">
        <f>1+17+2</f>
        <v>20</v>
      </c>
      <c r="I100" s="1">
        <v>2</v>
      </c>
      <c r="J100" s="1">
        <f>2+11</f>
        <v>13</v>
      </c>
      <c r="K100" s="2">
        <f t="shared" si="4"/>
        <v>50</v>
      </c>
      <c r="L100" s="2">
        <f t="shared" si="5"/>
        <v>33</v>
      </c>
      <c r="M100" s="1" t="s">
        <v>30</v>
      </c>
      <c r="N100" s="1" t="s">
        <v>31</v>
      </c>
      <c r="O100" s="1">
        <v>1927</v>
      </c>
      <c r="P100" s="1">
        <v>111</v>
      </c>
      <c r="Q100" s="1">
        <v>3890</v>
      </c>
      <c r="S100" s="1" t="s">
        <v>81</v>
      </c>
    </row>
    <row r="101" spans="1:19">
      <c r="A101" s="1">
        <v>1927</v>
      </c>
      <c r="B101" s="1">
        <v>4</v>
      </c>
      <c r="C101" s="1">
        <v>10</v>
      </c>
      <c r="D101" s="4">
        <f t="shared" si="3"/>
        <v>91</v>
      </c>
      <c r="E101" s="1">
        <v>5</v>
      </c>
      <c r="F101" s="1">
        <v>41</v>
      </c>
      <c r="G101" s="1">
        <v>2</v>
      </c>
      <c r="H101" s="1">
        <f>13+5</f>
        <v>18</v>
      </c>
      <c r="I101" s="1">
        <v>3</v>
      </c>
      <c r="J101" s="1">
        <f>4+18+1</f>
        <v>23</v>
      </c>
      <c r="K101" s="2">
        <f t="shared" si="4"/>
        <v>38</v>
      </c>
      <c r="L101" s="2">
        <f t="shared" si="5"/>
        <v>53</v>
      </c>
      <c r="M101" s="1" t="s">
        <v>30</v>
      </c>
      <c r="N101" s="1" t="s">
        <v>31</v>
      </c>
      <c r="O101" s="1">
        <v>1927</v>
      </c>
      <c r="P101" s="1">
        <v>111</v>
      </c>
      <c r="Q101" s="1">
        <v>3890</v>
      </c>
      <c r="S101" s="1" t="s">
        <v>81</v>
      </c>
    </row>
    <row r="102" spans="1:19">
      <c r="A102" s="1">
        <v>1927</v>
      </c>
      <c r="B102" s="1">
        <v>4</v>
      </c>
      <c r="C102" s="1">
        <v>11</v>
      </c>
      <c r="D102" s="4">
        <f t="shared" si="3"/>
        <v>103</v>
      </c>
      <c r="E102" s="1">
        <v>6</v>
      </c>
      <c r="F102" s="1">
        <v>43</v>
      </c>
      <c r="G102" s="1">
        <v>3</v>
      </c>
      <c r="H102" s="1">
        <f>4+7+8</f>
        <v>19</v>
      </c>
      <c r="I102" s="1">
        <v>3</v>
      </c>
      <c r="J102" s="1">
        <f>5+14+5</f>
        <v>24</v>
      </c>
      <c r="K102" s="2">
        <f t="shared" si="4"/>
        <v>49</v>
      </c>
      <c r="L102" s="2">
        <f t="shared" si="5"/>
        <v>54</v>
      </c>
      <c r="M102" s="1" t="s">
        <v>30</v>
      </c>
      <c r="N102" s="1" t="s">
        <v>31</v>
      </c>
      <c r="O102" s="1">
        <v>1927</v>
      </c>
      <c r="P102" s="1">
        <v>111</v>
      </c>
      <c r="Q102" s="1">
        <v>3890</v>
      </c>
      <c r="S102" s="1" t="s">
        <v>81</v>
      </c>
    </row>
    <row r="103" spans="1:19">
      <c r="A103" s="1">
        <v>1927</v>
      </c>
      <c r="B103" s="1">
        <v>4</v>
      </c>
      <c r="C103" s="1">
        <v>12</v>
      </c>
      <c r="D103" s="4">
        <f t="shared" si="3"/>
        <v>96</v>
      </c>
      <c r="E103" s="1">
        <v>6</v>
      </c>
      <c r="F103" s="1">
        <v>36</v>
      </c>
      <c r="G103" s="1">
        <v>3</v>
      </c>
      <c r="H103" s="1">
        <f>5+4+3</f>
        <v>12</v>
      </c>
      <c r="I103" s="1">
        <v>3</v>
      </c>
      <c r="J103" s="1">
        <f>5+15+4</f>
        <v>24</v>
      </c>
      <c r="K103" s="2">
        <f t="shared" si="4"/>
        <v>42</v>
      </c>
      <c r="L103" s="2">
        <f t="shared" si="5"/>
        <v>54</v>
      </c>
      <c r="M103" s="1" t="s">
        <v>30</v>
      </c>
      <c r="N103" s="1" t="s">
        <v>31</v>
      </c>
      <c r="O103" s="1">
        <v>1927</v>
      </c>
      <c r="P103" s="1">
        <v>111</v>
      </c>
      <c r="Q103" s="1">
        <v>3890</v>
      </c>
      <c r="S103" s="1" t="s">
        <v>81</v>
      </c>
    </row>
    <row r="104" spans="1:19">
      <c r="A104" s="1">
        <v>1927</v>
      </c>
      <c r="B104" s="1">
        <v>4</v>
      </c>
      <c r="C104" s="1">
        <v>13</v>
      </c>
      <c r="D104" s="4">
        <f t="shared" si="3"/>
        <v>138</v>
      </c>
      <c r="E104" s="1">
        <v>7</v>
      </c>
      <c r="F104" s="1">
        <v>68</v>
      </c>
      <c r="G104" s="1">
        <v>4</v>
      </c>
      <c r="H104" s="1">
        <f>7+2+5+12</f>
        <v>26</v>
      </c>
      <c r="I104" s="1">
        <v>3</v>
      </c>
      <c r="J104" s="1">
        <f>4+34+4</f>
        <v>42</v>
      </c>
      <c r="K104" s="2">
        <f t="shared" si="4"/>
        <v>66</v>
      </c>
      <c r="L104" s="2">
        <f t="shared" si="5"/>
        <v>72</v>
      </c>
      <c r="M104" s="1" t="s">
        <v>30</v>
      </c>
      <c r="N104" s="1" t="s">
        <v>31</v>
      </c>
      <c r="O104" s="1">
        <v>1927</v>
      </c>
      <c r="P104" s="1">
        <v>111</v>
      </c>
      <c r="Q104" s="1">
        <v>3890</v>
      </c>
      <c r="S104" s="1" t="s">
        <v>81</v>
      </c>
    </row>
    <row r="105" spans="1:19">
      <c r="A105" s="1">
        <v>1927</v>
      </c>
      <c r="B105" s="1">
        <v>4</v>
      </c>
      <c r="C105" s="1">
        <v>14</v>
      </c>
      <c r="D105" s="4">
        <f t="shared" si="3"/>
        <v>79</v>
      </c>
      <c r="E105" s="1">
        <v>4</v>
      </c>
      <c r="F105" s="1">
        <v>39</v>
      </c>
      <c r="G105" s="1">
        <v>2</v>
      </c>
      <c r="H105" s="1">
        <f>5+7</f>
        <v>12</v>
      </c>
      <c r="I105" s="1">
        <v>3</v>
      </c>
      <c r="J105" s="1">
        <f>5+21+1</f>
        <v>27</v>
      </c>
      <c r="K105" s="2">
        <f t="shared" si="4"/>
        <v>32</v>
      </c>
      <c r="L105" s="2">
        <f t="shared" si="5"/>
        <v>57</v>
      </c>
      <c r="M105" s="1" t="s">
        <v>30</v>
      </c>
      <c r="N105" s="1" t="s">
        <v>31</v>
      </c>
      <c r="O105" s="1">
        <v>1927</v>
      </c>
      <c r="P105" s="1">
        <v>111</v>
      </c>
      <c r="Q105" s="1">
        <v>3890</v>
      </c>
      <c r="S105" s="1" t="s">
        <v>81</v>
      </c>
    </row>
    <row r="106" spans="1:19">
      <c r="A106" s="1">
        <v>1927</v>
      </c>
      <c r="B106" s="1">
        <v>4</v>
      </c>
      <c r="C106" s="1">
        <v>15</v>
      </c>
      <c r="D106" s="4" t="str">
        <f t="shared" si="3"/>
        <v/>
      </c>
      <c r="K106" s="2" t="str">
        <f t="shared" si="4"/>
        <v/>
      </c>
      <c r="L106" s="2" t="str">
        <f t="shared" si="5"/>
        <v/>
      </c>
      <c r="N106" s="1" t="s">
        <v>31</v>
      </c>
      <c r="O106" s="1">
        <v>1927</v>
      </c>
      <c r="P106" s="1">
        <v>111</v>
      </c>
      <c r="Q106" s="1">
        <v>3890</v>
      </c>
      <c r="S106" s="1" t="s">
        <v>81</v>
      </c>
    </row>
    <row r="107" spans="1:19">
      <c r="A107" s="1">
        <v>1927</v>
      </c>
      <c r="B107" s="1">
        <v>4</v>
      </c>
      <c r="C107" s="1">
        <v>16</v>
      </c>
      <c r="D107" s="4">
        <f t="shared" si="3"/>
        <v>107</v>
      </c>
      <c r="E107" s="1">
        <v>6</v>
      </c>
      <c r="F107" s="1">
        <v>47</v>
      </c>
      <c r="G107" s="1">
        <v>3</v>
      </c>
      <c r="H107" s="1">
        <f>2+5+3</f>
        <v>10</v>
      </c>
      <c r="I107" s="1">
        <v>3</v>
      </c>
      <c r="J107" s="1">
        <f>9+23+5</f>
        <v>37</v>
      </c>
      <c r="K107" s="2">
        <f t="shared" si="4"/>
        <v>40</v>
      </c>
      <c r="L107" s="2">
        <f t="shared" si="5"/>
        <v>67</v>
      </c>
      <c r="M107" s="1" t="s">
        <v>30</v>
      </c>
      <c r="N107" s="1" t="s">
        <v>31</v>
      </c>
      <c r="O107" s="1">
        <v>1927</v>
      </c>
      <c r="P107" s="1">
        <v>111</v>
      </c>
      <c r="Q107" s="1">
        <v>3890</v>
      </c>
      <c r="S107" s="1" t="s">
        <v>81</v>
      </c>
    </row>
    <row r="108" spans="1:19">
      <c r="A108" s="1">
        <v>1927</v>
      </c>
      <c r="B108" s="1">
        <v>4</v>
      </c>
      <c r="C108" s="1">
        <v>17</v>
      </c>
      <c r="D108" s="4">
        <f t="shared" si="3"/>
        <v>106</v>
      </c>
      <c r="E108" s="1">
        <v>6</v>
      </c>
      <c r="F108" s="1">
        <v>46</v>
      </c>
      <c r="G108" s="1">
        <v>3</v>
      </c>
      <c r="H108" s="1">
        <f>4+5+3</f>
        <v>12</v>
      </c>
      <c r="I108" s="1">
        <v>3</v>
      </c>
      <c r="J108" s="1">
        <f>10+14+10</f>
        <v>34</v>
      </c>
      <c r="K108" s="2">
        <f t="shared" si="4"/>
        <v>42</v>
      </c>
      <c r="L108" s="2">
        <f t="shared" si="5"/>
        <v>64</v>
      </c>
      <c r="M108" s="1" t="s">
        <v>30</v>
      </c>
      <c r="N108" s="1" t="s">
        <v>31</v>
      </c>
      <c r="O108" s="1">
        <v>1927</v>
      </c>
      <c r="P108" s="1">
        <v>111</v>
      </c>
      <c r="Q108" s="1">
        <v>3890</v>
      </c>
      <c r="S108" s="1" t="s">
        <v>81</v>
      </c>
    </row>
    <row r="109" spans="1:19">
      <c r="A109" s="1">
        <v>1927</v>
      </c>
      <c r="B109" s="1">
        <v>4</v>
      </c>
      <c r="C109" s="1">
        <v>18</v>
      </c>
      <c r="D109" s="4">
        <f t="shared" si="3"/>
        <v>81</v>
      </c>
      <c r="E109" s="1">
        <v>5</v>
      </c>
      <c r="F109" s="1">
        <v>31</v>
      </c>
      <c r="G109" s="1">
        <v>2</v>
      </c>
      <c r="H109" s="1">
        <f>1+2</f>
        <v>3</v>
      </c>
      <c r="I109" s="1">
        <v>3</v>
      </c>
      <c r="J109" s="1">
        <f>9+8+11</f>
        <v>28</v>
      </c>
      <c r="K109" s="2">
        <f t="shared" si="4"/>
        <v>23</v>
      </c>
      <c r="L109" s="2">
        <f t="shared" si="5"/>
        <v>58</v>
      </c>
      <c r="M109" s="1" t="s">
        <v>30</v>
      </c>
      <c r="N109" s="1" t="s">
        <v>31</v>
      </c>
      <c r="O109" s="1">
        <v>1927</v>
      </c>
      <c r="P109" s="1">
        <v>111</v>
      </c>
      <c r="Q109" s="1">
        <v>3890</v>
      </c>
      <c r="S109" s="1" t="s">
        <v>81</v>
      </c>
    </row>
    <row r="110" spans="1:19">
      <c r="A110" s="1">
        <v>1927</v>
      </c>
      <c r="B110" s="1">
        <v>4</v>
      </c>
      <c r="C110" s="1">
        <v>19</v>
      </c>
      <c r="D110" s="4">
        <f t="shared" si="3"/>
        <v>95</v>
      </c>
      <c r="E110" s="1">
        <v>6</v>
      </c>
      <c r="F110" s="1">
        <v>35</v>
      </c>
      <c r="G110" s="1">
        <v>3</v>
      </c>
      <c r="H110" s="1">
        <f>2+4+1</f>
        <v>7</v>
      </c>
      <c r="I110" s="1">
        <v>3</v>
      </c>
      <c r="J110" s="1">
        <f>11+2+15</f>
        <v>28</v>
      </c>
      <c r="K110" s="2">
        <f t="shared" si="4"/>
        <v>37</v>
      </c>
      <c r="L110" s="2">
        <f t="shared" si="5"/>
        <v>58</v>
      </c>
      <c r="M110" s="1" t="s">
        <v>30</v>
      </c>
      <c r="N110" s="1" t="s">
        <v>31</v>
      </c>
      <c r="O110" s="1">
        <v>1927</v>
      </c>
      <c r="P110" s="1">
        <v>111</v>
      </c>
      <c r="Q110" s="1">
        <v>3890</v>
      </c>
      <c r="S110" s="1" t="s">
        <v>81</v>
      </c>
    </row>
    <row r="111" spans="1:19">
      <c r="A111" s="1">
        <v>1927</v>
      </c>
      <c r="B111" s="1">
        <v>4</v>
      </c>
      <c r="C111" s="1">
        <v>20</v>
      </c>
      <c r="D111" s="4">
        <f t="shared" si="3"/>
        <v>71</v>
      </c>
      <c r="E111" s="1">
        <v>5</v>
      </c>
      <c r="F111" s="1">
        <v>21</v>
      </c>
      <c r="G111" s="1">
        <v>3</v>
      </c>
      <c r="H111" s="1">
        <f>1+1+2</f>
        <v>4</v>
      </c>
      <c r="I111" s="1">
        <v>2</v>
      </c>
      <c r="J111" s="1">
        <f>11+6</f>
        <v>17</v>
      </c>
      <c r="K111" s="2">
        <f t="shared" si="4"/>
        <v>34</v>
      </c>
      <c r="L111" s="2">
        <f t="shared" si="5"/>
        <v>37</v>
      </c>
      <c r="M111" s="1" t="s">
        <v>30</v>
      </c>
      <c r="N111" s="1" t="s">
        <v>31</v>
      </c>
      <c r="O111" s="1">
        <v>1927</v>
      </c>
      <c r="P111" s="1">
        <v>111</v>
      </c>
      <c r="Q111" s="1">
        <v>3890</v>
      </c>
      <c r="S111" s="1" t="s">
        <v>81</v>
      </c>
    </row>
    <row r="112" spans="1:19">
      <c r="A112" s="1">
        <v>1927</v>
      </c>
      <c r="B112" s="1">
        <v>4</v>
      </c>
      <c r="C112" s="1">
        <v>21</v>
      </c>
      <c r="D112" s="4" t="str">
        <f t="shared" si="3"/>
        <v/>
      </c>
      <c r="K112" s="2" t="str">
        <f t="shared" si="4"/>
        <v/>
      </c>
      <c r="L112" s="2" t="str">
        <f t="shared" si="5"/>
        <v/>
      </c>
      <c r="N112" s="1" t="s">
        <v>31</v>
      </c>
      <c r="O112" s="1">
        <v>1927</v>
      </c>
      <c r="P112" s="1">
        <v>111</v>
      </c>
      <c r="Q112" s="1">
        <v>3890</v>
      </c>
      <c r="S112" s="1" t="s">
        <v>81</v>
      </c>
    </row>
    <row r="113" spans="1:19">
      <c r="A113" s="1">
        <v>1927</v>
      </c>
      <c r="B113" s="1">
        <v>4</v>
      </c>
      <c r="C113" s="1">
        <v>22</v>
      </c>
      <c r="D113" s="4">
        <f t="shared" si="3"/>
        <v>85</v>
      </c>
      <c r="E113" s="1">
        <v>7</v>
      </c>
      <c r="F113" s="1">
        <v>15</v>
      </c>
      <c r="G113" s="1">
        <v>2</v>
      </c>
      <c r="H113" s="1">
        <f>4+1</f>
        <v>5</v>
      </c>
      <c r="I113" s="1">
        <v>5</v>
      </c>
      <c r="J113" s="1">
        <f>2+4+2+1+1</f>
        <v>10</v>
      </c>
      <c r="K113" s="2">
        <f t="shared" si="4"/>
        <v>25</v>
      </c>
      <c r="L113" s="2">
        <f t="shared" si="5"/>
        <v>60</v>
      </c>
      <c r="M113" s="1" t="s">
        <v>30</v>
      </c>
      <c r="N113" s="1" t="s">
        <v>31</v>
      </c>
      <c r="O113" s="1">
        <v>1927</v>
      </c>
      <c r="P113" s="1">
        <v>111</v>
      </c>
      <c r="Q113" s="1">
        <v>3890</v>
      </c>
      <c r="S113" s="1" t="s">
        <v>81</v>
      </c>
    </row>
    <row r="114" spans="1:19">
      <c r="A114" s="1">
        <v>1927</v>
      </c>
      <c r="B114" s="1">
        <v>4</v>
      </c>
      <c r="C114" s="1">
        <v>23</v>
      </c>
      <c r="D114" s="4">
        <f t="shared" si="3"/>
        <v>75</v>
      </c>
      <c r="E114" s="1">
        <v>6</v>
      </c>
      <c r="F114" s="1">
        <v>15</v>
      </c>
      <c r="G114" s="1">
        <v>2</v>
      </c>
      <c r="H114" s="1">
        <f>5+1</f>
        <v>6</v>
      </c>
      <c r="I114" s="1">
        <v>4</v>
      </c>
      <c r="J114" s="1">
        <f>2+1+1+5</f>
        <v>9</v>
      </c>
      <c r="K114" s="2">
        <f t="shared" si="4"/>
        <v>26</v>
      </c>
      <c r="L114" s="2">
        <f t="shared" si="5"/>
        <v>49</v>
      </c>
      <c r="M114" s="1" t="s">
        <v>30</v>
      </c>
      <c r="N114" s="1" t="s">
        <v>31</v>
      </c>
      <c r="O114" s="1">
        <v>1927</v>
      </c>
      <c r="P114" s="1">
        <v>111</v>
      </c>
      <c r="Q114" s="1">
        <v>3890</v>
      </c>
      <c r="S114" s="1" t="s">
        <v>81</v>
      </c>
    </row>
    <row r="115" spans="1:19">
      <c r="A115" s="1">
        <v>1927</v>
      </c>
      <c r="B115" s="1">
        <v>4</v>
      </c>
      <c r="C115" s="1">
        <v>24</v>
      </c>
      <c r="D115" s="4">
        <f t="shared" si="3"/>
        <v>71</v>
      </c>
      <c r="E115" s="1">
        <v>5</v>
      </c>
      <c r="F115" s="1">
        <v>21</v>
      </c>
      <c r="G115" s="1">
        <v>2</v>
      </c>
      <c r="H115" s="1">
        <f>7+1</f>
        <v>8</v>
      </c>
      <c r="I115" s="1">
        <v>3</v>
      </c>
      <c r="J115" s="1">
        <f>1+2+10</f>
        <v>13</v>
      </c>
      <c r="K115" s="2">
        <f t="shared" si="4"/>
        <v>28</v>
      </c>
      <c r="L115" s="2">
        <f t="shared" si="5"/>
        <v>43</v>
      </c>
      <c r="M115" s="1" t="s">
        <v>30</v>
      </c>
      <c r="N115" s="1" t="s">
        <v>31</v>
      </c>
      <c r="O115" s="1">
        <v>1927</v>
      </c>
      <c r="P115" s="1">
        <v>111</v>
      </c>
      <c r="Q115" s="1">
        <v>3890</v>
      </c>
      <c r="S115" s="1" t="s">
        <v>81</v>
      </c>
    </row>
    <row r="116" spans="1:19">
      <c r="A116" s="1">
        <v>1927</v>
      </c>
      <c r="B116" s="1">
        <v>4</v>
      </c>
      <c r="C116" s="1">
        <v>25</v>
      </c>
      <c r="D116" s="4">
        <f t="shared" si="3"/>
        <v>57</v>
      </c>
      <c r="E116" s="1">
        <v>3</v>
      </c>
      <c r="F116" s="1">
        <v>27</v>
      </c>
      <c r="G116" s="1">
        <v>1</v>
      </c>
      <c r="H116" s="1">
        <v>5</v>
      </c>
      <c r="I116" s="1">
        <v>2</v>
      </c>
      <c r="J116" s="1">
        <f>2+20</f>
        <v>22</v>
      </c>
      <c r="K116" s="2">
        <f t="shared" si="4"/>
        <v>15</v>
      </c>
      <c r="L116" s="2">
        <f t="shared" si="5"/>
        <v>42</v>
      </c>
      <c r="M116" s="1" t="s">
        <v>30</v>
      </c>
      <c r="N116" s="1" t="s">
        <v>31</v>
      </c>
      <c r="O116" s="1">
        <v>1927</v>
      </c>
      <c r="P116" s="1">
        <v>111</v>
      </c>
      <c r="Q116" s="1">
        <v>3890</v>
      </c>
      <c r="S116" s="1" t="s">
        <v>81</v>
      </c>
    </row>
    <row r="117" spans="1:19">
      <c r="A117" s="1">
        <v>1927</v>
      </c>
      <c r="B117" s="1">
        <v>4</v>
      </c>
      <c r="C117" s="1">
        <v>26</v>
      </c>
      <c r="D117" s="4">
        <f t="shared" si="3"/>
        <v>97</v>
      </c>
      <c r="E117" s="1">
        <v>7</v>
      </c>
      <c r="F117" s="1">
        <v>27</v>
      </c>
      <c r="G117" s="1">
        <v>2</v>
      </c>
      <c r="H117" s="1">
        <f>3+3</f>
        <v>6</v>
      </c>
      <c r="I117" s="1">
        <v>5</v>
      </c>
      <c r="J117" s="1">
        <f>2+1+1+1+16</f>
        <v>21</v>
      </c>
      <c r="K117" s="2">
        <f t="shared" si="4"/>
        <v>26</v>
      </c>
      <c r="L117" s="2">
        <f t="shared" si="5"/>
        <v>71</v>
      </c>
      <c r="M117" s="1" t="s">
        <v>30</v>
      </c>
      <c r="N117" s="1" t="s">
        <v>31</v>
      </c>
      <c r="O117" s="1">
        <v>1927</v>
      </c>
      <c r="P117" s="1">
        <v>111</v>
      </c>
      <c r="Q117" s="1">
        <v>3890</v>
      </c>
      <c r="S117" s="1" t="s">
        <v>81</v>
      </c>
    </row>
    <row r="118" spans="1:19">
      <c r="A118" s="1">
        <v>1927</v>
      </c>
      <c r="B118" s="1">
        <v>4</v>
      </c>
      <c r="C118" s="1">
        <v>27</v>
      </c>
      <c r="D118" s="4">
        <f t="shared" si="3"/>
        <v>110</v>
      </c>
      <c r="E118" s="1">
        <v>7</v>
      </c>
      <c r="F118" s="1">
        <v>40</v>
      </c>
      <c r="G118" s="1">
        <v>2</v>
      </c>
      <c r="H118" s="1">
        <f>1+7</f>
        <v>8</v>
      </c>
      <c r="I118" s="1">
        <v>5</v>
      </c>
      <c r="J118" s="1">
        <f>3+2+1+1+25</f>
        <v>32</v>
      </c>
      <c r="K118" s="2">
        <f t="shared" si="4"/>
        <v>28</v>
      </c>
      <c r="L118" s="2">
        <f t="shared" si="5"/>
        <v>82</v>
      </c>
      <c r="M118" s="1" t="s">
        <v>30</v>
      </c>
      <c r="N118" s="1" t="s">
        <v>31</v>
      </c>
      <c r="O118" s="1">
        <v>1927</v>
      </c>
      <c r="P118" s="1">
        <v>111</v>
      </c>
      <c r="Q118" s="1">
        <v>3890</v>
      </c>
      <c r="S118" s="1" t="s">
        <v>81</v>
      </c>
    </row>
    <row r="119" spans="1:19">
      <c r="A119" s="1">
        <v>1927</v>
      </c>
      <c r="B119" s="1">
        <v>4</v>
      </c>
      <c r="C119" s="1">
        <v>28</v>
      </c>
      <c r="D119" s="4">
        <f t="shared" si="3"/>
        <v>74</v>
      </c>
      <c r="E119" s="1">
        <v>5</v>
      </c>
      <c r="F119" s="1">
        <v>24</v>
      </c>
      <c r="G119" s="1">
        <v>2</v>
      </c>
      <c r="H119" s="1">
        <f>1+5</f>
        <v>6</v>
      </c>
      <c r="I119" s="1">
        <v>3</v>
      </c>
      <c r="J119" s="1">
        <f>1+1+16</f>
        <v>18</v>
      </c>
      <c r="K119" s="2">
        <f t="shared" si="4"/>
        <v>26</v>
      </c>
      <c r="L119" s="2">
        <f t="shared" si="5"/>
        <v>48</v>
      </c>
      <c r="M119" s="1" t="s">
        <v>30</v>
      </c>
      <c r="N119" s="1" t="s">
        <v>31</v>
      </c>
      <c r="O119" s="1">
        <v>1927</v>
      </c>
      <c r="P119" s="1">
        <v>111</v>
      </c>
      <c r="Q119" s="1">
        <v>3890</v>
      </c>
      <c r="S119" s="1" t="s">
        <v>81</v>
      </c>
    </row>
    <row r="120" spans="1:19">
      <c r="A120" s="1">
        <v>1927</v>
      </c>
      <c r="B120" s="1">
        <v>4</v>
      </c>
      <c r="C120" s="1">
        <v>29</v>
      </c>
      <c r="D120" s="4">
        <f t="shared" si="3"/>
        <v>60</v>
      </c>
      <c r="E120" s="1">
        <v>4</v>
      </c>
      <c r="F120" s="1">
        <v>20</v>
      </c>
      <c r="G120" s="1">
        <v>1</v>
      </c>
      <c r="H120" s="1">
        <v>6</v>
      </c>
      <c r="I120" s="1">
        <v>3</v>
      </c>
      <c r="J120" s="1">
        <f>1+1+12</f>
        <v>14</v>
      </c>
      <c r="K120" s="2">
        <f t="shared" si="4"/>
        <v>16</v>
      </c>
      <c r="L120" s="2">
        <f t="shared" si="5"/>
        <v>44</v>
      </c>
      <c r="M120" s="1" t="s">
        <v>38</v>
      </c>
      <c r="N120" s="1" t="s">
        <v>31</v>
      </c>
      <c r="O120" s="1">
        <v>1927</v>
      </c>
      <c r="P120" s="1">
        <v>111</v>
      </c>
      <c r="Q120" s="1">
        <v>3890</v>
      </c>
      <c r="S120" s="1" t="s">
        <v>81</v>
      </c>
    </row>
    <row r="121" spans="1:19">
      <c r="A121" s="1">
        <v>1927</v>
      </c>
      <c r="B121" s="1">
        <v>4</v>
      </c>
      <c r="C121" s="1">
        <v>30</v>
      </c>
      <c r="D121" s="4">
        <f t="shared" si="3"/>
        <v>65</v>
      </c>
      <c r="E121" s="1">
        <v>5</v>
      </c>
      <c r="F121" s="1">
        <v>15</v>
      </c>
      <c r="G121" s="1">
        <v>1</v>
      </c>
      <c r="H121" s="1">
        <v>2</v>
      </c>
      <c r="I121" s="1">
        <v>4</v>
      </c>
      <c r="J121" s="1">
        <f>5+1+1+6</f>
        <v>13</v>
      </c>
      <c r="K121" s="2">
        <f t="shared" si="4"/>
        <v>12</v>
      </c>
      <c r="L121" s="2">
        <f t="shared" si="5"/>
        <v>53</v>
      </c>
      <c r="M121" s="1" t="s">
        <v>30</v>
      </c>
      <c r="N121" s="1" t="s">
        <v>31</v>
      </c>
      <c r="O121" s="1">
        <v>1927</v>
      </c>
      <c r="P121" s="1">
        <v>111</v>
      </c>
      <c r="Q121" s="1">
        <v>3890</v>
      </c>
      <c r="S121" s="1" t="s">
        <v>81</v>
      </c>
    </row>
    <row r="122" spans="1:19">
      <c r="A122" s="1">
        <v>1927</v>
      </c>
      <c r="B122" s="1">
        <v>5</v>
      </c>
      <c r="C122" s="1">
        <v>1</v>
      </c>
      <c r="D122" s="4">
        <f t="shared" si="3"/>
        <v>65</v>
      </c>
      <c r="E122" s="1">
        <v>5</v>
      </c>
      <c r="F122" s="1">
        <v>15</v>
      </c>
      <c r="G122" s="1">
        <v>1</v>
      </c>
      <c r="H122" s="1">
        <v>1</v>
      </c>
      <c r="I122" s="1">
        <v>4</v>
      </c>
      <c r="J122" s="1">
        <f>1+2+4+7</f>
        <v>14</v>
      </c>
      <c r="K122" s="2">
        <f t="shared" si="4"/>
        <v>11</v>
      </c>
      <c r="L122" s="2">
        <f t="shared" si="5"/>
        <v>54</v>
      </c>
      <c r="M122" s="1" t="s">
        <v>30</v>
      </c>
      <c r="N122" s="1" t="s">
        <v>31</v>
      </c>
      <c r="O122" s="1">
        <v>1927</v>
      </c>
      <c r="P122" s="1">
        <v>114</v>
      </c>
      <c r="Q122" s="1">
        <v>3891</v>
      </c>
      <c r="S122" s="1" t="s">
        <v>82</v>
      </c>
    </row>
    <row r="123" spans="1:19">
      <c r="A123" s="1">
        <v>1927</v>
      </c>
      <c r="B123" s="1">
        <v>5</v>
      </c>
      <c r="C123" s="1">
        <v>2</v>
      </c>
      <c r="D123" s="4" t="str">
        <f t="shared" si="3"/>
        <v/>
      </c>
      <c r="K123" s="2" t="str">
        <f t="shared" si="4"/>
        <v/>
      </c>
      <c r="L123" s="2" t="str">
        <f t="shared" si="5"/>
        <v/>
      </c>
      <c r="N123" s="1" t="s">
        <v>31</v>
      </c>
      <c r="O123" s="1">
        <v>1927</v>
      </c>
      <c r="P123" s="1">
        <v>114</v>
      </c>
      <c r="Q123" s="1">
        <v>3891</v>
      </c>
      <c r="S123" s="1" t="s">
        <v>82</v>
      </c>
    </row>
    <row r="124" spans="1:19">
      <c r="A124" s="1">
        <v>1927</v>
      </c>
      <c r="B124" s="1">
        <v>5</v>
      </c>
      <c r="C124" s="1">
        <v>3</v>
      </c>
      <c r="D124" s="4" t="str">
        <f t="shared" si="3"/>
        <v/>
      </c>
      <c r="K124" s="2" t="str">
        <f t="shared" si="4"/>
        <v/>
      </c>
      <c r="L124" s="2" t="str">
        <f t="shared" si="5"/>
        <v/>
      </c>
      <c r="N124" s="1" t="s">
        <v>31</v>
      </c>
      <c r="O124" s="1">
        <v>1927</v>
      </c>
      <c r="P124" s="1">
        <v>114</v>
      </c>
      <c r="Q124" s="1">
        <v>3891</v>
      </c>
      <c r="S124" s="1" t="s">
        <v>82</v>
      </c>
    </row>
    <row r="125" spans="1:19">
      <c r="A125" s="1">
        <v>1927</v>
      </c>
      <c r="B125" s="1">
        <v>5</v>
      </c>
      <c r="C125" s="1">
        <v>4</v>
      </c>
      <c r="D125" s="4">
        <f t="shared" si="3"/>
        <v>64</v>
      </c>
      <c r="E125" s="1">
        <v>4</v>
      </c>
      <c r="F125" s="1">
        <v>24</v>
      </c>
      <c r="G125" s="1">
        <v>2</v>
      </c>
      <c r="H125" s="1">
        <f>4+1</f>
        <v>5</v>
      </c>
      <c r="I125" s="1">
        <v>2</v>
      </c>
      <c r="J125" s="1">
        <f>5+14</f>
        <v>19</v>
      </c>
      <c r="K125" s="2">
        <f t="shared" si="4"/>
        <v>25</v>
      </c>
      <c r="L125" s="2">
        <f t="shared" si="5"/>
        <v>39</v>
      </c>
      <c r="M125" s="1" t="s">
        <v>30</v>
      </c>
      <c r="N125" s="1" t="s">
        <v>31</v>
      </c>
      <c r="O125" s="1">
        <v>1927</v>
      </c>
      <c r="P125" s="1">
        <v>114</v>
      </c>
      <c r="Q125" s="1">
        <v>3891</v>
      </c>
      <c r="S125" s="1" t="s">
        <v>82</v>
      </c>
    </row>
    <row r="126" spans="1:19">
      <c r="A126" s="1">
        <v>1927</v>
      </c>
      <c r="B126" s="1">
        <v>5</v>
      </c>
      <c r="C126" s="1">
        <v>5</v>
      </c>
      <c r="D126" s="4">
        <f t="shared" si="3"/>
        <v>72</v>
      </c>
      <c r="E126" s="1">
        <v>5</v>
      </c>
      <c r="F126" s="1">
        <v>22</v>
      </c>
      <c r="G126" s="1">
        <v>2</v>
      </c>
      <c r="H126" s="1">
        <f>1+4</f>
        <v>5</v>
      </c>
      <c r="I126" s="1">
        <v>3</v>
      </c>
      <c r="J126" s="1">
        <f>6+3+8</f>
        <v>17</v>
      </c>
      <c r="K126" s="2">
        <f t="shared" si="4"/>
        <v>25</v>
      </c>
      <c r="L126" s="2">
        <f t="shared" si="5"/>
        <v>47</v>
      </c>
      <c r="M126" s="1" t="s">
        <v>30</v>
      </c>
      <c r="N126" s="1" t="s">
        <v>31</v>
      </c>
      <c r="O126" s="1">
        <v>1927</v>
      </c>
      <c r="P126" s="1">
        <v>114</v>
      </c>
      <c r="Q126" s="1">
        <v>3891</v>
      </c>
      <c r="S126" s="1" t="s">
        <v>82</v>
      </c>
    </row>
    <row r="127" spans="1:19">
      <c r="A127" s="1">
        <v>1927</v>
      </c>
      <c r="B127" s="1">
        <v>5</v>
      </c>
      <c r="C127" s="1">
        <v>6</v>
      </c>
      <c r="D127" s="4">
        <f t="shared" si="3"/>
        <v>67</v>
      </c>
      <c r="E127" s="1">
        <v>4</v>
      </c>
      <c r="F127" s="1">
        <v>27</v>
      </c>
      <c r="G127" s="1">
        <v>1</v>
      </c>
      <c r="H127" s="1">
        <v>2</v>
      </c>
      <c r="I127" s="1">
        <v>3</v>
      </c>
      <c r="J127" s="1">
        <f>12+6+7</f>
        <v>25</v>
      </c>
      <c r="K127" s="2">
        <f t="shared" si="4"/>
        <v>12</v>
      </c>
      <c r="L127" s="2">
        <f t="shared" si="5"/>
        <v>55</v>
      </c>
      <c r="M127" s="1" t="s">
        <v>30</v>
      </c>
      <c r="N127" s="1" t="s">
        <v>31</v>
      </c>
      <c r="O127" s="1">
        <v>1927</v>
      </c>
      <c r="P127" s="1">
        <v>114</v>
      </c>
      <c r="Q127" s="1">
        <v>3891</v>
      </c>
      <c r="S127" s="1" t="s">
        <v>82</v>
      </c>
    </row>
    <row r="128" spans="1:19">
      <c r="A128" s="1">
        <v>1927</v>
      </c>
      <c r="B128" s="1">
        <v>5</v>
      </c>
      <c r="C128" s="1">
        <v>7</v>
      </c>
      <c r="D128" s="4">
        <f t="shared" si="3"/>
        <v>80</v>
      </c>
      <c r="E128" s="1">
        <v>5</v>
      </c>
      <c r="F128" s="1">
        <v>30</v>
      </c>
      <c r="G128" s="1">
        <v>2</v>
      </c>
      <c r="H128" s="1">
        <f>2+6</f>
        <v>8</v>
      </c>
      <c r="I128" s="1">
        <v>3</v>
      </c>
      <c r="J128" s="1">
        <f>12+4+6</f>
        <v>22</v>
      </c>
      <c r="K128" s="2">
        <f t="shared" si="4"/>
        <v>28</v>
      </c>
      <c r="L128" s="2">
        <f t="shared" si="5"/>
        <v>52</v>
      </c>
      <c r="M128" s="1" t="s">
        <v>30</v>
      </c>
      <c r="N128" s="1" t="s">
        <v>31</v>
      </c>
      <c r="O128" s="1">
        <v>1927</v>
      </c>
      <c r="P128" s="1">
        <v>114</v>
      </c>
      <c r="Q128" s="1">
        <v>3891</v>
      </c>
      <c r="S128" s="1" t="s">
        <v>82</v>
      </c>
    </row>
    <row r="129" spans="1:19">
      <c r="A129" s="1">
        <v>1927</v>
      </c>
      <c r="B129" s="1">
        <v>5</v>
      </c>
      <c r="C129" s="1">
        <v>8</v>
      </c>
      <c r="D129" s="4">
        <f t="shared" si="3"/>
        <v>94</v>
      </c>
      <c r="E129" s="1">
        <v>6</v>
      </c>
      <c r="F129" s="1">
        <v>34</v>
      </c>
      <c r="G129" s="1">
        <v>1</v>
      </c>
      <c r="H129" s="1">
        <v>6</v>
      </c>
      <c r="I129" s="1">
        <v>5</v>
      </c>
      <c r="J129" s="1">
        <f>14+7+4+2+1</f>
        <v>28</v>
      </c>
      <c r="K129" s="2">
        <f t="shared" si="4"/>
        <v>16</v>
      </c>
      <c r="L129" s="2">
        <f t="shared" si="5"/>
        <v>78</v>
      </c>
      <c r="M129" s="1" t="s">
        <v>30</v>
      </c>
      <c r="N129" s="1" t="s">
        <v>31</v>
      </c>
      <c r="O129" s="1">
        <v>1927</v>
      </c>
      <c r="P129" s="1">
        <v>114</v>
      </c>
      <c r="Q129" s="1">
        <v>3891</v>
      </c>
      <c r="S129" s="1" t="s">
        <v>82</v>
      </c>
    </row>
    <row r="130" spans="1:19">
      <c r="A130" s="1">
        <v>1927</v>
      </c>
      <c r="B130" s="1">
        <v>5</v>
      </c>
      <c r="C130" s="1">
        <v>9</v>
      </c>
      <c r="D130" s="4">
        <f t="shared" si="3"/>
        <v>78</v>
      </c>
      <c r="E130" s="1">
        <v>5</v>
      </c>
      <c r="F130" s="1">
        <v>28</v>
      </c>
      <c r="G130" s="1">
        <v>1</v>
      </c>
      <c r="H130" s="1">
        <v>7</v>
      </c>
      <c r="I130" s="1">
        <v>4</v>
      </c>
      <c r="J130" s="1">
        <f>11+4+2+4</f>
        <v>21</v>
      </c>
      <c r="K130" s="2">
        <f t="shared" si="4"/>
        <v>17</v>
      </c>
      <c r="L130" s="2">
        <f t="shared" si="5"/>
        <v>61</v>
      </c>
      <c r="M130" s="1" t="s">
        <v>30</v>
      </c>
      <c r="N130" s="1" t="s">
        <v>31</v>
      </c>
      <c r="O130" s="1">
        <v>1927</v>
      </c>
      <c r="P130" s="1">
        <v>114</v>
      </c>
      <c r="Q130" s="1">
        <v>3891</v>
      </c>
      <c r="S130" s="1" t="s">
        <v>82</v>
      </c>
    </row>
    <row r="131" spans="1:19">
      <c r="A131" s="1">
        <v>1927</v>
      </c>
      <c r="B131" s="1">
        <v>5</v>
      </c>
      <c r="C131" s="1">
        <v>10</v>
      </c>
      <c r="D131" s="4">
        <f t="shared" ref="D131:D194" si="6">IF(E131="","",E131*10+F131)</f>
        <v>139</v>
      </c>
      <c r="E131" s="1">
        <v>10</v>
      </c>
      <c r="F131" s="1">
        <v>39</v>
      </c>
      <c r="G131" s="1">
        <v>4</v>
      </c>
      <c r="H131" s="1">
        <f>5+2+6+1</f>
        <v>14</v>
      </c>
      <c r="I131" s="1">
        <v>6</v>
      </c>
      <c r="J131" s="1">
        <f>7+3+2+2+5+6</f>
        <v>25</v>
      </c>
      <c r="K131" s="2">
        <f t="shared" ref="K131:K194" si="7">IF(D131="","",G131*10+H131)</f>
        <v>54</v>
      </c>
      <c r="L131" s="2">
        <f t="shared" ref="L131:L194" si="8">IF(D131="","",I131*10+J131)</f>
        <v>85</v>
      </c>
      <c r="M131" s="1" t="s">
        <v>30</v>
      </c>
      <c r="N131" s="1" t="s">
        <v>31</v>
      </c>
      <c r="O131" s="1">
        <v>1927</v>
      </c>
      <c r="P131" s="1">
        <v>114</v>
      </c>
      <c r="Q131" s="1">
        <v>3891</v>
      </c>
      <c r="S131" s="1" t="s">
        <v>82</v>
      </c>
    </row>
    <row r="132" spans="1:19">
      <c r="A132" s="1">
        <v>1927</v>
      </c>
      <c r="B132" s="1">
        <v>5</v>
      </c>
      <c r="C132" s="1">
        <v>11</v>
      </c>
      <c r="D132" s="4">
        <f t="shared" si="6"/>
        <v>135</v>
      </c>
      <c r="E132" s="1">
        <v>9</v>
      </c>
      <c r="F132" s="1">
        <v>45</v>
      </c>
      <c r="G132" s="1">
        <v>4</v>
      </c>
      <c r="H132" s="1">
        <f>15+1+6+3</f>
        <v>25</v>
      </c>
      <c r="I132" s="1">
        <v>5</v>
      </c>
      <c r="J132" s="1">
        <f>6+2+2+5+5</f>
        <v>20</v>
      </c>
      <c r="K132" s="2">
        <f t="shared" si="7"/>
        <v>65</v>
      </c>
      <c r="L132" s="2">
        <f t="shared" si="8"/>
        <v>70</v>
      </c>
      <c r="M132" s="1" t="s">
        <v>30</v>
      </c>
      <c r="N132" s="1" t="s">
        <v>31</v>
      </c>
      <c r="O132" s="1">
        <v>1927</v>
      </c>
      <c r="P132" s="1">
        <v>114</v>
      </c>
      <c r="Q132" s="1">
        <v>3891</v>
      </c>
      <c r="S132" s="1" t="s">
        <v>82</v>
      </c>
    </row>
    <row r="133" spans="1:19">
      <c r="A133" s="1">
        <v>1927</v>
      </c>
      <c r="B133" s="1">
        <v>5</v>
      </c>
      <c r="C133" s="1">
        <v>12</v>
      </c>
      <c r="D133" s="4">
        <f t="shared" si="6"/>
        <v>141</v>
      </c>
      <c r="E133" s="1">
        <v>9</v>
      </c>
      <c r="F133" s="1">
        <v>51</v>
      </c>
      <c r="G133" s="1">
        <v>4</v>
      </c>
      <c r="H133" s="1">
        <f>14+1+14+3</f>
        <v>32</v>
      </c>
      <c r="I133" s="1">
        <v>5</v>
      </c>
      <c r="J133" s="1">
        <f>5+1+1+10+2</f>
        <v>19</v>
      </c>
      <c r="K133" s="2">
        <f t="shared" si="7"/>
        <v>72</v>
      </c>
      <c r="L133" s="2">
        <f t="shared" si="8"/>
        <v>69</v>
      </c>
      <c r="M133" s="1" t="s">
        <v>30</v>
      </c>
      <c r="N133" s="1" t="s">
        <v>31</v>
      </c>
      <c r="O133" s="1">
        <v>1927</v>
      </c>
      <c r="P133" s="1">
        <v>114</v>
      </c>
      <c r="Q133" s="1">
        <v>3891</v>
      </c>
      <c r="S133" s="1" t="s">
        <v>82</v>
      </c>
    </row>
    <row r="134" spans="1:19">
      <c r="A134" s="1">
        <v>1927</v>
      </c>
      <c r="B134" s="1">
        <v>5</v>
      </c>
      <c r="C134" s="1">
        <v>13</v>
      </c>
      <c r="D134" s="4">
        <f t="shared" si="6"/>
        <v>87</v>
      </c>
      <c r="E134" s="1">
        <v>6</v>
      </c>
      <c r="F134" s="1">
        <v>27</v>
      </c>
      <c r="G134" s="1">
        <v>3</v>
      </c>
      <c r="H134" s="1">
        <f>8+9+3</f>
        <v>20</v>
      </c>
      <c r="I134" s="1">
        <v>3</v>
      </c>
      <c r="J134" s="1">
        <f>1+4+2</f>
        <v>7</v>
      </c>
      <c r="K134" s="2">
        <f t="shared" si="7"/>
        <v>50</v>
      </c>
      <c r="L134" s="2">
        <f t="shared" si="8"/>
        <v>37</v>
      </c>
      <c r="M134" s="1" t="s">
        <v>30</v>
      </c>
      <c r="N134" s="1" t="s">
        <v>31</v>
      </c>
      <c r="O134" s="1">
        <v>1927</v>
      </c>
      <c r="P134" s="1">
        <v>114</v>
      </c>
      <c r="Q134" s="1">
        <v>3891</v>
      </c>
      <c r="S134" s="1" t="s">
        <v>82</v>
      </c>
    </row>
    <row r="135" spans="1:19">
      <c r="A135" s="1">
        <v>1927</v>
      </c>
      <c r="B135" s="1">
        <v>5</v>
      </c>
      <c r="C135" s="1">
        <v>14</v>
      </c>
      <c r="D135" s="4" t="str">
        <f t="shared" si="6"/>
        <v/>
      </c>
      <c r="K135" s="2" t="str">
        <f t="shared" si="7"/>
        <v/>
      </c>
      <c r="L135" s="2" t="str">
        <f t="shared" si="8"/>
        <v/>
      </c>
      <c r="N135" s="1" t="s">
        <v>31</v>
      </c>
      <c r="O135" s="1">
        <v>1927</v>
      </c>
      <c r="P135" s="1">
        <v>114</v>
      </c>
      <c r="Q135" s="1">
        <v>3891</v>
      </c>
      <c r="S135" s="1" t="s">
        <v>82</v>
      </c>
    </row>
    <row r="136" spans="1:19">
      <c r="A136" s="1">
        <v>1927</v>
      </c>
      <c r="B136" s="1">
        <v>5</v>
      </c>
      <c r="C136" s="1">
        <v>15</v>
      </c>
      <c r="D136" s="4">
        <f t="shared" si="6"/>
        <v>63</v>
      </c>
      <c r="E136" s="1">
        <v>5</v>
      </c>
      <c r="F136" s="1">
        <v>13</v>
      </c>
      <c r="G136" s="1">
        <v>2</v>
      </c>
      <c r="H136" s="1">
        <f>5+2</f>
        <v>7</v>
      </c>
      <c r="I136" s="1">
        <v>3</v>
      </c>
      <c r="J136" s="1">
        <f>1+1+4</f>
        <v>6</v>
      </c>
      <c r="K136" s="2">
        <f t="shared" si="7"/>
        <v>27</v>
      </c>
      <c r="L136" s="2">
        <f t="shared" si="8"/>
        <v>36</v>
      </c>
      <c r="M136" s="1" t="s">
        <v>30</v>
      </c>
      <c r="N136" s="1" t="s">
        <v>31</v>
      </c>
      <c r="O136" s="1">
        <v>1927</v>
      </c>
      <c r="P136" s="1">
        <v>114</v>
      </c>
      <c r="Q136" s="1">
        <v>3891</v>
      </c>
      <c r="S136" s="1" t="s">
        <v>82</v>
      </c>
    </row>
    <row r="137" spans="1:19">
      <c r="A137" s="1">
        <v>1927</v>
      </c>
      <c r="B137" s="1">
        <v>5</v>
      </c>
      <c r="C137" s="1">
        <v>16</v>
      </c>
      <c r="D137" s="4">
        <f t="shared" si="6"/>
        <v>72</v>
      </c>
      <c r="E137" s="1">
        <v>6</v>
      </c>
      <c r="F137" s="1">
        <v>12</v>
      </c>
      <c r="G137" s="1">
        <v>3</v>
      </c>
      <c r="H137" s="1">
        <f>3+2+2</f>
        <v>7</v>
      </c>
      <c r="I137" s="1">
        <v>3</v>
      </c>
      <c r="J137" s="1">
        <f>2+1+2</f>
        <v>5</v>
      </c>
      <c r="K137" s="2">
        <f t="shared" si="7"/>
        <v>37</v>
      </c>
      <c r="L137" s="2">
        <f t="shared" si="8"/>
        <v>35</v>
      </c>
      <c r="M137" s="1" t="s">
        <v>30</v>
      </c>
      <c r="N137" s="1" t="s">
        <v>31</v>
      </c>
      <c r="O137" s="1">
        <v>1927</v>
      </c>
      <c r="P137" s="1">
        <v>114</v>
      </c>
      <c r="Q137" s="1">
        <v>3891</v>
      </c>
      <c r="S137" s="1" t="s">
        <v>82</v>
      </c>
    </row>
    <row r="138" spans="1:19">
      <c r="A138" s="1">
        <v>1927</v>
      </c>
      <c r="B138" s="1">
        <v>5</v>
      </c>
      <c r="C138" s="1">
        <v>17</v>
      </c>
      <c r="D138" s="4">
        <f t="shared" si="6"/>
        <v>74</v>
      </c>
      <c r="E138" s="1">
        <v>6</v>
      </c>
      <c r="F138" s="1">
        <v>14</v>
      </c>
      <c r="G138" s="1">
        <v>2</v>
      </c>
      <c r="H138" s="1">
        <f>2+5</f>
        <v>7</v>
      </c>
      <c r="I138" s="1">
        <v>4</v>
      </c>
      <c r="J138" s="1">
        <f>2+1+2+2</f>
        <v>7</v>
      </c>
      <c r="K138" s="2">
        <f t="shared" si="7"/>
        <v>27</v>
      </c>
      <c r="L138" s="2">
        <f t="shared" si="8"/>
        <v>47</v>
      </c>
      <c r="M138" s="1" t="s">
        <v>30</v>
      </c>
      <c r="N138" s="1" t="s">
        <v>31</v>
      </c>
      <c r="O138" s="1">
        <v>1927</v>
      </c>
      <c r="P138" s="1">
        <v>114</v>
      </c>
      <c r="Q138" s="1">
        <v>3891</v>
      </c>
      <c r="S138" s="1" t="s">
        <v>82</v>
      </c>
    </row>
    <row r="139" spans="1:19">
      <c r="A139" s="1">
        <v>1927</v>
      </c>
      <c r="B139" s="1">
        <v>5</v>
      </c>
      <c r="C139" s="1">
        <v>18</v>
      </c>
      <c r="D139" s="4" t="str">
        <f t="shared" si="6"/>
        <v/>
      </c>
      <c r="K139" s="2" t="str">
        <f t="shared" si="7"/>
        <v/>
      </c>
      <c r="L139" s="2" t="str">
        <f t="shared" si="8"/>
        <v/>
      </c>
      <c r="N139" s="1" t="s">
        <v>31</v>
      </c>
      <c r="O139" s="1">
        <v>1927</v>
      </c>
      <c r="P139" s="1">
        <v>114</v>
      </c>
      <c r="Q139" s="1">
        <v>3891</v>
      </c>
      <c r="S139" s="1" t="s">
        <v>82</v>
      </c>
    </row>
    <row r="140" spans="1:19">
      <c r="A140" s="1">
        <v>1927</v>
      </c>
      <c r="B140" s="1">
        <v>5</v>
      </c>
      <c r="C140" s="1">
        <v>19</v>
      </c>
      <c r="D140" s="4">
        <f t="shared" si="6"/>
        <v>48</v>
      </c>
      <c r="E140" s="1">
        <v>4</v>
      </c>
      <c r="F140" s="1">
        <v>8</v>
      </c>
      <c r="I140" s="1">
        <v>4</v>
      </c>
      <c r="J140" s="1">
        <f>3+2+2+1</f>
        <v>8</v>
      </c>
      <c r="K140" s="2">
        <f t="shared" si="7"/>
        <v>0</v>
      </c>
      <c r="L140" s="2">
        <f t="shared" si="8"/>
        <v>48</v>
      </c>
      <c r="M140" s="1" t="s">
        <v>30</v>
      </c>
      <c r="N140" s="1" t="s">
        <v>31</v>
      </c>
      <c r="O140" s="1">
        <v>1927</v>
      </c>
      <c r="P140" s="1">
        <v>114</v>
      </c>
      <c r="Q140" s="1">
        <v>3891</v>
      </c>
      <c r="S140" s="1" t="s">
        <v>82</v>
      </c>
    </row>
    <row r="141" spans="1:19">
      <c r="A141" s="1">
        <v>1927</v>
      </c>
      <c r="B141" s="1">
        <v>5</v>
      </c>
      <c r="C141" s="1">
        <v>20</v>
      </c>
      <c r="D141" s="4">
        <f t="shared" si="6"/>
        <v>83</v>
      </c>
      <c r="E141" s="1">
        <v>6</v>
      </c>
      <c r="F141" s="1">
        <v>23</v>
      </c>
      <c r="G141" s="1">
        <v>2</v>
      </c>
      <c r="H141" s="1">
        <f>5+1</f>
        <v>6</v>
      </c>
      <c r="I141" s="1">
        <v>4</v>
      </c>
      <c r="J141" s="1">
        <f>2+10+4+1</f>
        <v>17</v>
      </c>
      <c r="K141" s="2">
        <f t="shared" si="7"/>
        <v>26</v>
      </c>
      <c r="L141" s="2">
        <f t="shared" si="8"/>
        <v>57</v>
      </c>
      <c r="M141" s="1" t="s">
        <v>30</v>
      </c>
      <c r="N141" s="1" t="s">
        <v>31</v>
      </c>
      <c r="O141" s="1">
        <v>1927</v>
      </c>
      <c r="P141" s="1">
        <v>114</v>
      </c>
      <c r="Q141" s="1">
        <v>3891</v>
      </c>
      <c r="S141" s="1" t="s">
        <v>82</v>
      </c>
    </row>
    <row r="142" spans="1:19">
      <c r="A142" s="1">
        <v>1927</v>
      </c>
      <c r="B142" s="1">
        <v>5</v>
      </c>
      <c r="C142" s="1">
        <v>21</v>
      </c>
      <c r="D142" s="4">
        <f t="shared" si="6"/>
        <v>87</v>
      </c>
      <c r="E142" s="1">
        <v>6</v>
      </c>
      <c r="F142" s="1">
        <v>27</v>
      </c>
      <c r="G142" s="1">
        <v>2</v>
      </c>
      <c r="H142" s="1">
        <f>4+1</f>
        <v>5</v>
      </c>
      <c r="I142" s="1">
        <v>4</v>
      </c>
      <c r="J142" s="1">
        <f>3+16+2+1</f>
        <v>22</v>
      </c>
      <c r="K142" s="2">
        <f t="shared" si="7"/>
        <v>25</v>
      </c>
      <c r="L142" s="2">
        <f t="shared" si="8"/>
        <v>62</v>
      </c>
      <c r="M142" s="1" t="s">
        <v>30</v>
      </c>
      <c r="N142" s="1" t="s">
        <v>31</v>
      </c>
      <c r="O142" s="1">
        <v>1927</v>
      </c>
      <c r="P142" s="1">
        <v>114</v>
      </c>
      <c r="Q142" s="1">
        <v>3891</v>
      </c>
      <c r="S142" s="1" t="s">
        <v>82</v>
      </c>
    </row>
    <row r="143" spans="1:19">
      <c r="A143" s="1">
        <v>1927</v>
      </c>
      <c r="B143" s="1">
        <v>5</v>
      </c>
      <c r="C143" s="1">
        <v>22</v>
      </c>
      <c r="D143" s="4">
        <f t="shared" si="6"/>
        <v>89</v>
      </c>
      <c r="E143" s="1">
        <v>7</v>
      </c>
      <c r="F143" s="1">
        <v>19</v>
      </c>
      <c r="G143" s="1">
        <v>1</v>
      </c>
      <c r="H143" s="1">
        <v>1</v>
      </c>
      <c r="I143" s="1">
        <v>6</v>
      </c>
      <c r="J143" s="1">
        <f>1+10+2+2+2+1</f>
        <v>18</v>
      </c>
      <c r="K143" s="2">
        <f t="shared" si="7"/>
        <v>11</v>
      </c>
      <c r="L143" s="2">
        <f t="shared" si="8"/>
        <v>78</v>
      </c>
      <c r="M143" s="1" t="s">
        <v>30</v>
      </c>
      <c r="N143" s="1" t="s">
        <v>31</v>
      </c>
      <c r="O143" s="1">
        <v>1927</v>
      </c>
      <c r="P143" s="1">
        <v>114</v>
      </c>
      <c r="Q143" s="1">
        <v>3891</v>
      </c>
      <c r="S143" s="1" t="s">
        <v>82</v>
      </c>
    </row>
    <row r="144" spans="1:19">
      <c r="A144" s="1">
        <v>1927</v>
      </c>
      <c r="B144" s="1">
        <v>5</v>
      </c>
      <c r="C144" s="1">
        <v>23</v>
      </c>
      <c r="D144" s="4">
        <f t="shared" si="6"/>
        <v>114</v>
      </c>
      <c r="E144" s="1">
        <v>9</v>
      </c>
      <c r="F144" s="1">
        <v>24</v>
      </c>
      <c r="G144" s="1">
        <v>1</v>
      </c>
      <c r="H144" s="1">
        <v>1</v>
      </c>
      <c r="I144" s="1">
        <v>8</v>
      </c>
      <c r="J144" s="1">
        <f>1+11+2+1+2+4+1+1</f>
        <v>23</v>
      </c>
      <c r="K144" s="2">
        <f t="shared" si="7"/>
        <v>11</v>
      </c>
      <c r="L144" s="2">
        <f t="shared" si="8"/>
        <v>103</v>
      </c>
      <c r="M144" s="1" t="s">
        <v>30</v>
      </c>
      <c r="N144" s="1" t="s">
        <v>31</v>
      </c>
      <c r="O144" s="1">
        <v>1927</v>
      </c>
      <c r="P144" s="1">
        <v>114</v>
      </c>
      <c r="Q144" s="1">
        <v>3891</v>
      </c>
      <c r="S144" s="1" t="s">
        <v>82</v>
      </c>
    </row>
    <row r="145" spans="1:19">
      <c r="A145" s="1">
        <v>1927</v>
      </c>
      <c r="B145" s="1">
        <v>5</v>
      </c>
      <c r="C145" s="1">
        <v>24</v>
      </c>
      <c r="D145" s="4" t="str">
        <f t="shared" si="6"/>
        <v/>
      </c>
      <c r="K145" s="2" t="str">
        <f t="shared" si="7"/>
        <v/>
      </c>
      <c r="L145" s="2" t="str">
        <f t="shared" si="8"/>
        <v/>
      </c>
      <c r="N145" s="1" t="s">
        <v>31</v>
      </c>
      <c r="O145" s="1">
        <v>1927</v>
      </c>
      <c r="P145" s="1">
        <v>114</v>
      </c>
      <c r="Q145" s="1">
        <v>3891</v>
      </c>
      <c r="S145" s="1" t="s">
        <v>82</v>
      </c>
    </row>
    <row r="146" spans="1:19">
      <c r="A146" s="1">
        <v>1927</v>
      </c>
      <c r="B146" s="1">
        <v>5</v>
      </c>
      <c r="C146" s="1">
        <v>25</v>
      </c>
      <c r="D146" s="4">
        <f t="shared" si="6"/>
        <v>131</v>
      </c>
      <c r="E146" s="1">
        <v>10</v>
      </c>
      <c r="F146" s="1">
        <v>31</v>
      </c>
      <c r="G146" s="1">
        <v>1</v>
      </c>
      <c r="H146" s="1">
        <v>2</v>
      </c>
      <c r="I146" s="1">
        <v>9</v>
      </c>
      <c r="J146" s="1">
        <f>1+6+1+2+2+7+7+2+1</f>
        <v>29</v>
      </c>
      <c r="K146" s="2">
        <f t="shared" si="7"/>
        <v>12</v>
      </c>
      <c r="L146" s="2">
        <f t="shared" si="8"/>
        <v>119</v>
      </c>
      <c r="M146" s="1" t="s">
        <v>30</v>
      </c>
      <c r="N146" s="1" t="s">
        <v>31</v>
      </c>
      <c r="O146" s="1">
        <v>1927</v>
      </c>
      <c r="P146" s="1">
        <v>114</v>
      </c>
      <c r="Q146" s="1">
        <v>3891</v>
      </c>
      <c r="S146" s="1" t="s">
        <v>82</v>
      </c>
    </row>
    <row r="147" spans="1:19">
      <c r="A147" s="1">
        <v>1927</v>
      </c>
      <c r="B147" s="1">
        <v>5</v>
      </c>
      <c r="C147" s="1">
        <v>26</v>
      </c>
      <c r="D147" s="4">
        <f t="shared" si="6"/>
        <v>132</v>
      </c>
      <c r="E147" s="1">
        <v>9</v>
      </c>
      <c r="F147" s="1">
        <v>42</v>
      </c>
      <c r="G147" s="1">
        <v>1</v>
      </c>
      <c r="H147" s="1">
        <v>3</v>
      </c>
      <c r="I147" s="1">
        <v>8</v>
      </c>
      <c r="J147" s="1">
        <f>1+8+3+8+1+9+8+1</f>
        <v>39</v>
      </c>
      <c r="K147" s="2">
        <f t="shared" si="7"/>
        <v>13</v>
      </c>
      <c r="L147" s="2">
        <f t="shared" si="8"/>
        <v>119</v>
      </c>
      <c r="M147" s="1" t="s">
        <v>30</v>
      </c>
      <c r="N147" s="1" t="s">
        <v>31</v>
      </c>
      <c r="O147" s="1">
        <v>1927</v>
      </c>
      <c r="P147" s="1">
        <v>114</v>
      </c>
      <c r="Q147" s="1">
        <v>3891</v>
      </c>
      <c r="S147" s="1" t="s">
        <v>82</v>
      </c>
    </row>
    <row r="148" spans="1:19">
      <c r="A148" s="1">
        <v>1927</v>
      </c>
      <c r="B148" s="1">
        <v>5</v>
      </c>
      <c r="C148" s="1">
        <v>27</v>
      </c>
      <c r="D148" s="4">
        <f t="shared" si="6"/>
        <v>103</v>
      </c>
      <c r="E148" s="1">
        <v>7</v>
      </c>
      <c r="F148" s="1">
        <v>33</v>
      </c>
      <c r="G148" s="1">
        <v>1</v>
      </c>
      <c r="H148" s="1">
        <v>2</v>
      </c>
      <c r="I148" s="1">
        <v>6</v>
      </c>
      <c r="J148" s="1">
        <f>4+7+1+8+10+1</f>
        <v>31</v>
      </c>
      <c r="K148" s="2">
        <f t="shared" si="7"/>
        <v>12</v>
      </c>
      <c r="L148" s="2">
        <f t="shared" si="8"/>
        <v>91</v>
      </c>
      <c r="M148" s="1" t="s">
        <v>38</v>
      </c>
      <c r="N148" s="1" t="s">
        <v>31</v>
      </c>
      <c r="O148" s="1">
        <v>1927</v>
      </c>
      <c r="P148" s="1">
        <v>114</v>
      </c>
      <c r="Q148" s="1">
        <v>3891</v>
      </c>
      <c r="S148" s="1" t="s">
        <v>82</v>
      </c>
    </row>
    <row r="149" spans="1:19">
      <c r="A149" s="1">
        <v>1927</v>
      </c>
      <c r="B149" s="1">
        <v>5</v>
      </c>
      <c r="C149" s="1">
        <v>28</v>
      </c>
      <c r="D149" s="4">
        <f t="shared" si="6"/>
        <v>79</v>
      </c>
      <c r="E149" s="1">
        <v>6</v>
      </c>
      <c r="F149" s="1">
        <v>19</v>
      </c>
      <c r="I149" s="1">
        <v>6</v>
      </c>
      <c r="J149" s="1">
        <f>1+4+1+6+5+2</f>
        <v>19</v>
      </c>
      <c r="K149" s="2">
        <f t="shared" si="7"/>
        <v>0</v>
      </c>
      <c r="L149" s="2">
        <f t="shared" si="8"/>
        <v>79</v>
      </c>
      <c r="M149" s="1" t="s">
        <v>30</v>
      </c>
      <c r="N149" s="1" t="s">
        <v>31</v>
      </c>
      <c r="O149" s="1">
        <v>1927</v>
      </c>
      <c r="P149" s="1">
        <v>114</v>
      </c>
      <c r="Q149" s="1">
        <v>3891</v>
      </c>
      <c r="S149" s="1" t="s">
        <v>82</v>
      </c>
    </row>
    <row r="150" spans="1:19">
      <c r="A150" s="1">
        <v>1927</v>
      </c>
      <c r="B150" s="1">
        <v>5</v>
      </c>
      <c r="C150" s="1">
        <v>29</v>
      </c>
      <c r="D150" s="4">
        <f t="shared" si="6"/>
        <v>66</v>
      </c>
      <c r="E150" s="1">
        <v>5</v>
      </c>
      <c r="F150" s="1">
        <v>16</v>
      </c>
      <c r="I150" s="1">
        <v>5</v>
      </c>
      <c r="J150" s="1">
        <f>1+3+1+8+3</f>
        <v>16</v>
      </c>
      <c r="K150" s="2">
        <f t="shared" si="7"/>
        <v>0</v>
      </c>
      <c r="L150" s="2">
        <f t="shared" si="8"/>
        <v>66</v>
      </c>
      <c r="M150" s="1" t="s">
        <v>30</v>
      </c>
      <c r="N150" s="1" t="s">
        <v>31</v>
      </c>
      <c r="O150" s="1">
        <v>1927</v>
      </c>
      <c r="P150" s="1">
        <v>114</v>
      </c>
      <c r="Q150" s="1">
        <v>3891</v>
      </c>
      <c r="S150" s="1" t="s">
        <v>82</v>
      </c>
    </row>
    <row r="151" spans="1:19">
      <c r="A151" s="1">
        <v>1927</v>
      </c>
      <c r="B151" s="1">
        <v>5</v>
      </c>
      <c r="C151" s="1">
        <v>30</v>
      </c>
      <c r="D151" s="4">
        <f t="shared" si="6"/>
        <v>65</v>
      </c>
      <c r="E151" s="1">
        <v>5</v>
      </c>
      <c r="F151" s="1">
        <v>15</v>
      </c>
      <c r="I151" s="1">
        <v>5</v>
      </c>
      <c r="J151" s="1">
        <f>2+3+1+4+5</f>
        <v>15</v>
      </c>
      <c r="K151" s="2">
        <f t="shared" si="7"/>
        <v>0</v>
      </c>
      <c r="L151" s="2">
        <f t="shared" si="8"/>
        <v>65</v>
      </c>
      <c r="M151" s="1" t="s">
        <v>30</v>
      </c>
      <c r="N151" s="1" t="s">
        <v>31</v>
      </c>
      <c r="O151" s="1">
        <v>1927</v>
      </c>
      <c r="P151" s="1">
        <v>114</v>
      </c>
      <c r="Q151" s="1">
        <v>3891</v>
      </c>
      <c r="S151" s="1" t="s">
        <v>82</v>
      </c>
    </row>
    <row r="152" spans="1:19">
      <c r="A152" s="1">
        <v>1927</v>
      </c>
      <c r="B152" s="1">
        <v>5</v>
      </c>
      <c r="C152" s="1">
        <v>31</v>
      </c>
      <c r="D152" s="4">
        <f t="shared" si="6"/>
        <v>37</v>
      </c>
      <c r="E152" s="1">
        <v>3</v>
      </c>
      <c r="F152" s="1">
        <v>7</v>
      </c>
      <c r="I152" s="1">
        <v>3</v>
      </c>
      <c r="J152" s="1">
        <f>1+2+4</f>
        <v>7</v>
      </c>
      <c r="K152" s="2">
        <f t="shared" si="7"/>
        <v>0</v>
      </c>
      <c r="L152" s="2">
        <f t="shared" si="8"/>
        <v>37</v>
      </c>
      <c r="M152" s="1" t="s">
        <v>30</v>
      </c>
      <c r="N152" s="1" t="s">
        <v>31</v>
      </c>
      <c r="O152" s="1">
        <v>1927</v>
      </c>
      <c r="P152" s="1">
        <v>114</v>
      </c>
      <c r="Q152" s="1">
        <v>3891</v>
      </c>
      <c r="S152" s="1" t="s">
        <v>82</v>
      </c>
    </row>
    <row r="153" spans="1:19">
      <c r="A153" s="1">
        <v>1927</v>
      </c>
      <c r="B153" s="1">
        <v>6</v>
      </c>
      <c r="C153" s="1">
        <v>1</v>
      </c>
      <c r="D153" s="4">
        <f t="shared" si="6"/>
        <v>36</v>
      </c>
      <c r="E153" s="1">
        <v>3</v>
      </c>
      <c r="F153" s="1">
        <v>6</v>
      </c>
      <c r="I153" s="1">
        <v>3</v>
      </c>
      <c r="J153" s="1">
        <f>1+1+4</f>
        <v>6</v>
      </c>
      <c r="K153" s="2">
        <f t="shared" si="7"/>
        <v>0</v>
      </c>
      <c r="L153" s="2">
        <f t="shared" si="8"/>
        <v>36</v>
      </c>
      <c r="M153" s="1" t="s">
        <v>30</v>
      </c>
      <c r="N153" s="1" t="s">
        <v>31</v>
      </c>
      <c r="O153" s="1">
        <v>1927</v>
      </c>
      <c r="P153" s="1">
        <v>117</v>
      </c>
      <c r="Q153" s="1">
        <v>3893</v>
      </c>
      <c r="S153" s="1" t="s">
        <v>83</v>
      </c>
    </row>
    <row r="154" spans="1:19">
      <c r="A154" s="1">
        <v>1927</v>
      </c>
      <c r="B154" s="1">
        <v>6</v>
      </c>
      <c r="C154" s="1">
        <v>2</v>
      </c>
      <c r="D154" s="4">
        <f t="shared" si="6"/>
        <v>36</v>
      </c>
      <c r="E154" s="1">
        <v>3</v>
      </c>
      <c r="F154" s="1">
        <v>6</v>
      </c>
      <c r="G154" s="1">
        <v>1</v>
      </c>
      <c r="H154" s="1">
        <v>2</v>
      </c>
      <c r="I154" s="1">
        <v>2</v>
      </c>
      <c r="J154" s="1">
        <f>1+3</f>
        <v>4</v>
      </c>
      <c r="K154" s="2">
        <f t="shared" si="7"/>
        <v>12</v>
      </c>
      <c r="L154" s="2">
        <f t="shared" si="8"/>
        <v>24</v>
      </c>
      <c r="M154" s="1" t="s">
        <v>30</v>
      </c>
      <c r="N154" s="1" t="s">
        <v>31</v>
      </c>
      <c r="O154" s="1">
        <v>1927</v>
      </c>
      <c r="P154" s="1">
        <v>117</v>
      </c>
      <c r="Q154" s="1">
        <v>3893</v>
      </c>
      <c r="S154" s="1" t="s">
        <v>83</v>
      </c>
    </row>
    <row r="155" spans="1:19">
      <c r="A155" s="1">
        <v>1927</v>
      </c>
      <c r="B155" s="1">
        <v>6</v>
      </c>
      <c r="C155" s="1">
        <v>3</v>
      </c>
      <c r="D155" s="4">
        <f t="shared" si="6"/>
        <v>35</v>
      </c>
      <c r="E155" s="1">
        <v>3</v>
      </c>
      <c r="F155" s="1">
        <v>5</v>
      </c>
      <c r="G155" s="1">
        <v>1</v>
      </c>
      <c r="H155" s="1">
        <v>3</v>
      </c>
      <c r="I155" s="1">
        <v>2</v>
      </c>
      <c r="J155" s="1">
        <f>1+1</f>
        <v>2</v>
      </c>
      <c r="K155" s="2">
        <f t="shared" si="7"/>
        <v>13</v>
      </c>
      <c r="L155" s="2">
        <f t="shared" si="8"/>
        <v>22</v>
      </c>
      <c r="M155" s="1" t="s">
        <v>30</v>
      </c>
      <c r="N155" s="1" t="s">
        <v>31</v>
      </c>
      <c r="O155" s="1">
        <v>1927</v>
      </c>
      <c r="P155" s="1">
        <v>117</v>
      </c>
      <c r="Q155" s="1">
        <v>3893</v>
      </c>
      <c r="S155" s="1" t="s">
        <v>83</v>
      </c>
    </row>
    <row r="156" spans="1:19">
      <c r="A156" s="1">
        <v>1927</v>
      </c>
      <c r="B156" s="1">
        <v>6</v>
      </c>
      <c r="C156" s="1">
        <v>4</v>
      </c>
      <c r="D156" s="4">
        <f t="shared" si="6"/>
        <v>24</v>
      </c>
      <c r="E156" s="1">
        <v>2</v>
      </c>
      <c r="F156" s="1">
        <v>4</v>
      </c>
      <c r="G156" s="1">
        <v>1</v>
      </c>
      <c r="H156" s="1">
        <v>3</v>
      </c>
      <c r="I156" s="1">
        <v>1</v>
      </c>
      <c r="J156" s="1">
        <v>1</v>
      </c>
      <c r="K156" s="2">
        <f t="shared" si="7"/>
        <v>13</v>
      </c>
      <c r="L156" s="2">
        <f t="shared" si="8"/>
        <v>11</v>
      </c>
      <c r="M156" s="1" t="s">
        <v>30</v>
      </c>
      <c r="N156" s="1" t="s">
        <v>31</v>
      </c>
      <c r="O156" s="1">
        <v>1927</v>
      </c>
      <c r="P156" s="1">
        <v>117</v>
      </c>
      <c r="Q156" s="1">
        <v>3893</v>
      </c>
      <c r="S156" s="1" t="s">
        <v>83</v>
      </c>
    </row>
    <row r="157" spans="1:19">
      <c r="A157" s="1">
        <v>1927</v>
      </c>
      <c r="B157" s="1">
        <v>6</v>
      </c>
      <c r="C157" s="1">
        <v>5</v>
      </c>
      <c r="D157" s="4" t="str">
        <f t="shared" si="6"/>
        <v/>
      </c>
      <c r="K157" s="2" t="str">
        <f t="shared" si="7"/>
        <v/>
      </c>
      <c r="L157" s="2" t="str">
        <f t="shared" si="8"/>
        <v/>
      </c>
      <c r="N157" s="1" t="s">
        <v>31</v>
      </c>
      <c r="O157" s="1">
        <v>1927</v>
      </c>
      <c r="P157" s="1">
        <v>117</v>
      </c>
      <c r="Q157" s="1">
        <v>3893</v>
      </c>
      <c r="S157" s="1" t="s">
        <v>83</v>
      </c>
    </row>
    <row r="158" spans="1:19">
      <c r="A158" s="1">
        <v>1927</v>
      </c>
      <c r="B158" s="1">
        <v>6</v>
      </c>
      <c r="C158" s="1">
        <v>6</v>
      </c>
      <c r="D158" s="4">
        <f t="shared" si="6"/>
        <v>45</v>
      </c>
      <c r="E158" s="1">
        <v>3</v>
      </c>
      <c r="F158" s="1">
        <v>15</v>
      </c>
      <c r="G158" s="1">
        <v>2</v>
      </c>
      <c r="H158" s="1">
        <f>11+3</f>
        <v>14</v>
      </c>
      <c r="I158" s="1">
        <v>1</v>
      </c>
      <c r="J158" s="1">
        <v>1</v>
      </c>
      <c r="K158" s="2">
        <f t="shared" si="7"/>
        <v>34</v>
      </c>
      <c r="L158" s="2">
        <f t="shared" si="8"/>
        <v>11</v>
      </c>
      <c r="M158" s="1" t="s">
        <v>30</v>
      </c>
      <c r="N158" s="1" t="s">
        <v>31</v>
      </c>
      <c r="O158" s="1">
        <v>1927</v>
      </c>
      <c r="P158" s="1">
        <v>117</v>
      </c>
      <c r="Q158" s="1">
        <v>3893</v>
      </c>
      <c r="S158" s="1" t="s">
        <v>83</v>
      </c>
    </row>
    <row r="159" spans="1:19">
      <c r="A159" s="1">
        <v>1927</v>
      </c>
      <c r="B159" s="1">
        <v>6</v>
      </c>
      <c r="C159" s="1">
        <v>7</v>
      </c>
      <c r="D159" s="4">
        <f t="shared" si="6"/>
        <v>47</v>
      </c>
      <c r="E159" s="1">
        <v>2</v>
      </c>
      <c r="F159" s="1">
        <v>27</v>
      </c>
      <c r="G159" s="1">
        <v>2</v>
      </c>
      <c r="H159" s="1">
        <f>20+7</f>
        <v>27</v>
      </c>
      <c r="K159" s="2">
        <f t="shared" si="7"/>
        <v>47</v>
      </c>
      <c r="L159" s="2">
        <f t="shared" si="8"/>
        <v>0</v>
      </c>
      <c r="M159" s="1" t="s">
        <v>30</v>
      </c>
      <c r="N159" s="1" t="s">
        <v>31</v>
      </c>
      <c r="O159" s="1">
        <v>1927</v>
      </c>
      <c r="P159" s="1">
        <v>117</v>
      </c>
      <c r="Q159" s="1">
        <v>3893</v>
      </c>
      <c r="S159" s="1" t="s">
        <v>83</v>
      </c>
    </row>
    <row r="160" spans="1:19">
      <c r="A160" s="1">
        <v>1927</v>
      </c>
      <c r="B160" s="1">
        <v>6</v>
      </c>
      <c r="C160" s="1">
        <v>8</v>
      </c>
      <c r="D160" s="4">
        <f t="shared" si="6"/>
        <v>47</v>
      </c>
      <c r="E160" s="1">
        <v>2</v>
      </c>
      <c r="F160" s="1">
        <v>27</v>
      </c>
      <c r="G160" s="1">
        <v>2</v>
      </c>
      <c r="H160" s="1">
        <f>21+11</f>
        <v>32</v>
      </c>
      <c r="K160" s="2">
        <f t="shared" si="7"/>
        <v>52</v>
      </c>
      <c r="L160" s="2">
        <f t="shared" si="8"/>
        <v>0</v>
      </c>
      <c r="M160" s="1" t="s">
        <v>30</v>
      </c>
      <c r="N160" s="1" t="s">
        <v>31</v>
      </c>
      <c r="O160" s="1">
        <v>1927</v>
      </c>
      <c r="P160" s="1">
        <v>117</v>
      </c>
      <c r="Q160" s="1">
        <v>3893</v>
      </c>
      <c r="S160" s="1" t="s">
        <v>83</v>
      </c>
    </row>
    <row r="161" spans="1:19">
      <c r="A161" s="1">
        <v>1927</v>
      </c>
      <c r="B161" s="1">
        <v>6</v>
      </c>
      <c r="C161" s="1">
        <v>9</v>
      </c>
      <c r="D161" s="4">
        <f t="shared" si="6"/>
        <v>51</v>
      </c>
      <c r="E161" s="1">
        <v>2</v>
      </c>
      <c r="F161" s="1">
        <v>31</v>
      </c>
      <c r="G161" s="1">
        <v>2</v>
      </c>
      <c r="H161" s="1">
        <f>23+8</f>
        <v>31</v>
      </c>
      <c r="K161" s="2">
        <f t="shared" si="7"/>
        <v>51</v>
      </c>
      <c r="L161" s="2">
        <f t="shared" si="8"/>
        <v>0</v>
      </c>
      <c r="M161" s="1" t="s">
        <v>30</v>
      </c>
      <c r="N161" s="1" t="s">
        <v>31</v>
      </c>
      <c r="O161" s="1">
        <v>1927</v>
      </c>
      <c r="P161" s="1">
        <v>117</v>
      </c>
      <c r="Q161" s="1">
        <v>3893</v>
      </c>
      <c r="S161" s="1" t="s">
        <v>83</v>
      </c>
    </row>
    <row r="162" spans="1:19">
      <c r="A162" s="1">
        <v>1927</v>
      </c>
      <c r="B162" s="1">
        <v>6</v>
      </c>
      <c r="C162" s="1">
        <v>10</v>
      </c>
      <c r="D162" s="4">
        <f t="shared" si="6"/>
        <v>61</v>
      </c>
      <c r="E162" s="1">
        <v>3</v>
      </c>
      <c r="F162" s="1">
        <v>31</v>
      </c>
      <c r="G162" s="1">
        <v>2</v>
      </c>
      <c r="H162" s="1">
        <f>18+3</f>
        <v>21</v>
      </c>
      <c r="I162" s="1">
        <v>1</v>
      </c>
      <c r="J162" s="1">
        <v>10</v>
      </c>
      <c r="K162" s="2">
        <f t="shared" si="7"/>
        <v>41</v>
      </c>
      <c r="L162" s="2">
        <f t="shared" si="8"/>
        <v>20</v>
      </c>
      <c r="M162" s="1" t="s">
        <v>30</v>
      </c>
      <c r="N162" s="1" t="s">
        <v>31</v>
      </c>
      <c r="O162" s="1">
        <v>1927</v>
      </c>
      <c r="P162" s="1">
        <v>117</v>
      </c>
      <c r="Q162" s="1">
        <v>3893</v>
      </c>
      <c r="S162" s="1" t="s">
        <v>83</v>
      </c>
    </row>
    <row r="163" spans="1:19">
      <c r="A163" s="1">
        <v>1927</v>
      </c>
      <c r="B163" s="1">
        <v>6</v>
      </c>
      <c r="C163" s="1">
        <v>11</v>
      </c>
      <c r="D163" s="4">
        <f t="shared" si="6"/>
        <v>54</v>
      </c>
      <c r="E163" s="1">
        <v>3</v>
      </c>
      <c r="F163" s="1">
        <v>24</v>
      </c>
      <c r="G163" s="1">
        <v>2</v>
      </c>
      <c r="H163" s="1">
        <f>15+4</f>
        <v>19</v>
      </c>
      <c r="I163" s="1">
        <v>1</v>
      </c>
      <c r="J163" s="1">
        <v>5</v>
      </c>
      <c r="K163" s="2">
        <f t="shared" si="7"/>
        <v>39</v>
      </c>
      <c r="L163" s="2">
        <f t="shared" si="8"/>
        <v>15</v>
      </c>
      <c r="M163" s="1" t="s">
        <v>30</v>
      </c>
      <c r="N163" s="1" t="s">
        <v>31</v>
      </c>
      <c r="O163" s="1">
        <v>1927</v>
      </c>
      <c r="P163" s="1">
        <v>117</v>
      </c>
      <c r="Q163" s="1">
        <v>3893</v>
      </c>
      <c r="S163" s="1" t="s">
        <v>83</v>
      </c>
    </row>
    <row r="164" spans="1:19">
      <c r="A164" s="1">
        <v>1927</v>
      </c>
      <c r="B164" s="1">
        <v>6</v>
      </c>
      <c r="C164" s="1">
        <v>12</v>
      </c>
      <c r="D164" s="4">
        <f t="shared" si="6"/>
        <v>51</v>
      </c>
      <c r="E164" s="1">
        <v>3</v>
      </c>
      <c r="F164" s="1">
        <v>21</v>
      </c>
      <c r="G164" s="1">
        <v>2</v>
      </c>
      <c r="H164" s="1">
        <f>18+2</f>
        <v>20</v>
      </c>
      <c r="I164" s="1">
        <v>1</v>
      </c>
      <c r="J164" s="1">
        <v>1</v>
      </c>
      <c r="K164" s="2">
        <f t="shared" si="7"/>
        <v>40</v>
      </c>
      <c r="L164" s="2">
        <f t="shared" si="8"/>
        <v>11</v>
      </c>
      <c r="M164" s="1" t="s">
        <v>38</v>
      </c>
      <c r="N164" s="1" t="s">
        <v>31</v>
      </c>
      <c r="O164" s="1">
        <v>1927</v>
      </c>
      <c r="P164" s="1">
        <v>117</v>
      </c>
      <c r="Q164" s="1">
        <v>3893</v>
      </c>
      <c r="S164" s="1" t="s">
        <v>83</v>
      </c>
    </row>
    <row r="165" spans="1:19">
      <c r="A165" s="1">
        <v>1927</v>
      </c>
      <c r="B165" s="1">
        <v>6</v>
      </c>
      <c r="C165" s="1">
        <v>13</v>
      </c>
      <c r="D165" s="4">
        <f t="shared" si="6"/>
        <v>60</v>
      </c>
      <c r="E165" s="1">
        <v>5</v>
      </c>
      <c r="F165" s="1">
        <v>10</v>
      </c>
      <c r="G165" s="1">
        <v>2</v>
      </c>
      <c r="H165" s="1">
        <f>5+1</f>
        <v>6</v>
      </c>
      <c r="I165" s="1">
        <v>3</v>
      </c>
      <c r="J165" s="1">
        <f>2+1+1</f>
        <v>4</v>
      </c>
      <c r="K165" s="2">
        <f t="shared" si="7"/>
        <v>26</v>
      </c>
      <c r="L165" s="2">
        <f t="shared" si="8"/>
        <v>34</v>
      </c>
      <c r="M165" s="1" t="s">
        <v>30</v>
      </c>
      <c r="N165" s="1" t="s">
        <v>31</v>
      </c>
      <c r="O165" s="1">
        <v>1927</v>
      </c>
      <c r="P165" s="1">
        <v>117</v>
      </c>
      <c r="Q165" s="1">
        <v>3893</v>
      </c>
      <c r="S165" s="1" t="s">
        <v>83</v>
      </c>
    </row>
    <row r="166" spans="1:19">
      <c r="A166" s="1">
        <v>1927</v>
      </c>
      <c r="B166" s="1">
        <v>6</v>
      </c>
      <c r="C166" s="1">
        <v>14</v>
      </c>
      <c r="D166" s="4">
        <f t="shared" si="6"/>
        <v>76</v>
      </c>
      <c r="E166" s="1">
        <v>6</v>
      </c>
      <c r="F166" s="1">
        <v>16</v>
      </c>
      <c r="G166" s="1">
        <v>2</v>
      </c>
      <c r="H166" s="1">
        <f>3+1</f>
        <v>4</v>
      </c>
      <c r="I166" s="1">
        <v>4</v>
      </c>
      <c r="J166" s="1">
        <f>3+1+2+6</f>
        <v>12</v>
      </c>
      <c r="K166" s="2">
        <f t="shared" si="7"/>
        <v>24</v>
      </c>
      <c r="L166" s="2">
        <f t="shared" si="8"/>
        <v>52</v>
      </c>
      <c r="M166" s="1" t="s">
        <v>30</v>
      </c>
      <c r="N166" s="1" t="s">
        <v>31</v>
      </c>
      <c r="O166" s="1">
        <v>1927</v>
      </c>
      <c r="P166" s="1">
        <v>117</v>
      </c>
      <c r="Q166" s="1">
        <v>3893</v>
      </c>
      <c r="S166" s="1" t="s">
        <v>83</v>
      </c>
    </row>
    <row r="167" spans="1:19">
      <c r="A167" s="1">
        <v>1927</v>
      </c>
      <c r="B167" s="1">
        <v>6</v>
      </c>
      <c r="C167" s="1">
        <v>15</v>
      </c>
      <c r="D167" s="4">
        <f t="shared" si="6"/>
        <v>50</v>
      </c>
      <c r="E167" s="1">
        <v>4</v>
      </c>
      <c r="F167" s="1">
        <v>10</v>
      </c>
      <c r="I167" s="1">
        <v>4</v>
      </c>
      <c r="J167" s="1">
        <f>4+1+2+3</f>
        <v>10</v>
      </c>
      <c r="K167" s="2">
        <f t="shared" si="7"/>
        <v>0</v>
      </c>
      <c r="L167" s="2">
        <f t="shared" si="8"/>
        <v>50</v>
      </c>
      <c r="M167" s="1" t="s">
        <v>30</v>
      </c>
      <c r="N167" s="1" t="s">
        <v>31</v>
      </c>
      <c r="O167" s="1">
        <v>1927</v>
      </c>
      <c r="P167" s="1">
        <v>117</v>
      </c>
      <c r="Q167" s="1">
        <v>3893</v>
      </c>
      <c r="S167" s="1" t="s">
        <v>83</v>
      </c>
    </row>
    <row r="168" spans="1:19">
      <c r="A168" s="1">
        <v>1927</v>
      </c>
      <c r="B168" s="1">
        <v>6</v>
      </c>
      <c r="C168" s="1">
        <v>16</v>
      </c>
      <c r="D168" s="4">
        <f t="shared" si="6"/>
        <v>33</v>
      </c>
      <c r="E168" s="1">
        <v>3</v>
      </c>
      <c r="F168" s="1">
        <v>3</v>
      </c>
      <c r="I168" s="1">
        <v>3</v>
      </c>
      <c r="J168" s="1">
        <f>1+1+1</f>
        <v>3</v>
      </c>
      <c r="K168" s="2">
        <f t="shared" si="7"/>
        <v>0</v>
      </c>
      <c r="L168" s="2">
        <f t="shared" si="8"/>
        <v>33</v>
      </c>
      <c r="M168" s="1" t="s">
        <v>30</v>
      </c>
      <c r="N168" s="1" t="s">
        <v>31</v>
      </c>
      <c r="O168" s="1">
        <v>1927</v>
      </c>
      <c r="P168" s="1">
        <v>117</v>
      </c>
      <c r="Q168" s="1">
        <v>3893</v>
      </c>
      <c r="S168" s="1" t="s">
        <v>83</v>
      </c>
    </row>
    <row r="169" spans="1:19">
      <c r="A169" s="1">
        <v>1927</v>
      </c>
      <c r="B169" s="1">
        <v>6</v>
      </c>
      <c r="C169" s="1">
        <v>17</v>
      </c>
      <c r="D169" s="4">
        <f t="shared" si="6"/>
        <v>46</v>
      </c>
      <c r="E169" s="1">
        <v>4</v>
      </c>
      <c r="F169" s="1">
        <v>6</v>
      </c>
      <c r="I169" s="1">
        <v>4</v>
      </c>
      <c r="J169" s="1">
        <f>2+2+1+1</f>
        <v>6</v>
      </c>
      <c r="K169" s="2">
        <f t="shared" si="7"/>
        <v>0</v>
      </c>
      <c r="L169" s="2">
        <f t="shared" si="8"/>
        <v>46</v>
      </c>
      <c r="M169" s="1" t="s">
        <v>30</v>
      </c>
      <c r="N169" s="1" t="s">
        <v>31</v>
      </c>
      <c r="O169" s="1">
        <v>1927</v>
      </c>
      <c r="P169" s="1">
        <v>117</v>
      </c>
      <c r="Q169" s="1">
        <v>3893</v>
      </c>
      <c r="S169" s="1" t="s">
        <v>83</v>
      </c>
    </row>
    <row r="170" spans="1:19">
      <c r="A170" s="1">
        <v>1927</v>
      </c>
      <c r="B170" s="1">
        <v>6</v>
      </c>
      <c r="C170" s="1">
        <v>18</v>
      </c>
      <c r="D170" s="4">
        <f t="shared" si="6"/>
        <v>49</v>
      </c>
      <c r="E170" s="1">
        <v>4</v>
      </c>
      <c r="F170" s="1">
        <v>9</v>
      </c>
      <c r="I170" s="1">
        <v>4</v>
      </c>
      <c r="J170" s="1">
        <f>5+1+1+2</f>
        <v>9</v>
      </c>
      <c r="K170" s="2">
        <f t="shared" si="7"/>
        <v>0</v>
      </c>
      <c r="L170" s="2">
        <f t="shared" si="8"/>
        <v>49</v>
      </c>
      <c r="M170" s="1" t="s">
        <v>30</v>
      </c>
      <c r="N170" s="1" t="s">
        <v>31</v>
      </c>
      <c r="O170" s="1">
        <v>1927</v>
      </c>
      <c r="P170" s="1">
        <v>117</v>
      </c>
      <c r="Q170" s="1">
        <v>3893</v>
      </c>
      <c r="S170" s="1" t="s">
        <v>83</v>
      </c>
    </row>
    <row r="171" spans="1:19">
      <c r="A171" s="1">
        <v>1927</v>
      </c>
      <c r="B171" s="1">
        <v>6</v>
      </c>
      <c r="C171" s="1">
        <v>19</v>
      </c>
      <c r="D171" s="4">
        <f t="shared" si="6"/>
        <v>41</v>
      </c>
      <c r="E171" s="1">
        <v>3</v>
      </c>
      <c r="F171" s="1">
        <v>11</v>
      </c>
      <c r="I171" s="1">
        <v>3</v>
      </c>
      <c r="J171" s="1">
        <f>9+1+1</f>
        <v>11</v>
      </c>
      <c r="K171" s="2">
        <f t="shared" si="7"/>
        <v>0</v>
      </c>
      <c r="L171" s="2">
        <f t="shared" si="8"/>
        <v>41</v>
      </c>
      <c r="M171" s="1" t="s">
        <v>30</v>
      </c>
      <c r="N171" s="1" t="s">
        <v>31</v>
      </c>
      <c r="O171" s="1">
        <v>1927</v>
      </c>
      <c r="P171" s="1">
        <v>117</v>
      </c>
      <c r="Q171" s="1">
        <v>3893</v>
      </c>
      <c r="S171" s="1" t="s">
        <v>83</v>
      </c>
    </row>
    <row r="172" spans="1:19">
      <c r="A172" s="1">
        <v>1927</v>
      </c>
      <c r="B172" s="1">
        <v>6</v>
      </c>
      <c r="C172" s="1">
        <v>20</v>
      </c>
      <c r="D172" s="4">
        <f t="shared" si="6"/>
        <v>37</v>
      </c>
      <c r="E172" s="1">
        <v>3</v>
      </c>
      <c r="F172" s="1">
        <v>7</v>
      </c>
      <c r="I172" s="1">
        <v>3</v>
      </c>
      <c r="J172" s="1">
        <f>4+1+1</f>
        <v>6</v>
      </c>
      <c r="K172" s="2">
        <f t="shared" si="7"/>
        <v>0</v>
      </c>
      <c r="L172" s="2">
        <f t="shared" si="8"/>
        <v>36</v>
      </c>
      <c r="M172" s="1" t="s">
        <v>30</v>
      </c>
      <c r="N172" s="1" t="s">
        <v>31</v>
      </c>
      <c r="O172" s="1">
        <v>1927</v>
      </c>
      <c r="P172" s="1">
        <v>117</v>
      </c>
      <c r="Q172" s="1">
        <v>3893</v>
      </c>
      <c r="S172" s="1" t="s">
        <v>83</v>
      </c>
    </row>
    <row r="173" spans="1:19">
      <c r="A173" s="1">
        <v>1927</v>
      </c>
      <c r="B173" s="1">
        <v>6</v>
      </c>
      <c r="C173" s="1">
        <v>21</v>
      </c>
      <c r="D173" s="4">
        <f t="shared" si="6"/>
        <v>44</v>
      </c>
      <c r="E173" s="1">
        <v>3</v>
      </c>
      <c r="F173" s="1">
        <v>14</v>
      </c>
      <c r="I173" s="1">
        <v>3</v>
      </c>
      <c r="J173" s="1">
        <f>9+1+4</f>
        <v>14</v>
      </c>
      <c r="K173" s="2">
        <f t="shared" si="7"/>
        <v>0</v>
      </c>
      <c r="L173" s="2">
        <f t="shared" si="8"/>
        <v>44</v>
      </c>
      <c r="M173" s="1" t="s">
        <v>30</v>
      </c>
      <c r="N173" s="1" t="s">
        <v>31</v>
      </c>
      <c r="O173" s="1">
        <v>1927</v>
      </c>
      <c r="P173" s="1">
        <v>117</v>
      </c>
      <c r="Q173" s="1">
        <v>3893</v>
      </c>
      <c r="S173" s="1" t="s">
        <v>83</v>
      </c>
    </row>
    <row r="174" spans="1:19">
      <c r="A174" s="1">
        <v>1927</v>
      </c>
      <c r="B174" s="1">
        <v>6</v>
      </c>
      <c r="C174" s="1">
        <v>22</v>
      </c>
      <c r="D174" s="4">
        <f t="shared" si="6"/>
        <v>46</v>
      </c>
      <c r="E174" s="1">
        <v>3</v>
      </c>
      <c r="F174" s="1">
        <v>16</v>
      </c>
      <c r="I174" s="1">
        <v>3</v>
      </c>
      <c r="J174" s="1">
        <f>9+1+6</f>
        <v>16</v>
      </c>
      <c r="K174" s="2">
        <f t="shared" si="7"/>
        <v>0</v>
      </c>
      <c r="L174" s="2">
        <f t="shared" si="8"/>
        <v>46</v>
      </c>
      <c r="M174" s="1" t="s">
        <v>30</v>
      </c>
      <c r="N174" s="1" t="s">
        <v>31</v>
      </c>
      <c r="O174" s="1">
        <v>1927</v>
      </c>
      <c r="P174" s="1">
        <v>117</v>
      </c>
      <c r="Q174" s="1">
        <v>3893</v>
      </c>
      <c r="S174" s="1" t="s">
        <v>83</v>
      </c>
    </row>
    <row r="175" spans="1:19">
      <c r="A175" s="1">
        <v>1927</v>
      </c>
      <c r="B175" s="1">
        <v>6</v>
      </c>
      <c r="C175" s="1">
        <v>23</v>
      </c>
      <c r="D175" s="4">
        <f t="shared" si="6"/>
        <v>41</v>
      </c>
      <c r="E175" s="1">
        <v>3</v>
      </c>
      <c r="F175" s="1">
        <v>11</v>
      </c>
      <c r="I175" s="1">
        <v>3</v>
      </c>
      <c r="J175" s="1">
        <f>6+1+4</f>
        <v>11</v>
      </c>
      <c r="K175" s="2">
        <f t="shared" si="7"/>
        <v>0</v>
      </c>
      <c r="L175" s="2">
        <f t="shared" si="8"/>
        <v>41</v>
      </c>
      <c r="M175" s="1" t="s">
        <v>30</v>
      </c>
      <c r="N175" s="1" t="s">
        <v>31</v>
      </c>
      <c r="O175" s="1">
        <v>1927</v>
      </c>
      <c r="P175" s="1">
        <v>117</v>
      </c>
      <c r="Q175" s="1">
        <v>3893</v>
      </c>
      <c r="S175" s="1" t="s">
        <v>83</v>
      </c>
    </row>
    <row r="176" spans="1:19">
      <c r="A176" s="1">
        <v>1927</v>
      </c>
      <c r="B176" s="1">
        <v>6</v>
      </c>
      <c r="C176" s="1">
        <v>24</v>
      </c>
      <c r="D176" s="4">
        <f t="shared" si="6"/>
        <v>58</v>
      </c>
      <c r="E176" s="1">
        <v>4</v>
      </c>
      <c r="F176" s="1">
        <v>18</v>
      </c>
      <c r="I176" s="1">
        <v>4</v>
      </c>
      <c r="J176" s="1">
        <f>8+3+5+2</f>
        <v>18</v>
      </c>
      <c r="K176" s="2">
        <f t="shared" si="7"/>
        <v>0</v>
      </c>
      <c r="L176" s="2">
        <f t="shared" si="8"/>
        <v>58</v>
      </c>
      <c r="M176" s="1" t="s">
        <v>30</v>
      </c>
      <c r="N176" s="1" t="s">
        <v>31</v>
      </c>
      <c r="O176" s="1">
        <v>1927</v>
      </c>
      <c r="P176" s="1">
        <v>117</v>
      </c>
      <c r="Q176" s="1">
        <v>3893</v>
      </c>
      <c r="S176" s="1" t="s">
        <v>83</v>
      </c>
    </row>
    <row r="177" spans="1:19">
      <c r="A177" s="1">
        <v>1927</v>
      </c>
      <c r="B177" s="1">
        <v>6</v>
      </c>
      <c r="C177" s="1">
        <v>25</v>
      </c>
      <c r="D177" s="4">
        <f t="shared" si="6"/>
        <v>54</v>
      </c>
      <c r="E177" s="1">
        <v>4</v>
      </c>
      <c r="F177" s="1">
        <v>14</v>
      </c>
      <c r="I177" s="1">
        <v>4</v>
      </c>
      <c r="J177" s="1">
        <f>4+3+6+1</f>
        <v>14</v>
      </c>
      <c r="K177" s="2">
        <f t="shared" si="7"/>
        <v>0</v>
      </c>
      <c r="L177" s="2">
        <f t="shared" si="8"/>
        <v>54</v>
      </c>
      <c r="M177" s="1" t="s">
        <v>30</v>
      </c>
      <c r="N177" s="1" t="s">
        <v>31</v>
      </c>
      <c r="O177" s="1">
        <v>1927</v>
      </c>
      <c r="P177" s="1">
        <v>117</v>
      </c>
      <c r="Q177" s="1">
        <v>3893</v>
      </c>
      <c r="S177" s="1" t="s">
        <v>83</v>
      </c>
    </row>
    <row r="178" spans="1:19">
      <c r="A178" s="1">
        <v>1927</v>
      </c>
      <c r="B178" s="1">
        <v>6</v>
      </c>
      <c r="C178" s="1">
        <v>26</v>
      </c>
      <c r="D178" s="4">
        <f t="shared" si="6"/>
        <v>71</v>
      </c>
      <c r="E178" s="1">
        <v>5</v>
      </c>
      <c r="F178" s="1">
        <v>21</v>
      </c>
      <c r="I178" s="1">
        <v>5</v>
      </c>
      <c r="J178" s="1">
        <f>2+1+12+1+5</f>
        <v>21</v>
      </c>
      <c r="K178" s="2">
        <f t="shared" si="7"/>
        <v>0</v>
      </c>
      <c r="L178" s="2">
        <f t="shared" si="8"/>
        <v>71</v>
      </c>
      <c r="M178" s="1" t="s">
        <v>30</v>
      </c>
      <c r="N178" s="1" t="s">
        <v>31</v>
      </c>
      <c r="O178" s="1">
        <v>1927</v>
      </c>
      <c r="P178" s="1">
        <v>117</v>
      </c>
      <c r="Q178" s="1">
        <v>3893</v>
      </c>
      <c r="S178" s="1" t="s">
        <v>83</v>
      </c>
    </row>
    <row r="179" spans="1:19">
      <c r="A179" s="1">
        <v>1927</v>
      </c>
      <c r="B179" s="1">
        <v>6</v>
      </c>
      <c r="C179" s="1">
        <v>27</v>
      </c>
      <c r="D179" s="4">
        <f t="shared" si="6"/>
        <v>108</v>
      </c>
      <c r="E179" s="1">
        <v>8</v>
      </c>
      <c r="F179" s="1">
        <v>28</v>
      </c>
      <c r="G179" s="1">
        <v>3</v>
      </c>
      <c r="H179" s="1">
        <f>6+2+3</f>
        <v>11</v>
      </c>
      <c r="I179" s="1">
        <v>5</v>
      </c>
      <c r="J179" s="1">
        <f>2+1+4+1+9</f>
        <v>17</v>
      </c>
      <c r="K179" s="2">
        <f t="shared" si="7"/>
        <v>41</v>
      </c>
      <c r="L179" s="2">
        <f t="shared" si="8"/>
        <v>67</v>
      </c>
      <c r="M179" s="1" t="s">
        <v>30</v>
      </c>
      <c r="N179" s="1" t="s">
        <v>31</v>
      </c>
      <c r="O179" s="1">
        <v>1927</v>
      </c>
      <c r="P179" s="1">
        <v>117</v>
      </c>
      <c r="Q179" s="1">
        <v>3893</v>
      </c>
      <c r="S179" s="1" t="s">
        <v>83</v>
      </c>
    </row>
    <row r="180" spans="1:19">
      <c r="A180" s="1">
        <v>1927</v>
      </c>
      <c r="B180" s="1">
        <v>6</v>
      </c>
      <c r="C180" s="1">
        <v>28</v>
      </c>
      <c r="D180" s="4">
        <f t="shared" si="6"/>
        <v>93</v>
      </c>
      <c r="E180" s="1">
        <v>7</v>
      </c>
      <c r="F180" s="1">
        <v>23</v>
      </c>
      <c r="G180" s="1">
        <v>3</v>
      </c>
      <c r="H180" s="1">
        <f>4+4+4</f>
        <v>12</v>
      </c>
      <c r="I180" s="1">
        <v>4</v>
      </c>
      <c r="J180" s="1">
        <f>1+1+1+8</f>
        <v>11</v>
      </c>
      <c r="K180" s="2">
        <f t="shared" si="7"/>
        <v>42</v>
      </c>
      <c r="L180" s="2">
        <f t="shared" si="8"/>
        <v>51</v>
      </c>
      <c r="M180" s="1" t="s">
        <v>30</v>
      </c>
      <c r="N180" s="1" t="s">
        <v>31</v>
      </c>
      <c r="O180" s="1">
        <v>1927</v>
      </c>
      <c r="P180" s="1">
        <v>117</v>
      </c>
      <c r="Q180" s="1">
        <v>3893</v>
      </c>
      <c r="S180" s="1" t="s">
        <v>83</v>
      </c>
    </row>
    <row r="181" spans="1:19">
      <c r="A181" s="1">
        <v>1927</v>
      </c>
      <c r="B181" s="1">
        <v>6</v>
      </c>
      <c r="C181" s="1">
        <v>29</v>
      </c>
      <c r="D181" s="4">
        <f t="shared" si="6"/>
        <v>154</v>
      </c>
      <c r="E181" s="1">
        <v>10</v>
      </c>
      <c r="F181" s="1">
        <v>54</v>
      </c>
      <c r="G181" s="1">
        <v>5</v>
      </c>
      <c r="H181" s="1">
        <f>10+4+7+1+2</f>
        <v>24</v>
      </c>
      <c r="I181" s="1">
        <v>5</v>
      </c>
      <c r="J181" s="1">
        <f>4+3+6+2+15</f>
        <v>30</v>
      </c>
      <c r="K181" s="2">
        <f t="shared" si="7"/>
        <v>74</v>
      </c>
      <c r="L181" s="2">
        <f t="shared" si="8"/>
        <v>80</v>
      </c>
      <c r="M181" s="1" t="s">
        <v>30</v>
      </c>
      <c r="N181" s="1" t="s">
        <v>31</v>
      </c>
      <c r="O181" s="1">
        <v>1927</v>
      </c>
      <c r="P181" s="1">
        <v>117</v>
      </c>
      <c r="Q181" s="1">
        <v>3893</v>
      </c>
      <c r="S181" s="1" t="s">
        <v>83</v>
      </c>
    </row>
    <row r="182" spans="1:19">
      <c r="A182" s="1">
        <v>1927</v>
      </c>
      <c r="B182" s="1">
        <v>6</v>
      </c>
      <c r="C182" s="1">
        <v>30</v>
      </c>
      <c r="D182" s="4">
        <f t="shared" si="6"/>
        <v>144</v>
      </c>
      <c r="E182" s="1">
        <v>10</v>
      </c>
      <c r="F182" s="1">
        <v>44</v>
      </c>
      <c r="G182" s="1">
        <v>5</v>
      </c>
      <c r="H182" s="1">
        <f>6+1+6+1+2</f>
        <v>16</v>
      </c>
      <c r="I182" s="1">
        <v>5</v>
      </c>
      <c r="J182" s="1">
        <f>6+4+3+4+11</f>
        <v>28</v>
      </c>
      <c r="K182" s="2">
        <f t="shared" si="7"/>
        <v>66</v>
      </c>
      <c r="L182" s="2">
        <f t="shared" si="8"/>
        <v>78</v>
      </c>
      <c r="M182" s="1" t="s">
        <v>30</v>
      </c>
      <c r="N182" s="1" t="s">
        <v>31</v>
      </c>
      <c r="O182" s="1">
        <v>1927</v>
      </c>
      <c r="P182" s="1">
        <v>117</v>
      </c>
      <c r="Q182" s="1">
        <v>3893</v>
      </c>
      <c r="S182" s="1" t="s">
        <v>83</v>
      </c>
    </row>
    <row r="183" spans="1:19">
      <c r="A183" s="1">
        <v>1927</v>
      </c>
      <c r="B183" s="1">
        <v>7</v>
      </c>
      <c r="C183" s="1">
        <v>1</v>
      </c>
      <c r="D183" s="4" t="str">
        <f t="shared" si="6"/>
        <v/>
      </c>
      <c r="K183" s="2" t="str">
        <f t="shared" si="7"/>
        <v/>
      </c>
      <c r="L183" s="2" t="str">
        <f t="shared" si="8"/>
        <v/>
      </c>
      <c r="N183" s="1" t="s">
        <v>31</v>
      </c>
      <c r="O183" s="1">
        <v>1927</v>
      </c>
      <c r="P183" s="1">
        <v>120</v>
      </c>
      <c r="Q183" s="1">
        <v>3894</v>
      </c>
      <c r="S183" s="1" t="s">
        <v>84</v>
      </c>
    </row>
    <row r="184" spans="1:19">
      <c r="A184" s="1">
        <v>1927</v>
      </c>
      <c r="B184" s="1">
        <v>7</v>
      </c>
      <c r="C184" s="1">
        <v>2</v>
      </c>
      <c r="D184" s="4">
        <f t="shared" si="6"/>
        <v>105</v>
      </c>
      <c r="E184" s="1">
        <v>8</v>
      </c>
      <c r="F184" s="1">
        <v>25</v>
      </c>
      <c r="G184" s="1">
        <v>4</v>
      </c>
      <c r="H184" s="1">
        <f>1+4+5+1</f>
        <v>11</v>
      </c>
      <c r="I184" s="1">
        <v>4</v>
      </c>
      <c r="J184" s="1">
        <f>1+8+3+2</f>
        <v>14</v>
      </c>
      <c r="K184" s="2">
        <f t="shared" si="7"/>
        <v>51</v>
      </c>
      <c r="L184" s="2">
        <f t="shared" si="8"/>
        <v>54</v>
      </c>
      <c r="M184" s="1" t="s">
        <v>30</v>
      </c>
      <c r="N184" s="1" t="s">
        <v>31</v>
      </c>
      <c r="O184" s="1">
        <v>1927</v>
      </c>
      <c r="P184" s="1">
        <v>120</v>
      </c>
      <c r="Q184" s="1">
        <v>3894</v>
      </c>
      <c r="S184" s="1" t="s">
        <v>84</v>
      </c>
    </row>
    <row r="185" spans="1:19">
      <c r="A185" s="1">
        <v>1927</v>
      </c>
      <c r="B185" s="1">
        <v>7</v>
      </c>
      <c r="C185" s="1">
        <v>3</v>
      </c>
      <c r="D185" s="4">
        <f t="shared" si="6"/>
        <v>88</v>
      </c>
      <c r="E185" s="1">
        <v>6</v>
      </c>
      <c r="F185" s="1">
        <v>28</v>
      </c>
      <c r="G185" s="1">
        <v>4</v>
      </c>
      <c r="H185" s="1">
        <f>4+3+4+4</f>
        <v>15</v>
      </c>
      <c r="I185" s="1">
        <v>2</v>
      </c>
      <c r="J185" s="1">
        <f>1+12</f>
        <v>13</v>
      </c>
      <c r="K185" s="2">
        <f t="shared" si="7"/>
        <v>55</v>
      </c>
      <c r="L185" s="2">
        <f t="shared" si="8"/>
        <v>33</v>
      </c>
      <c r="M185" s="1" t="s">
        <v>30</v>
      </c>
      <c r="N185" s="1" t="s">
        <v>31</v>
      </c>
      <c r="O185" s="1">
        <v>1927</v>
      </c>
      <c r="P185" s="1">
        <v>120</v>
      </c>
      <c r="Q185" s="1">
        <v>3894</v>
      </c>
      <c r="S185" s="1" t="s">
        <v>84</v>
      </c>
    </row>
    <row r="186" spans="1:19">
      <c r="A186" s="1">
        <v>1927</v>
      </c>
      <c r="B186" s="1">
        <v>7</v>
      </c>
      <c r="C186" s="1">
        <v>4</v>
      </c>
      <c r="D186" s="4">
        <f t="shared" si="6"/>
        <v>85</v>
      </c>
      <c r="E186" s="1">
        <v>6</v>
      </c>
      <c r="F186" s="1">
        <v>25</v>
      </c>
      <c r="G186" s="1">
        <v>4</v>
      </c>
      <c r="H186" s="1">
        <f>3+2+9+2</f>
        <v>16</v>
      </c>
      <c r="I186" s="1">
        <v>2</v>
      </c>
      <c r="J186" s="1">
        <f>1+8</f>
        <v>9</v>
      </c>
      <c r="K186" s="2">
        <f t="shared" si="7"/>
        <v>56</v>
      </c>
      <c r="L186" s="2">
        <f t="shared" si="8"/>
        <v>29</v>
      </c>
      <c r="M186" s="1" t="s">
        <v>30</v>
      </c>
      <c r="N186" s="1" t="s">
        <v>31</v>
      </c>
      <c r="O186" s="1">
        <v>1927</v>
      </c>
      <c r="P186" s="1">
        <v>120</v>
      </c>
      <c r="Q186" s="1">
        <v>3894</v>
      </c>
      <c r="S186" s="1" t="s">
        <v>84</v>
      </c>
    </row>
    <row r="187" spans="1:19">
      <c r="A187" s="1">
        <v>1927</v>
      </c>
      <c r="B187" s="1">
        <v>7</v>
      </c>
      <c r="C187" s="1">
        <v>5</v>
      </c>
      <c r="D187" s="4" t="str">
        <f t="shared" si="6"/>
        <v/>
      </c>
      <c r="K187" s="2" t="str">
        <f t="shared" si="7"/>
        <v/>
      </c>
      <c r="L187" s="2" t="str">
        <f t="shared" si="8"/>
        <v/>
      </c>
      <c r="N187" s="1" t="s">
        <v>31</v>
      </c>
      <c r="O187" s="1">
        <v>1927</v>
      </c>
      <c r="P187" s="1">
        <v>120</v>
      </c>
      <c r="Q187" s="1">
        <v>3894</v>
      </c>
      <c r="S187" s="1" t="s">
        <v>84</v>
      </c>
    </row>
    <row r="188" spans="1:19">
      <c r="A188" s="1">
        <v>1927</v>
      </c>
      <c r="B188" s="1">
        <v>7</v>
      </c>
      <c r="C188" s="1">
        <v>6</v>
      </c>
      <c r="D188" s="4" t="str">
        <f t="shared" si="6"/>
        <v/>
      </c>
      <c r="K188" s="2" t="str">
        <f t="shared" si="7"/>
        <v/>
      </c>
      <c r="L188" s="2" t="str">
        <f t="shared" si="8"/>
        <v/>
      </c>
      <c r="N188" s="1" t="s">
        <v>31</v>
      </c>
      <c r="O188" s="1">
        <v>1927</v>
      </c>
      <c r="P188" s="1">
        <v>120</v>
      </c>
      <c r="Q188" s="1">
        <v>3894</v>
      </c>
      <c r="S188" s="1" t="s">
        <v>84</v>
      </c>
    </row>
    <row r="189" spans="1:19">
      <c r="A189" s="1">
        <v>1927</v>
      </c>
      <c r="B189" s="1">
        <v>7</v>
      </c>
      <c r="C189" s="1">
        <v>7</v>
      </c>
      <c r="D189" s="4" t="str">
        <f t="shared" si="6"/>
        <v/>
      </c>
      <c r="K189" s="2" t="str">
        <f t="shared" si="7"/>
        <v/>
      </c>
      <c r="L189" s="2" t="str">
        <f t="shared" si="8"/>
        <v/>
      </c>
      <c r="N189" s="1" t="s">
        <v>31</v>
      </c>
      <c r="O189" s="1">
        <v>1927</v>
      </c>
      <c r="P189" s="1">
        <v>120</v>
      </c>
      <c r="Q189" s="1">
        <v>3894</v>
      </c>
      <c r="S189" s="1" t="s">
        <v>84</v>
      </c>
    </row>
    <row r="190" spans="1:19">
      <c r="A190" s="1">
        <v>1927</v>
      </c>
      <c r="B190" s="1">
        <v>7</v>
      </c>
      <c r="C190" s="1">
        <v>8</v>
      </c>
      <c r="D190" s="4">
        <f t="shared" si="6"/>
        <v>49</v>
      </c>
      <c r="E190" s="1">
        <v>4</v>
      </c>
      <c r="F190" s="1">
        <v>9</v>
      </c>
      <c r="G190" s="1">
        <v>1</v>
      </c>
      <c r="H190" s="1">
        <v>6</v>
      </c>
      <c r="I190" s="1">
        <v>3</v>
      </c>
      <c r="J190" s="1">
        <f>1+1+1</f>
        <v>3</v>
      </c>
      <c r="K190" s="2">
        <f t="shared" si="7"/>
        <v>16</v>
      </c>
      <c r="L190" s="2">
        <f t="shared" si="8"/>
        <v>33</v>
      </c>
      <c r="M190" s="1" t="s">
        <v>30</v>
      </c>
      <c r="N190" s="1" t="s">
        <v>31</v>
      </c>
      <c r="O190" s="1">
        <v>1927</v>
      </c>
      <c r="P190" s="1">
        <v>120</v>
      </c>
      <c r="Q190" s="1">
        <v>3894</v>
      </c>
      <c r="S190" s="1" t="s">
        <v>84</v>
      </c>
    </row>
    <row r="191" spans="1:19">
      <c r="A191" s="1">
        <v>1927</v>
      </c>
      <c r="B191" s="1">
        <v>7</v>
      </c>
      <c r="C191" s="1">
        <v>9</v>
      </c>
      <c r="D191" s="4">
        <f t="shared" si="6"/>
        <v>50</v>
      </c>
      <c r="E191" s="1">
        <v>4</v>
      </c>
      <c r="F191" s="1">
        <v>10</v>
      </c>
      <c r="G191" s="1">
        <v>1</v>
      </c>
      <c r="H191" s="1">
        <v>6</v>
      </c>
      <c r="I191" s="1">
        <v>3</v>
      </c>
      <c r="J191" s="1">
        <f>2+1+1</f>
        <v>4</v>
      </c>
      <c r="K191" s="2">
        <f t="shared" si="7"/>
        <v>16</v>
      </c>
      <c r="L191" s="2">
        <f t="shared" si="8"/>
        <v>34</v>
      </c>
      <c r="M191" s="1" t="s">
        <v>30</v>
      </c>
      <c r="N191" s="1" t="s">
        <v>31</v>
      </c>
      <c r="O191" s="1">
        <v>1927</v>
      </c>
      <c r="P191" s="1">
        <v>120</v>
      </c>
      <c r="Q191" s="1">
        <v>3894</v>
      </c>
      <c r="S191" s="1" t="s">
        <v>84</v>
      </c>
    </row>
    <row r="192" spans="1:19">
      <c r="A192" s="1">
        <v>1927</v>
      </c>
      <c r="B192" s="1">
        <v>7</v>
      </c>
      <c r="C192" s="1">
        <v>10</v>
      </c>
      <c r="D192" s="4">
        <f t="shared" si="6"/>
        <v>64</v>
      </c>
      <c r="E192" s="1">
        <v>5</v>
      </c>
      <c r="F192" s="1">
        <v>14</v>
      </c>
      <c r="G192" s="1">
        <v>1</v>
      </c>
      <c r="H192" s="1">
        <v>5</v>
      </c>
      <c r="I192" s="1">
        <v>4</v>
      </c>
      <c r="J192" s="1">
        <f>2+3+1+3</f>
        <v>9</v>
      </c>
      <c r="K192" s="2">
        <f t="shared" si="7"/>
        <v>15</v>
      </c>
      <c r="L192" s="2">
        <f t="shared" si="8"/>
        <v>49</v>
      </c>
      <c r="M192" s="1" t="s">
        <v>30</v>
      </c>
      <c r="N192" s="1" t="s">
        <v>31</v>
      </c>
      <c r="O192" s="1">
        <v>1927</v>
      </c>
      <c r="P192" s="1">
        <v>120</v>
      </c>
      <c r="Q192" s="1">
        <v>3894</v>
      </c>
      <c r="S192" s="1" t="s">
        <v>84</v>
      </c>
    </row>
    <row r="193" spans="1:19">
      <c r="A193" s="1">
        <v>1927</v>
      </c>
      <c r="B193" s="1">
        <v>7</v>
      </c>
      <c r="C193" s="1">
        <v>11</v>
      </c>
      <c r="D193" s="4">
        <f t="shared" si="6"/>
        <v>61</v>
      </c>
      <c r="E193" s="1">
        <v>5</v>
      </c>
      <c r="F193" s="1">
        <v>11</v>
      </c>
      <c r="G193" s="1">
        <v>1</v>
      </c>
      <c r="H193" s="1">
        <v>4</v>
      </c>
      <c r="I193" s="1">
        <v>4</v>
      </c>
      <c r="J193" s="1">
        <f>3+1+1+2</f>
        <v>7</v>
      </c>
      <c r="K193" s="2">
        <f t="shared" si="7"/>
        <v>14</v>
      </c>
      <c r="L193" s="2">
        <f t="shared" si="8"/>
        <v>47</v>
      </c>
      <c r="M193" s="1" t="s">
        <v>30</v>
      </c>
      <c r="N193" s="1" t="s">
        <v>31</v>
      </c>
      <c r="O193" s="1">
        <v>1927</v>
      </c>
      <c r="P193" s="1">
        <v>120</v>
      </c>
      <c r="Q193" s="1">
        <v>3894</v>
      </c>
      <c r="S193" s="1" t="s">
        <v>84</v>
      </c>
    </row>
    <row r="194" spans="1:19">
      <c r="A194" s="1">
        <v>1927</v>
      </c>
      <c r="B194" s="1">
        <v>7</v>
      </c>
      <c r="C194" s="1">
        <v>12</v>
      </c>
      <c r="D194" s="4">
        <f t="shared" si="6"/>
        <v>34</v>
      </c>
      <c r="E194" s="1">
        <v>3</v>
      </c>
      <c r="F194" s="1">
        <v>4</v>
      </c>
      <c r="G194" s="1">
        <v>1</v>
      </c>
      <c r="H194" s="1">
        <v>2</v>
      </c>
      <c r="I194" s="1">
        <v>2</v>
      </c>
      <c r="J194" s="1">
        <f>1+1</f>
        <v>2</v>
      </c>
      <c r="K194" s="2">
        <f t="shared" si="7"/>
        <v>12</v>
      </c>
      <c r="L194" s="2">
        <f t="shared" si="8"/>
        <v>22</v>
      </c>
      <c r="M194" s="1" t="s">
        <v>30</v>
      </c>
      <c r="N194" s="1" t="s">
        <v>31</v>
      </c>
      <c r="O194" s="1">
        <v>1927</v>
      </c>
      <c r="P194" s="1">
        <v>120</v>
      </c>
      <c r="Q194" s="1">
        <v>3894</v>
      </c>
      <c r="S194" s="1" t="s">
        <v>84</v>
      </c>
    </row>
    <row r="195" spans="1:19">
      <c r="A195" s="1">
        <v>1927</v>
      </c>
      <c r="B195" s="1">
        <v>7</v>
      </c>
      <c r="C195" s="1">
        <v>13</v>
      </c>
      <c r="D195" s="4">
        <f t="shared" ref="D195:D258" si="9">IF(E195="","",E195*10+F195)</f>
        <v>24</v>
      </c>
      <c r="E195" s="1">
        <v>2</v>
      </c>
      <c r="F195" s="1">
        <v>4</v>
      </c>
      <c r="G195" s="1">
        <v>1</v>
      </c>
      <c r="H195" s="1">
        <v>3</v>
      </c>
      <c r="I195" s="1">
        <v>1</v>
      </c>
      <c r="J195" s="1">
        <v>1</v>
      </c>
      <c r="K195" s="2">
        <f t="shared" ref="K195:K258" si="10">IF(D195="","",G195*10+H195)</f>
        <v>13</v>
      </c>
      <c r="L195" s="2">
        <f t="shared" ref="L195:L258" si="11">IF(D195="","",I195*10+J195)</f>
        <v>11</v>
      </c>
      <c r="M195" s="1" t="s">
        <v>30</v>
      </c>
      <c r="N195" s="1" t="s">
        <v>31</v>
      </c>
      <c r="O195" s="1">
        <v>1927</v>
      </c>
      <c r="P195" s="1">
        <v>120</v>
      </c>
      <c r="Q195" s="1">
        <v>3894</v>
      </c>
      <c r="S195" s="1" t="s">
        <v>84</v>
      </c>
    </row>
    <row r="196" spans="1:19">
      <c r="A196" s="1">
        <v>1927</v>
      </c>
      <c r="B196" s="1">
        <v>7</v>
      </c>
      <c r="C196" s="1">
        <v>14</v>
      </c>
      <c r="D196" s="4">
        <f t="shared" si="9"/>
        <v>11</v>
      </c>
      <c r="E196" s="1">
        <v>1</v>
      </c>
      <c r="F196" s="1">
        <v>1</v>
      </c>
      <c r="I196" s="1">
        <v>1</v>
      </c>
      <c r="J196" s="1">
        <v>1</v>
      </c>
      <c r="K196" s="2">
        <f t="shared" si="10"/>
        <v>0</v>
      </c>
      <c r="L196" s="2">
        <f t="shared" si="11"/>
        <v>11</v>
      </c>
      <c r="M196" s="1" t="s">
        <v>38</v>
      </c>
      <c r="N196" s="1" t="s">
        <v>31</v>
      </c>
      <c r="O196" s="1">
        <v>1927</v>
      </c>
      <c r="P196" s="1">
        <v>120</v>
      </c>
      <c r="Q196" s="1">
        <v>3894</v>
      </c>
      <c r="S196" s="1" t="s">
        <v>84</v>
      </c>
    </row>
    <row r="197" spans="1:19">
      <c r="A197" s="1">
        <v>1927</v>
      </c>
      <c r="B197" s="1">
        <v>7</v>
      </c>
      <c r="C197" s="1">
        <v>15</v>
      </c>
      <c r="D197" s="4">
        <f t="shared" si="9"/>
        <v>11</v>
      </c>
      <c r="E197" s="1">
        <v>1</v>
      </c>
      <c r="F197" s="1">
        <v>1</v>
      </c>
      <c r="I197" s="1">
        <v>1</v>
      </c>
      <c r="J197" s="1">
        <v>1</v>
      </c>
      <c r="K197" s="2">
        <f t="shared" si="10"/>
        <v>0</v>
      </c>
      <c r="L197" s="2">
        <f t="shared" si="11"/>
        <v>11</v>
      </c>
      <c r="M197" s="1" t="s">
        <v>38</v>
      </c>
      <c r="N197" s="1" t="s">
        <v>31</v>
      </c>
      <c r="O197" s="1">
        <v>1927</v>
      </c>
      <c r="P197" s="1">
        <v>120</v>
      </c>
      <c r="Q197" s="1">
        <v>3894</v>
      </c>
      <c r="S197" s="1" t="s">
        <v>84</v>
      </c>
    </row>
    <row r="198" spans="1:19">
      <c r="A198" s="1">
        <v>1927</v>
      </c>
      <c r="B198" s="1">
        <v>7</v>
      </c>
      <c r="C198" s="1">
        <v>16</v>
      </c>
      <c r="D198" s="4">
        <f t="shared" si="9"/>
        <v>49</v>
      </c>
      <c r="E198" s="1">
        <v>4</v>
      </c>
      <c r="F198" s="1">
        <v>9</v>
      </c>
      <c r="G198" s="1">
        <v>1</v>
      </c>
      <c r="H198" s="1">
        <v>3</v>
      </c>
      <c r="I198" s="1">
        <v>3</v>
      </c>
      <c r="J198" s="1">
        <f>1+2+3</f>
        <v>6</v>
      </c>
      <c r="K198" s="2">
        <f t="shared" si="10"/>
        <v>13</v>
      </c>
      <c r="L198" s="2">
        <f t="shared" si="11"/>
        <v>36</v>
      </c>
      <c r="M198" s="1" t="s">
        <v>30</v>
      </c>
      <c r="N198" s="1" t="s">
        <v>31</v>
      </c>
      <c r="O198" s="1">
        <v>1927</v>
      </c>
      <c r="P198" s="1">
        <v>120</v>
      </c>
      <c r="Q198" s="1">
        <v>3894</v>
      </c>
      <c r="S198" s="1" t="s">
        <v>84</v>
      </c>
    </row>
    <row r="199" spans="1:19">
      <c r="A199" s="1">
        <v>1927</v>
      </c>
      <c r="B199" s="1">
        <v>7</v>
      </c>
      <c r="C199" s="1">
        <v>17</v>
      </c>
      <c r="D199" s="4">
        <f t="shared" si="9"/>
        <v>58</v>
      </c>
      <c r="E199" s="1">
        <v>4</v>
      </c>
      <c r="F199" s="1">
        <v>18</v>
      </c>
      <c r="G199" s="1">
        <v>1</v>
      </c>
      <c r="H199" s="1">
        <v>5</v>
      </c>
      <c r="I199" s="1">
        <v>3</v>
      </c>
      <c r="J199" s="1">
        <f>6+4+3</f>
        <v>13</v>
      </c>
      <c r="K199" s="2">
        <f t="shared" si="10"/>
        <v>15</v>
      </c>
      <c r="L199" s="2">
        <f t="shared" si="11"/>
        <v>43</v>
      </c>
      <c r="M199" s="1" t="s">
        <v>30</v>
      </c>
      <c r="N199" s="1" t="s">
        <v>31</v>
      </c>
      <c r="O199" s="1">
        <v>1927</v>
      </c>
      <c r="P199" s="1">
        <v>120</v>
      </c>
      <c r="Q199" s="1">
        <v>3894</v>
      </c>
      <c r="S199" s="1" t="s">
        <v>84</v>
      </c>
    </row>
    <row r="200" spans="1:19">
      <c r="A200" s="1">
        <v>1927</v>
      </c>
      <c r="B200" s="1">
        <v>7</v>
      </c>
      <c r="C200" s="1">
        <v>18</v>
      </c>
      <c r="D200" s="4">
        <f t="shared" si="9"/>
        <v>55</v>
      </c>
      <c r="E200" s="1">
        <v>4</v>
      </c>
      <c r="F200" s="1">
        <v>15</v>
      </c>
      <c r="G200" s="1">
        <v>1</v>
      </c>
      <c r="H200" s="1">
        <v>4</v>
      </c>
      <c r="I200" s="1">
        <v>3</v>
      </c>
      <c r="J200" s="1">
        <f>7+2+2</f>
        <v>11</v>
      </c>
      <c r="K200" s="2">
        <f t="shared" si="10"/>
        <v>14</v>
      </c>
      <c r="L200" s="2">
        <f t="shared" si="11"/>
        <v>41</v>
      </c>
      <c r="M200" s="1" t="s">
        <v>30</v>
      </c>
      <c r="N200" s="1" t="s">
        <v>31</v>
      </c>
      <c r="O200" s="1">
        <v>1927</v>
      </c>
      <c r="P200" s="1">
        <v>120</v>
      </c>
      <c r="Q200" s="1">
        <v>3894</v>
      </c>
      <c r="S200" s="1" t="s">
        <v>84</v>
      </c>
    </row>
    <row r="201" spans="1:19">
      <c r="A201" s="1">
        <v>1927</v>
      </c>
      <c r="B201" s="1">
        <v>7</v>
      </c>
      <c r="C201" s="1">
        <v>19</v>
      </c>
      <c r="D201" s="4">
        <f t="shared" si="9"/>
        <v>28</v>
      </c>
      <c r="E201" s="1">
        <v>2</v>
      </c>
      <c r="F201" s="1">
        <v>8</v>
      </c>
      <c r="G201" s="1">
        <v>1</v>
      </c>
      <c r="H201" s="1">
        <v>1</v>
      </c>
      <c r="I201" s="1">
        <v>1</v>
      </c>
      <c r="J201" s="1">
        <v>7</v>
      </c>
      <c r="K201" s="2">
        <f t="shared" si="10"/>
        <v>11</v>
      </c>
      <c r="L201" s="2">
        <f t="shared" si="11"/>
        <v>17</v>
      </c>
      <c r="M201" s="1" t="s">
        <v>30</v>
      </c>
      <c r="N201" s="1" t="s">
        <v>31</v>
      </c>
      <c r="O201" s="1">
        <v>1927</v>
      </c>
      <c r="P201" s="1">
        <v>120</v>
      </c>
      <c r="Q201" s="1">
        <v>3894</v>
      </c>
      <c r="S201" s="1" t="s">
        <v>84</v>
      </c>
    </row>
    <row r="202" spans="1:19">
      <c r="A202" s="1">
        <v>1927</v>
      </c>
      <c r="B202" s="1">
        <v>7</v>
      </c>
      <c r="C202" s="1">
        <v>20</v>
      </c>
      <c r="D202" s="4">
        <f t="shared" si="9"/>
        <v>24</v>
      </c>
      <c r="E202" s="1">
        <v>2</v>
      </c>
      <c r="F202" s="1">
        <v>4</v>
      </c>
      <c r="G202" s="1">
        <v>1</v>
      </c>
      <c r="H202" s="1">
        <v>1</v>
      </c>
      <c r="I202" s="1">
        <v>1</v>
      </c>
      <c r="J202" s="1">
        <v>3</v>
      </c>
      <c r="K202" s="2">
        <f t="shared" si="10"/>
        <v>11</v>
      </c>
      <c r="L202" s="2">
        <f t="shared" si="11"/>
        <v>13</v>
      </c>
      <c r="M202" s="1" t="s">
        <v>30</v>
      </c>
      <c r="N202" s="1" t="s">
        <v>31</v>
      </c>
      <c r="O202" s="1">
        <v>1927</v>
      </c>
      <c r="P202" s="1">
        <v>120</v>
      </c>
      <c r="Q202" s="1">
        <v>3894</v>
      </c>
      <c r="S202" s="1" t="s">
        <v>84</v>
      </c>
    </row>
    <row r="203" spans="1:19">
      <c r="A203" s="1">
        <v>1927</v>
      </c>
      <c r="B203" s="1">
        <v>7</v>
      </c>
      <c r="C203" s="1">
        <v>21</v>
      </c>
      <c r="D203" s="4">
        <f t="shared" si="9"/>
        <v>23</v>
      </c>
      <c r="E203" s="1">
        <v>2</v>
      </c>
      <c r="F203" s="1">
        <v>3</v>
      </c>
      <c r="G203" s="1">
        <v>1</v>
      </c>
      <c r="H203" s="1">
        <v>1</v>
      </c>
      <c r="I203" s="1">
        <v>1</v>
      </c>
      <c r="J203" s="1">
        <v>2</v>
      </c>
      <c r="K203" s="2">
        <f t="shared" si="10"/>
        <v>11</v>
      </c>
      <c r="L203" s="2">
        <f t="shared" si="11"/>
        <v>12</v>
      </c>
      <c r="M203" s="1" t="s">
        <v>30</v>
      </c>
      <c r="N203" s="1" t="s">
        <v>31</v>
      </c>
      <c r="O203" s="1">
        <v>1927</v>
      </c>
      <c r="P203" s="1">
        <v>120</v>
      </c>
      <c r="Q203" s="1">
        <v>3894</v>
      </c>
      <c r="S203" s="1" t="s">
        <v>84</v>
      </c>
    </row>
    <row r="204" spans="1:19">
      <c r="A204" s="1">
        <v>1927</v>
      </c>
      <c r="B204" s="1">
        <v>7</v>
      </c>
      <c r="C204" s="1">
        <v>22</v>
      </c>
      <c r="D204" s="4">
        <f t="shared" si="9"/>
        <v>56</v>
      </c>
      <c r="E204" s="1">
        <v>4</v>
      </c>
      <c r="F204" s="1">
        <v>16</v>
      </c>
      <c r="G204" s="1">
        <v>1</v>
      </c>
      <c r="H204" s="1">
        <v>1</v>
      </c>
      <c r="I204" s="1">
        <v>3</v>
      </c>
      <c r="J204" s="1">
        <f>7+7+1</f>
        <v>15</v>
      </c>
      <c r="K204" s="2">
        <f t="shared" si="10"/>
        <v>11</v>
      </c>
      <c r="L204" s="2">
        <f t="shared" si="11"/>
        <v>45</v>
      </c>
      <c r="M204" s="1" t="s">
        <v>30</v>
      </c>
      <c r="N204" s="1" t="s">
        <v>31</v>
      </c>
      <c r="O204" s="1">
        <v>1927</v>
      </c>
      <c r="P204" s="1">
        <v>120</v>
      </c>
      <c r="Q204" s="1">
        <v>3894</v>
      </c>
      <c r="S204" s="1" t="s">
        <v>84</v>
      </c>
    </row>
    <row r="205" spans="1:19">
      <c r="A205" s="1">
        <v>1927</v>
      </c>
      <c r="B205" s="1">
        <v>7</v>
      </c>
      <c r="C205" s="1">
        <v>23</v>
      </c>
      <c r="D205" s="4">
        <f t="shared" si="9"/>
        <v>59</v>
      </c>
      <c r="E205" s="1">
        <v>4</v>
      </c>
      <c r="F205" s="1">
        <v>19</v>
      </c>
      <c r="G205" s="1">
        <v>1</v>
      </c>
      <c r="H205" s="1">
        <v>1</v>
      </c>
      <c r="I205" s="1">
        <v>3</v>
      </c>
      <c r="J205" s="1">
        <f>5+11+2</f>
        <v>18</v>
      </c>
      <c r="K205" s="2">
        <f t="shared" si="10"/>
        <v>11</v>
      </c>
      <c r="L205" s="2">
        <f t="shared" si="11"/>
        <v>48</v>
      </c>
      <c r="M205" s="1" t="s">
        <v>30</v>
      </c>
      <c r="N205" s="1" t="s">
        <v>31</v>
      </c>
      <c r="O205" s="1">
        <v>1927</v>
      </c>
      <c r="P205" s="1">
        <v>120</v>
      </c>
      <c r="Q205" s="1">
        <v>3894</v>
      </c>
      <c r="S205" s="1" t="s">
        <v>84</v>
      </c>
    </row>
    <row r="206" spans="1:19">
      <c r="A206" s="1">
        <v>1927</v>
      </c>
      <c r="B206" s="1">
        <v>7</v>
      </c>
      <c r="C206" s="1">
        <v>24</v>
      </c>
      <c r="D206" s="4" t="str">
        <f t="shared" si="9"/>
        <v/>
      </c>
      <c r="K206" s="2" t="str">
        <f t="shared" si="10"/>
        <v/>
      </c>
      <c r="L206" s="2" t="str">
        <f t="shared" si="11"/>
        <v/>
      </c>
      <c r="N206" s="1" t="s">
        <v>31</v>
      </c>
      <c r="O206" s="1">
        <v>1927</v>
      </c>
      <c r="P206" s="1">
        <v>120</v>
      </c>
      <c r="Q206" s="1">
        <v>3894</v>
      </c>
      <c r="S206" s="1" t="s">
        <v>84</v>
      </c>
    </row>
    <row r="207" spans="1:19">
      <c r="A207" s="1">
        <v>1927</v>
      </c>
      <c r="B207" s="1">
        <v>7</v>
      </c>
      <c r="C207" s="1">
        <v>25</v>
      </c>
      <c r="D207" s="4">
        <f t="shared" si="9"/>
        <v>81</v>
      </c>
      <c r="E207" s="1">
        <v>6</v>
      </c>
      <c r="F207" s="1">
        <v>21</v>
      </c>
      <c r="G207" s="1">
        <v>2</v>
      </c>
      <c r="H207" s="1">
        <f>1+8</f>
        <v>9</v>
      </c>
      <c r="I207" s="1">
        <v>4</v>
      </c>
      <c r="J207" s="1">
        <f>1+6+3+2</f>
        <v>12</v>
      </c>
      <c r="K207" s="2">
        <f t="shared" si="10"/>
        <v>29</v>
      </c>
      <c r="L207" s="2">
        <f t="shared" si="11"/>
        <v>52</v>
      </c>
      <c r="M207" s="1" t="s">
        <v>30</v>
      </c>
      <c r="N207" s="1" t="s">
        <v>31</v>
      </c>
      <c r="O207" s="1">
        <v>1927</v>
      </c>
      <c r="P207" s="1">
        <v>120</v>
      </c>
      <c r="Q207" s="1">
        <v>3894</v>
      </c>
      <c r="S207" s="1" t="s">
        <v>84</v>
      </c>
    </row>
    <row r="208" spans="1:19">
      <c r="A208" s="1">
        <v>1927</v>
      </c>
      <c r="B208" s="1">
        <v>7</v>
      </c>
      <c r="C208" s="1">
        <v>26</v>
      </c>
      <c r="D208" s="4">
        <f t="shared" si="9"/>
        <v>56</v>
      </c>
      <c r="E208" s="1">
        <v>4</v>
      </c>
      <c r="F208" s="1">
        <v>16</v>
      </c>
      <c r="G208" s="1">
        <v>2</v>
      </c>
      <c r="H208" s="1">
        <f>1+8</f>
        <v>9</v>
      </c>
      <c r="I208" s="1">
        <v>2</v>
      </c>
      <c r="J208" s="1">
        <f>3+4</f>
        <v>7</v>
      </c>
      <c r="K208" s="2">
        <f t="shared" si="10"/>
        <v>29</v>
      </c>
      <c r="L208" s="2">
        <f t="shared" si="11"/>
        <v>27</v>
      </c>
      <c r="M208" s="1" t="s">
        <v>30</v>
      </c>
      <c r="N208" s="1" t="s">
        <v>31</v>
      </c>
      <c r="O208" s="1">
        <v>1927</v>
      </c>
      <c r="P208" s="1">
        <v>120</v>
      </c>
      <c r="Q208" s="1">
        <v>3894</v>
      </c>
      <c r="S208" s="1" t="s">
        <v>84</v>
      </c>
    </row>
    <row r="209" spans="1:19">
      <c r="A209" s="1">
        <v>1927</v>
      </c>
      <c r="B209" s="1">
        <v>7</v>
      </c>
      <c r="C209" s="1">
        <v>27</v>
      </c>
      <c r="D209" s="4">
        <f t="shared" si="9"/>
        <v>62</v>
      </c>
      <c r="E209" s="1">
        <v>4</v>
      </c>
      <c r="F209" s="1">
        <v>22</v>
      </c>
      <c r="G209" s="1">
        <v>2</v>
      </c>
      <c r="H209" s="1">
        <f>1+2</f>
        <v>3</v>
      </c>
      <c r="I209" s="1">
        <v>2</v>
      </c>
      <c r="J209" s="1">
        <f>11+7</f>
        <v>18</v>
      </c>
      <c r="K209" s="2">
        <f t="shared" si="10"/>
        <v>23</v>
      </c>
      <c r="L209" s="2">
        <f t="shared" si="11"/>
        <v>38</v>
      </c>
      <c r="M209" s="1" t="s">
        <v>38</v>
      </c>
      <c r="N209" s="1" t="s">
        <v>31</v>
      </c>
      <c r="O209" s="1">
        <v>1927</v>
      </c>
      <c r="P209" s="1">
        <v>120</v>
      </c>
      <c r="Q209" s="1">
        <v>3894</v>
      </c>
      <c r="S209" s="1" t="s">
        <v>84</v>
      </c>
    </row>
    <row r="210" spans="1:19">
      <c r="A210" s="1">
        <v>1927</v>
      </c>
      <c r="B210" s="1">
        <v>7</v>
      </c>
      <c r="C210" s="1">
        <v>28</v>
      </c>
      <c r="D210" s="4">
        <f t="shared" si="9"/>
        <v>61</v>
      </c>
      <c r="E210" s="1">
        <v>5</v>
      </c>
      <c r="F210" s="1">
        <v>11</v>
      </c>
      <c r="G210" s="1">
        <v>2</v>
      </c>
      <c r="H210" s="1">
        <f>1+4</f>
        <v>5</v>
      </c>
      <c r="I210" s="1">
        <v>3</v>
      </c>
      <c r="J210" s="1">
        <f>1+2+3</f>
        <v>6</v>
      </c>
      <c r="K210" s="2">
        <f t="shared" si="10"/>
        <v>25</v>
      </c>
      <c r="L210" s="2">
        <f t="shared" si="11"/>
        <v>36</v>
      </c>
      <c r="M210" s="1" t="s">
        <v>38</v>
      </c>
      <c r="N210" s="1" t="s">
        <v>31</v>
      </c>
      <c r="O210" s="1">
        <v>1927</v>
      </c>
      <c r="P210" s="1">
        <v>120</v>
      </c>
      <c r="Q210" s="1">
        <v>3894</v>
      </c>
      <c r="S210" s="1" t="s">
        <v>84</v>
      </c>
    </row>
    <row r="211" spans="1:19">
      <c r="A211" s="1">
        <v>1927</v>
      </c>
      <c r="B211" s="1">
        <v>7</v>
      </c>
      <c r="C211" s="1">
        <v>29</v>
      </c>
      <c r="D211" s="4">
        <f t="shared" si="9"/>
        <v>46</v>
      </c>
      <c r="E211" s="1">
        <v>4</v>
      </c>
      <c r="F211" s="1">
        <v>6</v>
      </c>
      <c r="G211" s="1">
        <v>2</v>
      </c>
      <c r="H211" s="1">
        <f>1+1</f>
        <v>2</v>
      </c>
      <c r="I211" s="1">
        <v>2</v>
      </c>
      <c r="J211" s="1">
        <f>2+2</f>
        <v>4</v>
      </c>
      <c r="K211" s="2">
        <f t="shared" si="10"/>
        <v>22</v>
      </c>
      <c r="L211" s="2">
        <f t="shared" si="11"/>
        <v>24</v>
      </c>
      <c r="M211" s="1" t="s">
        <v>38</v>
      </c>
      <c r="N211" s="1" t="s">
        <v>31</v>
      </c>
      <c r="O211" s="1">
        <v>1927</v>
      </c>
      <c r="P211" s="1">
        <v>120</v>
      </c>
      <c r="Q211" s="1">
        <v>3894</v>
      </c>
      <c r="S211" s="1" t="s">
        <v>84</v>
      </c>
    </row>
    <row r="212" spans="1:19">
      <c r="A212" s="1">
        <v>1927</v>
      </c>
      <c r="B212" s="1">
        <v>7</v>
      </c>
      <c r="C212" s="1">
        <v>30</v>
      </c>
      <c r="D212" s="4">
        <f t="shared" si="9"/>
        <v>36</v>
      </c>
      <c r="E212" s="1">
        <v>3</v>
      </c>
      <c r="F212" s="1">
        <v>6</v>
      </c>
      <c r="G212" s="1">
        <v>1</v>
      </c>
      <c r="H212" s="1">
        <v>1</v>
      </c>
      <c r="I212" s="1">
        <v>2</v>
      </c>
      <c r="J212" s="1">
        <f>4+1</f>
        <v>5</v>
      </c>
      <c r="K212" s="2">
        <f t="shared" si="10"/>
        <v>11</v>
      </c>
      <c r="L212" s="2">
        <f t="shared" si="11"/>
        <v>25</v>
      </c>
      <c r="M212" s="1" t="s">
        <v>38</v>
      </c>
      <c r="N212" s="1" t="s">
        <v>31</v>
      </c>
      <c r="O212" s="1">
        <v>1927</v>
      </c>
      <c r="P212" s="1">
        <v>120</v>
      </c>
      <c r="Q212" s="1">
        <v>3894</v>
      </c>
      <c r="S212" s="1" t="s">
        <v>84</v>
      </c>
    </row>
    <row r="213" spans="1:19">
      <c r="A213" s="1">
        <v>1927</v>
      </c>
      <c r="B213" s="1">
        <v>7</v>
      </c>
      <c r="C213" s="1">
        <v>31</v>
      </c>
      <c r="D213" s="4">
        <f t="shared" si="9"/>
        <v>34</v>
      </c>
      <c r="E213" s="1">
        <v>3</v>
      </c>
      <c r="F213" s="1">
        <v>4</v>
      </c>
      <c r="G213" s="1">
        <v>1</v>
      </c>
      <c r="H213" s="1">
        <v>1</v>
      </c>
      <c r="I213" s="1">
        <v>2</v>
      </c>
      <c r="J213" s="1">
        <f>2+1</f>
        <v>3</v>
      </c>
      <c r="K213" s="2">
        <f t="shared" si="10"/>
        <v>11</v>
      </c>
      <c r="L213" s="2">
        <f t="shared" si="11"/>
        <v>23</v>
      </c>
      <c r="M213" s="1" t="s">
        <v>38</v>
      </c>
      <c r="N213" s="1" t="s">
        <v>31</v>
      </c>
      <c r="O213" s="1">
        <v>1927</v>
      </c>
      <c r="P213" s="1">
        <v>120</v>
      </c>
      <c r="Q213" s="1">
        <v>3894</v>
      </c>
      <c r="S213" s="1" t="s">
        <v>84</v>
      </c>
    </row>
    <row r="214" spans="1:19">
      <c r="A214" s="1">
        <v>1927</v>
      </c>
      <c r="B214" s="1">
        <v>8</v>
      </c>
      <c r="C214" s="1">
        <v>1</v>
      </c>
      <c r="D214" s="4">
        <f t="shared" si="9"/>
        <v>40</v>
      </c>
      <c r="E214" s="1">
        <v>3</v>
      </c>
      <c r="F214" s="1">
        <v>10</v>
      </c>
      <c r="G214" s="1">
        <v>2</v>
      </c>
      <c r="H214" s="1">
        <f>1+8</f>
        <v>9</v>
      </c>
      <c r="I214" s="1">
        <v>1</v>
      </c>
      <c r="J214" s="1">
        <v>1</v>
      </c>
      <c r="K214" s="2">
        <f t="shared" si="10"/>
        <v>29</v>
      </c>
      <c r="L214" s="2">
        <f t="shared" si="11"/>
        <v>11</v>
      </c>
      <c r="M214" s="1" t="s">
        <v>38</v>
      </c>
      <c r="N214" s="1" t="s">
        <v>31</v>
      </c>
      <c r="O214" s="1">
        <v>1927</v>
      </c>
      <c r="P214" s="1">
        <v>122</v>
      </c>
      <c r="Q214" s="1">
        <v>4142</v>
      </c>
      <c r="S214" s="1" t="s">
        <v>85</v>
      </c>
    </row>
    <row r="215" spans="1:19">
      <c r="A215" s="1">
        <v>1927</v>
      </c>
      <c r="B215" s="1">
        <v>8</v>
      </c>
      <c r="C215" s="1">
        <v>2</v>
      </c>
      <c r="D215" s="4">
        <f t="shared" si="9"/>
        <v>39</v>
      </c>
      <c r="E215" s="1">
        <v>3</v>
      </c>
      <c r="F215" s="1">
        <v>9</v>
      </c>
      <c r="G215" s="1">
        <v>1</v>
      </c>
      <c r="H215" s="1">
        <v>6</v>
      </c>
      <c r="I215" s="1">
        <v>2</v>
      </c>
      <c r="J215" s="1">
        <f>1+2</f>
        <v>3</v>
      </c>
      <c r="K215" s="2">
        <f t="shared" si="10"/>
        <v>16</v>
      </c>
      <c r="L215" s="2">
        <f t="shared" si="11"/>
        <v>23</v>
      </c>
      <c r="M215" s="1" t="s">
        <v>38</v>
      </c>
      <c r="N215" s="1" t="s">
        <v>31</v>
      </c>
      <c r="O215" s="1">
        <v>1927</v>
      </c>
      <c r="P215" s="1">
        <v>122</v>
      </c>
      <c r="Q215" s="1">
        <v>4142</v>
      </c>
      <c r="S215" s="1" t="s">
        <v>85</v>
      </c>
    </row>
    <row r="216" spans="1:19">
      <c r="A216" s="1">
        <v>1927</v>
      </c>
      <c r="B216" s="1">
        <v>8</v>
      </c>
      <c r="C216" s="1">
        <v>3</v>
      </c>
      <c r="D216" s="4" t="str">
        <f t="shared" si="9"/>
        <v/>
      </c>
      <c r="K216" s="2" t="str">
        <f t="shared" si="10"/>
        <v/>
      </c>
      <c r="L216" s="2" t="str">
        <f t="shared" si="11"/>
        <v/>
      </c>
      <c r="N216" s="1" t="s">
        <v>31</v>
      </c>
      <c r="O216" s="1">
        <v>1927</v>
      </c>
      <c r="P216" s="1">
        <v>122</v>
      </c>
      <c r="Q216" s="1">
        <v>4142</v>
      </c>
      <c r="S216" s="1" t="s">
        <v>85</v>
      </c>
    </row>
    <row r="217" spans="1:19">
      <c r="A217" s="1">
        <v>1927</v>
      </c>
      <c r="B217" s="1">
        <v>8</v>
      </c>
      <c r="C217" s="1">
        <v>4</v>
      </c>
      <c r="D217" s="4">
        <f t="shared" si="9"/>
        <v>30</v>
      </c>
      <c r="E217" s="1">
        <v>2</v>
      </c>
      <c r="F217" s="1">
        <v>10</v>
      </c>
      <c r="G217" s="1">
        <v>1</v>
      </c>
      <c r="H217" s="1">
        <v>5</v>
      </c>
      <c r="I217" s="1">
        <v>1</v>
      </c>
      <c r="J217" s="1">
        <v>5</v>
      </c>
      <c r="K217" s="2">
        <f t="shared" si="10"/>
        <v>15</v>
      </c>
      <c r="L217" s="2">
        <f t="shared" si="11"/>
        <v>15</v>
      </c>
      <c r="M217" s="1" t="s">
        <v>38</v>
      </c>
      <c r="N217" s="1" t="s">
        <v>31</v>
      </c>
      <c r="O217" s="1">
        <v>1927</v>
      </c>
      <c r="P217" s="1">
        <v>122</v>
      </c>
      <c r="Q217" s="1">
        <v>4142</v>
      </c>
      <c r="S217" s="1" t="s">
        <v>85</v>
      </c>
    </row>
    <row r="218" spans="1:19">
      <c r="A218" s="1">
        <v>1927</v>
      </c>
      <c r="B218" s="1">
        <v>8</v>
      </c>
      <c r="C218" s="1">
        <v>5</v>
      </c>
      <c r="D218" s="4" t="str">
        <f t="shared" si="9"/>
        <v/>
      </c>
      <c r="K218" s="2" t="str">
        <f t="shared" si="10"/>
        <v/>
      </c>
      <c r="L218" s="2" t="str">
        <f t="shared" si="11"/>
        <v/>
      </c>
      <c r="N218" s="1" t="s">
        <v>31</v>
      </c>
      <c r="O218" s="1">
        <v>1927</v>
      </c>
      <c r="P218" s="1">
        <v>122</v>
      </c>
      <c r="Q218" s="1">
        <v>4142</v>
      </c>
      <c r="S218" s="1" t="s">
        <v>85</v>
      </c>
    </row>
    <row r="219" spans="1:19">
      <c r="A219" s="1">
        <v>1927</v>
      </c>
      <c r="B219" s="1">
        <v>8</v>
      </c>
      <c r="C219" s="1">
        <v>6</v>
      </c>
      <c r="D219" s="4" t="str">
        <f t="shared" si="9"/>
        <v/>
      </c>
      <c r="K219" s="2" t="str">
        <f t="shared" si="10"/>
        <v/>
      </c>
      <c r="L219" s="2" t="str">
        <f t="shared" si="11"/>
        <v/>
      </c>
      <c r="N219" s="1" t="s">
        <v>31</v>
      </c>
      <c r="O219" s="1">
        <v>1927</v>
      </c>
      <c r="P219" s="1">
        <v>122</v>
      </c>
      <c r="Q219" s="1">
        <v>4142</v>
      </c>
      <c r="S219" s="1" t="s">
        <v>85</v>
      </c>
    </row>
    <row r="220" spans="1:19">
      <c r="A220" s="1">
        <v>1927</v>
      </c>
      <c r="B220" s="1">
        <v>8</v>
      </c>
      <c r="C220" s="1">
        <v>7</v>
      </c>
      <c r="D220" s="4">
        <f t="shared" si="9"/>
        <v>32</v>
      </c>
      <c r="E220" s="1">
        <v>2</v>
      </c>
      <c r="F220" s="1">
        <v>12</v>
      </c>
      <c r="I220" s="1">
        <v>2</v>
      </c>
      <c r="J220" s="1">
        <f>7+5</f>
        <v>12</v>
      </c>
      <c r="K220" s="2">
        <f t="shared" si="10"/>
        <v>0</v>
      </c>
      <c r="L220" s="2">
        <f t="shared" si="11"/>
        <v>32</v>
      </c>
      <c r="M220" s="1" t="s">
        <v>38</v>
      </c>
      <c r="N220" s="1" t="s">
        <v>31</v>
      </c>
      <c r="O220" s="1">
        <v>1927</v>
      </c>
      <c r="P220" s="1">
        <v>122</v>
      </c>
      <c r="Q220" s="1">
        <v>4142</v>
      </c>
      <c r="S220" s="1" t="s">
        <v>85</v>
      </c>
    </row>
    <row r="221" spans="1:19">
      <c r="A221" s="1">
        <v>1927</v>
      </c>
      <c r="B221" s="1">
        <v>8</v>
      </c>
      <c r="C221" s="1">
        <v>8</v>
      </c>
      <c r="D221" s="4">
        <f t="shared" si="9"/>
        <v>15</v>
      </c>
      <c r="E221" s="1">
        <v>1</v>
      </c>
      <c r="F221" s="1">
        <v>5</v>
      </c>
      <c r="I221" s="1">
        <v>1</v>
      </c>
      <c r="J221" s="1">
        <v>5</v>
      </c>
      <c r="K221" s="2">
        <f t="shared" si="10"/>
        <v>0</v>
      </c>
      <c r="L221" s="2">
        <f t="shared" si="11"/>
        <v>15</v>
      </c>
      <c r="M221" s="1" t="s">
        <v>38</v>
      </c>
      <c r="N221" s="1" t="s">
        <v>31</v>
      </c>
      <c r="O221" s="1">
        <v>1927</v>
      </c>
      <c r="P221" s="1">
        <v>122</v>
      </c>
      <c r="Q221" s="1">
        <v>4142</v>
      </c>
      <c r="S221" s="1" t="s">
        <v>85</v>
      </c>
    </row>
    <row r="222" spans="1:19">
      <c r="A222" s="1">
        <v>1927</v>
      </c>
      <c r="B222" s="1">
        <v>8</v>
      </c>
      <c r="C222" s="1">
        <v>9</v>
      </c>
      <c r="D222" s="4">
        <f t="shared" si="9"/>
        <v>22</v>
      </c>
      <c r="E222" s="1">
        <v>2</v>
      </c>
      <c r="F222" s="1">
        <v>2</v>
      </c>
      <c r="I222" s="1">
        <v>2</v>
      </c>
      <c r="J222" s="1">
        <f>1+1</f>
        <v>2</v>
      </c>
      <c r="K222" s="2">
        <f t="shared" si="10"/>
        <v>0</v>
      </c>
      <c r="L222" s="2">
        <f t="shared" si="11"/>
        <v>22</v>
      </c>
      <c r="M222" s="1" t="s">
        <v>30</v>
      </c>
      <c r="N222" s="1" t="s">
        <v>31</v>
      </c>
      <c r="O222" s="1">
        <v>1927</v>
      </c>
      <c r="P222" s="1">
        <v>122</v>
      </c>
      <c r="Q222" s="1">
        <v>4142</v>
      </c>
      <c r="S222" s="1" t="s">
        <v>85</v>
      </c>
    </row>
    <row r="223" spans="1:19">
      <c r="A223" s="1">
        <v>1927</v>
      </c>
      <c r="B223" s="1">
        <v>8</v>
      </c>
      <c r="C223" s="1">
        <v>10</v>
      </c>
      <c r="D223" s="4">
        <f t="shared" si="9"/>
        <v>13</v>
      </c>
      <c r="E223" s="1">
        <v>1</v>
      </c>
      <c r="F223" s="1">
        <v>3</v>
      </c>
      <c r="I223" s="1">
        <v>1</v>
      </c>
      <c r="J223" s="1">
        <v>3</v>
      </c>
      <c r="K223" s="2">
        <f t="shared" si="10"/>
        <v>0</v>
      </c>
      <c r="L223" s="2">
        <f t="shared" si="11"/>
        <v>13</v>
      </c>
      <c r="M223" s="1" t="s">
        <v>30</v>
      </c>
      <c r="N223" s="1" t="s">
        <v>31</v>
      </c>
      <c r="O223" s="1">
        <v>1927</v>
      </c>
      <c r="P223" s="1">
        <v>122</v>
      </c>
      <c r="Q223" s="1">
        <v>4142</v>
      </c>
      <c r="S223" s="1" t="s">
        <v>85</v>
      </c>
    </row>
    <row r="224" spans="1:19">
      <c r="A224" s="1">
        <v>1927</v>
      </c>
      <c r="B224" s="1">
        <v>8</v>
      </c>
      <c r="C224" s="1">
        <v>11</v>
      </c>
      <c r="D224" s="4">
        <f t="shared" si="9"/>
        <v>19</v>
      </c>
      <c r="E224" s="1">
        <v>1</v>
      </c>
      <c r="F224" s="1">
        <v>9</v>
      </c>
      <c r="I224" s="1">
        <v>1</v>
      </c>
      <c r="J224" s="1">
        <v>9</v>
      </c>
      <c r="K224" s="2">
        <f t="shared" si="10"/>
        <v>0</v>
      </c>
      <c r="L224" s="2">
        <f t="shared" si="11"/>
        <v>19</v>
      </c>
      <c r="M224" s="1" t="s">
        <v>30</v>
      </c>
      <c r="N224" s="1" t="s">
        <v>31</v>
      </c>
      <c r="O224" s="1">
        <v>1927</v>
      </c>
      <c r="P224" s="1">
        <v>122</v>
      </c>
      <c r="Q224" s="1">
        <v>4142</v>
      </c>
      <c r="S224" s="1" t="s">
        <v>85</v>
      </c>
    </row>
    <row r="225" spans="1:19">
      <c r="A225" s="1">
        <v>1927</v>
      </c>
      <c r="B225" s="1">
        <v>8</v>
      </c>
      <c r="C225" s="1">
        <v>12</v>
      </c>
      <c r="D225" s="4">
        <f t="shared" si="9"/>
        <v>25</v>
      </c>
      <c r="E225" s="1">
        <v>1</v>
      </c>
      <c r="F225" s="1">
        <v>15</v>
      </c>
      <c r="I225" s="1">
        <v>1</v>
      </c>
      <c r="J225" s="1">
        <v>15</v>
      </c>
      <c r="K225" s="2">
        <f t="shared" si="10"/>
        <v>0</v>
      </c>
      <c r="L225" s="2">
        <f t="shared" si="11"/>
        <v>25</v>
      </c>
      <c r="M225" s="1" t="s">
        <v>38</v>
      </c>
      <c r="N225" s="1" t="s">
        <v>31</v>
      </c>
      <c r="O225" s="1">
        <v>1927</v>
      </c>
      <c r="P225" s="1">
        <v>122</v>
      </c>
      <c r="Q225" s="1">
        <v>4142</v>
      </c>
      <c r="S225" s="1" t="s">
        <v>85</v>
      </c>
    </row>
    <row r="226" spans="1:19">
      <c r="A226" s="1">
        <v>1927</v>
      </c>
      <c r="B226" s="1">
        <v>8</v>
      </c>
      <c r="C226" s="1">
        <v>13</v>
      </c>
      <c r="D226" s="4" t="str">
        <f t="shared" si="9"/>
        <v/>
      </c>
      <c r="K226" s="2" t="str">
        <f t="shared" si="10"/>
        <v/>
      </c>
      <c r="L226" s="2" t="str">
        <f t="shared" si="11"/>
        <v/>
      </c>
      <c r="N226" s="1" t="s">
        <v>31</v>
      </c>
      <c r="O226" s="1">
        <v>1927</v>
      </c>
      <c r="P226" s="1">
        <v>122</v>
      </c>
      <c r="Q226" s="1">
        <v>4142</v>
      </c>
      <c r="S226" s="1" t="s">
        <v>85</v>
      </c>
    </row>
    <row r="227" spans="1:19">
      <c r="A227" s="1">
        <v>1927</v>
      </c>
      <c r="B227" s="1">
        <v>8</v>
      </c>
      <c r="C227" s="1">
        <v>14</v>
      </c>
      <c r="D227" s="4">
        <f t="shared" si="9"/>
        <v>21</v>
      </c>
      <c r="E227" s="1">
        <v>1</v>
      </c>
      <c r="F227" s="1">
        <v>11</v>
      </c>
      <c r="I227" s="1">
        <v>1</v>
      </c>
      <c r="J227" s="1">
        <v>11</v>
      </c>
      <c r="K227" s="2">
        <f t="shared" si="10"/>
        <v>0</v>
      </c>
      <c r="L227" s="2">
        <f t="shared" si="11"/>
        <v>21</v>
      </c>
      <c r="M227" s="1" t="s">
        <v>38</v>
      </c>
      <c r="N227" s="1" t="s">
        <v>31</v>
      </c>
      <c r="O227" s="1">
        <v>1927</v>
      </c>
      <c r="P227" s="1">
        <v>122</v>
      </c>
      <c r="Q227" s="1">
        <v>4142</v>
      </c>
      <c r="S227" s="1" t="s">
        <v>85</v>
      </c>
    </row>
    <row r="228" spans="1:19">
      <c r="A228" s="1">
        <v>1927</v>
      </c>
      <c r="B228" s="1">
        <v>8</v>
      </c>
      <c r="C228" s="1">
        <v>15</v>
      </c>
      <c r="D228" s="4">
        <f t="shared" si="9"/>
        <v>47</v>
      </c>
      <c r="E228" s="1">
        <v>3</v>
      </c>
      <c r="F228" s="1">
        <v>17</v>
      </c>
      <c r="I228" s="1">
        <v>3</v>
      </c>
      <c r="J228" s="1">
        <f>1+15+1</f>
        <v>17</v>
      </c>
      <c r="K228" s="2">
        <f t="shared" si="10"/>
        <v>0</v>
      </c>
      <c r="L228" s="2">
        <f t="shared" si="11"/>
        <v>47</v>
      </c>
      <c r="M228" s="1" t="s">
        <v>38</v>
      </c>
      <c r="N228" s="1" t="s">
        <v>31</v>
      </c>
      <c r="O228" s="1">
        <v>1927</v>
      </c>
      <c r="P228" s="1">
        <v>122</v>
      </c>
      <c r="Q228" s="1">
        <v>4142</v>
      </c>
      <c r="S228" s="1" t="s">
        <v>85</v>
      </c>
    </row>
    <row r="229" spans="1:19">
      <c r="A229" s="1">
        <v>1927</v>
      </c>
      <c r="B229" s="1">
        <v>8</v>
      </c>
      <c r="C229" s="1">
        <v>16</v>
      </c>
      <c r="D229" s="4">
        <f t="shared" si="9"/>
        <v>58</v>
      </c>
      <c r="E229" s="1">
        <v>4</v>
      </c>
      <c r="F229" s="1">
        <v>18</v>
      </c>
      <c r="G229" s="1">
        <v>1</v>
      </c>
      <c r="H229" s="1">
        <v>2</v>
      </c>
      <c r="I229" s="1">
        <v>3</v>
      </c>
      <c r="J229" s="1">
        <f>1+9+6</f>
        <v>16</v>
      </c>
      <c r="K229" s="2">
        <f t="shared" si="10"/>
        <v>12</v>
      </c>
      <c r="L229" s="2">
        <f t="shared" si="11"/>
        <v>46</v>
      </c>
      <c r="M229" s="1" t="s">
        <v>30</v>
      </c>
      <c r="N229" s="1" t="s">
        <v>31</v>
      </c>
      <c r="O229" s="1">
        <v>1927</v>
      </c>
      <c r="P229" s="1">
        <v>122</v>
      </c>
      <c r="Q229" s="1">
        <v>4142</v>
      </c>
      <c r="S229" s="1" t="s">
        <v>85</v>
      </c>
    </row>
    <row r="230" spans="1:19">
      <c r="A230" s="1">
        <v>1927</v>
      </c>
      <c r="B230" s="1">
        <v>8</v>
      </c>
      <c r="C230" s="1">
        <v>17</v>
      </c>
      <c r="D230" s="4">
        <f t="shared" si="9"/>
        <v>66</v>
      </c>
      <c r="E230" s="1">
        <v>4</v>
      </c>
      <c r="F230" s="1">
        <v>26</v>
      </c>
      <c r="G230" s="1">
        <v>1</v>
      </c>
      <c r="H230" s="1">
        <v>4</v>
      </c>
      <c r="I230" s="1">
        <v>3</v>
      </c>
      <c r="J230" s="1">
        <f>4+8+10</f>
        <v>22</v>
      </c>
      <c r="K230" s="2">
        <f t="shared" si="10"/>
        <v>14</v>
      </c>
      <c r="L230" s="2">
        <f t="shared" si="11"/>
        <v>52</v>
      </c>
      <c r="M230" s="1" t="s">
        <v>30</v>
      </c>
      <c r="N230" s="1" t="s">
        <v>31</v>
      </c>
      <c r="O230" s="1">
        <v>1927</v>
      </c>
      <c r="P230" s="1">
        <v>122</v>
      </c>
      <c r="Q230" s="1">
        <v>4142</v>
      </c>
      <c r="S230" s="1" t="s">
        <v>85</v>
      </c>
    </row>
    <row r="231" spans="1:19">
      <c r="A231" s="1">
        <v>1927</v>
      </c>
      <c r="B231" s="1">
        <v>8</v>
      </c>
      <c r="C231" s="1">
        <v>18</v>
      </c>
      <c r="D231" s="4">
        <f t="shared" si="9"/>
        <v>92</v>
      </c>
      <c r="E231" s="1">
        <v>6</v>
      </c>
      <c r="F231" s="1">
        <v>32</v>
      </c>
      <c r="G231" s="1">
        <v>1</v>
      </c>
      <c r="H231" s="1">
        <v>3</v>
      </c>
      <c r="I231" s="1">
        <v>5</v>
      </c>
      <c r="J231" s="1">
        <f>10+4+10+4+1</f>
        <v>29</v>
      </c>
      <c r="K231" s="2">
        <f t="shared" si="10"/>
        <v>13</v>
      </c>
      <c r="L231" s="2">
        <f t="shared" si="11"/>
        <v>79</v>
      </c>
      <c r="M231" s="1" t="s">
        <v>30</v>
      </c>
      <c r="N231" s="1" t="s">
        <v>31</v>
      </c>
      <c r="O231" s="1">
        <v>1927</v>
      </c>
      <c r="P231" s="1">
        <v>122</v>
      </c>
      <c r="Q231" s="1">
        <v>4142</v>
      </c>
      <c r="S231" s="1" t="s">
        <v>85</v>
      </c>
    </row>
    <row r="232" spans="1:19">
      <c r="A232" s="1">
        <v>1927</v>
      </c>
      <c r="B232" s="1">
        <v>8</v>
      </c>
      <c r="C232" s="1">
        <v>19</v>
      </c>
      <c r="D232" s="4">
        <f t="shared" si="9"/>
        <v>91</v>
      </c>
      <c r="E232" s="1">
        <v>6</v>
      </c>
      <c r="F232" s="1">
        <v>31</v>
      </c>
      <c r="G232" s="1">
        <v>1</v>
      </c>
      <c r="H232" s="1">
        <v>5</v>
      </c>
      <c r="I232" s="1">
        <v>5</v>
      </c>
      <c r="J232" s="1">
        <f>7+6+9+3+1</f>
        <v>26</v>
      </c>
      <c r="K232" s="2">
        <f t="shared" si="10"/>
        <v>15</v>
      </c>
      <c r="L232" s="2">
        <f t="shared" si="11"/>
        <v>76</v>
      </c>
      <c r="M232" s="1" t="s">
        <v>30</v>
      </c>
      <c r="N232" s="1" t="s">
        <v>31</v>
      </c>
      <c r="O232" s="1">
        <v>1927</v>
      </c>
      <c r="P232" s="1">
        <v>122</v>
      </c>
      <c r="Q232" s="1">
        <v>4142</v>
      </c>
      <c r="S232" s="1" t="s">
        <v>85</v>
      </c>
    </row>
    <row r="233" spans="1:19">
      <c r="A233" s="1">
        <v>1927</v>
      </c>
      <c r="B233" s="1">
        <v>8</v>
      </c>
      <c r="C233" s="1">
        <v>20</v>
      </c>
      <c r="D233" s="4">
        <f t="shared" si="9"/>
        <v>80</v>
      </c>
      <c r="E233" s="1">
        <v>6</v>
      </c>
      <c r="F233" s="1">
        <v>20</v>
      </c>
      <c r="G233" s="1">
        <v>1</v>
      </c>
      <c r="H233" s="1">
        <v>6</v>
      </c>
      <c r="I233" s="1">
        <v>5</v>
      </c>
      <c r="J233" s="1">
        <f>5+3+2+3+1</f>
        <v>14</v>
      </c>
      <c r="K233" s="2">
        <f t="shared" si="10"/>
        <v>16</v>
      </c>
      <c r="L233" s="2">
        <f t="shared" si="11"/>
        <v>64</v>
      </c>
      <c r="M233" s="1" t="s">
        <v>30</v>
      </c>
      <c r="N233" s="1" t="s">
        <v>31</v>
      </c>
      <c r="O233" s="1">
        <v>1927</v>
      </c>
      <c r="P233" s="1">
        <v>122</v>
      </c>
      <c r="Q233" s="1">
        <v>4142</v>
      </c>
      <c r="S233" s="1" t="s">
        <v>85</v>
      </c>
    </row>
    <row r="234" spans="1:19">
      <c r="A234" s="1">
        <v>1927</v>
      </c>
      <c r="B234" s="1">
        <v>8</v>
      </c>
      <c r="C234" s="1">
        <v>21</v>
      </c>
      <c r="D234" s="4">
        <f t="shared" si="9"/>
        <v>67</v>
      </c>
      <c r="E234" s="1">
        <v>5</v>
      </c>
      <c r="F234" s="1">
        <v>17</v>
      </c>
      <c r="G234" s="1">
        <v>1</v>
      </c>
      <c r="H234" s="1">
        <v>10</v>
      </c>
      <c r="I234" s="1">
        <v>4</v>
      </c>
      <c r="J234" s="1">
        <f>1+1+3+2</f>
        <v>7</v>
      </c>
      <c r="K234" s="2">
        <f t="shared" si="10"/>
        <v>20</v>
      </c>
      <c r="L234" s="2">
        <f t="shared" si="11"/>
        <v>47</v>
      </c>
      <c r="M234" s="1" t="s">
        <v>30</v>
      </c>
      <c r="N234" s="1" t="s">
        <v>31</v>
      </c>
      <c r="O234" s="1">
        <v>1927</v>
      </c>
      <c r="P234" s="1">
        <v>122</v>
      </c>
      <c r="Q234" s="1">
        <v>4142</v>
      </c>
      <c r="S234" s="1" t="s">
        <v>85</v>
      </c>
    </row>
    <row r="235" spans="1:19">
      <c r="A235" s="1">
        <v>1927</v>
      </c>
      <c r="B235" s="1">
        <v>8</v>
      </c>
      <c r="C235" s="1">
        <v>22</v>
      </c>
      <c r="D235" s="4">
        <f t="shared" si="9"/>
        <v>46</v>
      </c>
      <c r="E235" s="1">
        <v>3</v>
      </c>
      <c r="F235" s="1">
        <v>16</v>
      </c>
      <c r="G235" s="1">
        <v>1</v>
      </c>
      <c r="H235" s="1">
        <v>13</v>
      </c>
      <c r="I235" s="1">
        <v>2</v>
      </c>
      <c r="J235" s="1">
        <f>1+2</f>
        <v>3</v>
      </c>
      <c r="K235" s="2">
        <f t="shared" si="10"/>
        <v>23</v>
      </c>
      <c r="L235" s="2">
        <f t="shared" si="11"/>
        <v>23</v>
      </c>
      <c r="M235" s="1" t="s">
        <v>30</v>
      </c>
      <c r="N235" s="1" t="s">
        <v>31</v>
      </c>
      <c r="O235" s="1">
        <v>1927</v>
      </c>
      <c r="P235" s="1">
        <v>122</v>
      </c>
      <c r="Q235" s="1">
        <v>4142</v>
      </c>
      <c r="S235" s="1" t="s">
        <v>85</v>
      </c>
    </row>
    <row r="236" spans="1:19">
      <c r="A236" s="1">
        <v>1927</v>
      </c>
      <c r="B236" s="1">
        <v>8</v>
      </c>
      <c r="C236" s="1">
        <v>23</v>
      </c>
      <c r="D236" s="4">
        <f t="shared" si="9"/>
        <v>69</v>
      </c>
      <c r="E236" s="1">
        <v>4</v>
      </c>
      <c r="F236" s="1">
        <v>29</v>
      </c>
      <c r="G236" s="1">
        <v>1</v>
      </c>
      <c r="H236" s="1">
        <v>21</v>
      </c>
      <c r="I236" s="1">
        <v>3</v>
      </c>
      <c r="J236" s="1">
        <f>2+1+5</f>
        <v>8</v>
      </c>
      <c r="K236" s="2">
        <f t="shared" si="10"/>
        <v>31</v>
      </c>
      <c r="L236" s="2">
        <f t="shared" si="11"/>
        <v>38</v>
      </c>
      <c r="M236" s="1" t="s">
        <v>30</v>
      </c>
      <c r="N236" s="1" t="s">
        <v>31</v>
      </c>
      <c r="O236" s="1">
        <v>1927</v>
      </c>
      <c r="P236" s="1">
        <v>122</v>
      </c>
      <c r="Q236" s="1">
        <v>4142</v>
      </c>
      <c r="S236" s="1" t="s">
        <v>85</v>
      </c>
    </row>
    <row r="237" spans="1:19">
      <c r="A237" s="1">
        <v>1927</v>
      </c>
      <c r="B237" s="1">
        <v>8</v>
      </c>
      <c r="C237" s="1">
        <v>24</v>
      </c>
      <c r="D237" s="4">
        <f t="shared" si="9"/>
        <v>75</v>
      </c>
      <c r="E237" s="1">
        <v>5</v>
      </c>
      <c r="F237" s="1">
        <v>25</v>
      </c>
      <c r="G237" s="1">
        <v>2</v>
      </c>
      <c r="H237" s="1">
        <f>13+1</f>
        <v>14</v>
      </c>
      <c r="I237" s="1">
        <v>3</v>
      </c>
      <c r="J237" s="1">
        <f>4+1+6</f>
        <v>11</v>
      </c>
      <c r="K237" s="2">
        <f t="shared" si="10"/>
        <v>34</v>
      </c>
      <c r="L237" s="2">
        <f t="shared" si="11"/>
        <v>41</v>
      </c>
      <c r="M237" s="1" t="s">
        <v>30</v>
      </c>
      <c r="N237" s="1" t="s">
        <v>31</v>
      </c>
      <c r="O237" s="1">
        <v>1927</v>
      </c>
      <c r="P237" s="1">
        <v>122</v>
      </c>
      <c r="Q237" s="1">
        <v>4142</v>
      </c>
      <c r="S237" s="1" t="s">
        <v>85</v>
      </c>
    </row>
    <row r="238" spans="1:19">
      <c r="A238" s="1">
        <v>1927</v>
      </c>
      <c r="B238" s="1">
        <v>8</v>
      </c>
      <c r="C238" s="1">
        <v>25</v>
      </c>
      <c r="D238" s="4">
        <f t="shared" si="9"/>
        <v>57</v>
      </c>
      <c r="E238" s="1">
        <v>4</v>
      </c>
      <c r="F238" s="1">
        <v>17</v>
      </c>
      <c r="G238" s="1">
        <v>1</v>
      </c>
      <c r="H238" s="1">
        <v>11</v>
      </c>
      <c r="I238" s="1">
        <v>3</v>
      </c>
      <c r="J238" s="1">
        <f>3+1+2</f>
        <v>6</v>
      </c>
      <c r="K238" s="2">
        <f t="shared" si="10"/>
        <v>21</v>
      </c>
      <c r="L238" s="2">
        <f t="shared" si="11"/>
        <v>36</v>
      </c>
      <c r="M238" s="1" t="s">
        <v>30</v>
      </c>
      <c r="N238" s="1" t="s">
        <v>31</v>
      </c>
      <c r="O238" s="1">
        <v>1927</v>
      </c>
      <c r="P238" s="1">
        <v>122</v>
      </c>
      <c r="Q238" s="1">
        <v>4142</v>
      </c>
      <c r="S238" s="1" t="s">
        <v>85</v>
      </c>
    </row>
    <row r="239" spans="1:19">
      <c r="A239" s="1">
        <v>1927</v>
      </c>
      <c r="B239" s="1">
        <v>8</v>
      </c>
      <c r="C239" s="1">
        <v>26</v>
      </c>
      <c r="D239" s="4">
        <f t="shared" si="9"/>
        <v>49</v>
      </c>
      <c r="E239" s="1">
        <v>3</v>
      </c>
      <c r="F239" s="1">
        <v>19</v>
      </c>
      <c r="G239" s="1">
        <v>1</v>
      </c>
      <c r="H239" s="1">
        <v>4</v>
      </c>
      <c r="I239" s="1">
        <v>2</v>
      </c>
      <c r="J239" s="1">
        <f>10+5</f>
        <v>15</v>
      </c>
      <c r="K239" s="2">
        <f t="shared" si="10"/>
        <v>14</v>
      </c>
      <c r="L239" s="2">
        <f t="shared" si="11"/>
        <v>35</v>
      </c>
      <c r="M239" s="1" t="s">
        <v>30</v>
      </c>
      <c r="N239" s="1" t="s">
        <v>31</v>
      </c>
      <c r="O239" s="1">
        <v>1927</v>
      </c>
      <c r="P239" s="1">
        <v>122</v>
      </c>
      <c r="Q239" s="1">
        <v>4142</v>
      </c>
      <c r="S239" s="1" t="s">
        <v>85</v>
      </c>
    </row>
    <row r="240" spans="1:19">
      <c r="A240" s="1">
        <v>1927</v>
      </c>
      <c r="B240" s="1">
        <v>8</v>
      </c>
      <c r="C240" s="1">
        <v>27</v>
      </c>
      <c r="D240" s="4">
        <f t="shared" si="9"/>
        <v>56</v>
      </c>
      <c r="E240" s="1">
        <v>4</v>
      </c>
      <c r="F240" s="1">
        <v>16</v>
      </c>
      <c r="G240" s="1">
        <v>2</v>
      </c>
      <c r="H240" s="1">
        <f>3+1</f>
        <v>4</v>
      </c>
      <c r="I240" s="1">
        <v>2</v>
      </c>
      <c r="J240" s="1">
        <f>9+3</f>
        <v>12</v>
      </c>
      <c r="K240" s="2">
        <f t="shared" si="10"/>
        <v>24</v>
      </c>
      <c r="L240" s="2">
        <f t="shared" si="11"/>
        <v>32</v>
      </c>
      <c r="M240" s="1" t="s">
        <v>30</v>
      </c>
      <c r="N240" s="1" t="s">
        <v>31</v>
      </c>
      <c r="O240" s="1">
        <v>1927</v>
      </c>
      <c r="P240" s="1">
        <v>122</v>
      </c>
      <c r="Q240" s="1">
        <v>4142</v>
      </c>
      <c r="S240" s="1" t="s">
        <v>85</v>
      </c>
    </row>
    <row r="241" spans="1:19">
      <c r="A241" s="1">
        <v>1927</v>
      </c>
      <c r="B241" s="1">
        <v>8</v>
      </c>
      <c r="C241" s="1">
        <v>28</v>
      </c>
      <c r="D241" s="4">
        <f t="shared" si="9"/>
        <v>59</v>
      </c>
      <c r="E241" s="1">
        <v>4</v>
      </c>
      <c r="F241" s="1">
        <v>19</v>
      </c>
      <c r="G241" s="1">
        <v>1</v>
      </c>
      <c r="H241" s="1">
        <v>3</v>
      </c>
      <c r="I241" s="1">
        <v>3</v>
      </c>
      <c r="J241" s="1">
        <f>11+1+4</f>
        <v>16</v>
      </c>
      <c r="K241" s="2">
        <f t="shared" si="10"/>
        <v>13</v>
      </c>
      <c r="L241" s="2">
        <f t="shared" si="11"/>
        <v>46</v>
      </c>
      <c r="M241" s="1" t="s">
        <v>30</v>
      </c>
      <c r="N241" s="1" t="s">
        <v>31</v>
      </c>
      <c r="O241" s="1">
        <v>1927</v>
      </c>
      <c r="P241" s="1">
        <v>122</v>
      </c>
      <c r="Q241" s="1">
        <v>4142</v>
      </c>
      <c r="S241" s="1" t="s">
        <v>85</v>
      </c>
    </row>
    <row r="242" spans="1:19">
      <c r="A242" s="1">
        <v>1927</v>
      </c>
      <c r="B242" s="1">
        <v>8</v>
      </c>
      <c r="C242" s="1">
        <v>29</v>
      </c>
      <c r="D242" s="4">
        <f t="shared" si="9"/>
        <v>54</v>
      </c>
      <c r="E242" s="1">
        <v>4</v>
      </c>
      <c r="F242" s="1">
        <v>14</v>
      </c>
      <c r="G242" s="1">
        <v>1</v>
      </c>
      <c r="H242" s="1">
        <v>2</v>
      </c>
      <c r="I242" s="1">
        <v>3</v>
      </c>
      <c r="J242" s="1">
        <f>7+1+4</f>
        <v>12</v>
      </c>
      <c r="K242" s="2">
        <f t="shared" si="10"/>
        <v>12</v>
      </c>
      <c r="L242" s="2">
        <f t="shared" si="11"/>
        <v>42</v>
      </c>
      <c r="M242" s="1" t="s">
        <v>30</v>
      </c>
      <c r="N242" s="1" t="s">
        <v>31</v>
      </c>
      <c r="O242" s="1">
        <v>1927</v>
      </c>
      <c r="P242" s="1">
        <v>122</v>
      </c>
      <c r="Q242" s="1">
        <v>4142</v>
      </c>
      <c r="S242" s="1" t="s">
        <v>85</v>
      </c>
    </row>
    <row r="243" spans="1:19">
      <c r="A243" s="1">
        <v>1927</v>
      </c>
      <c r="B243" s="1">
        <v>8</v>
      </c>
      <c r="C243" s="1">
        <v>30</v>
      </c>
      <c r="D243" s="4">
        <f t="shared" si="9"/>
        <v>49</v>
      </c>
      <c r="E243" s="1">
        <v>4</v>
      </c>
      <c r="F243" s="1">
        <v>9</v>
      </c>
      <c r="G243" s="1">
        <v>1</v>
      </c>
      <c r="H243" s="1">
        <v>1</v>
      </c>
      <c r="I243" s="1">
        <v>3</v>
      </c>
      <c r="J243" s="1">
        <f>4+3+1</f>
        <v>8</v>
      </c>
      <c r="K243" s="2">
        <f t="shared" si="10"/>
        <v>11</v>
      </c>
      <c r="L243" s="2">
        <f t="shared" si="11"/>
        <v>38</v>
      </c>
      <c r="M243" s="1" t="s">
        <v>30</v>
      </c>
      <c r="N243" s="1" t="s">
        <v>31</v>
      </c>
      <c r="O243" s="1">
        <v>1927</v>
      </c>
      <c r="P243" s="1">
        <v>122</v>
      </c>
      <c r="Q243" s="1">
        <v>4142</v>
      </c>
      <c r="S243" s="1" t="s">
        <v>85</v>
      </c>
    </row>
    <row r="244" spans="1:19">
      <c r="A244" s="1">
        <v>1927</v>
      </c>
      <c r="B244" s="1">
        <v>8</v>
      </c>
      <c r="C244" s="1">
        <v>31</v>
      </c>
      <c r="D244" s="4">
        <f t="shared" si="9"/>
        <v>43</v>
      </c>
      <c r="E244" s="1">
        <v>3</v>
      </c>
      <c r="F244" s="1">
        <v>13</v>
      </c>
      <c r="I244" s="1">
        <v>3</v>
      </c>
      <c r="J244" s="1">
        <f>5+5+3</f>
        <v>13</v>
      </c>
      <c r="K244" s="2">
        <f t="shared" si="10"/>
        <v>0</v>
      </c>
      <c r="L244" s="2">
        <f t="shared" si="11"/>
        <v>43</v>
      </c>
      <c r="M244" s="1" t="s">
        <v>30</v>
      </c>
      <c r="N244" s="1" t="s">
        <v>31</v>
      </c>
      <c r="O244" s="1">
        <v>1927</v>
      </c>
      <c r="P244" s="1">
        <v>122</v>
      </c>
      <c r="Q244" s="1">
        <v>4142</v>
      </c>
      <c r="S244" s="1" t="s">
        <v>85</v>
      </c>
    </row>
    <row r="245" spans="1:19">
      <c r="A245" s="1">
        <v>1927</v>
      </c>
      <c r="B245" s="1">
        <v>9</v>
      </c>
      <c r="C245" s="1">
        <v>1</v>
      </c>
      <c r="D245" s="4">
        <f t="shared" si="9"/>
        <v>49</v>
      </c>
      <c r="E245" s="1">
        <v>3</v>
      </c>
      <c r="F245" s="1">
        <v>19</v>
      </c>
      <c r="I245" s="1">
        <v>3</v>
      </c>
      <c r="J245" s="1">
        <f>9+6+4</f>
        <v>19</v>
      </c>
      <c r="K245" s="2">
        <f t="shared" si="10"/>
        <v>0</v>
      </c>
      <c r="L245" s="2">
        <f t="shared" si="11"/>
        <v>49</v>
      </c>
      <c r="M245" s="1" t="s">
        <v>30</v>
      </c>
      <c r="N245" s="1" t="s">
        <v>31</v>
      </c>
      <c r="O245" s="1">
        <v>1927</v>
      </c>
      <c r="P245" s="1">
        <v>124</v>
      </c>
      <c r="Q245" s="1">
        <v>4143</v>
      </c>
      <c r="S245" s="1" t="s">
        <v>86</v>
      </c>
    </row>
    <row r="246" spans="1:19">
      <c r="A246" s="1">
        <v>1927</v>
      </c>
      <c r="B246" s="1">
        <v>9</v>
      </c>
      <c r="C246" s="1">
        <v>2</v>
      </c>
      <c r="D246" s="4">
        <f t="shared" si="9"/>
        <v>64</v>
      </c>
      <c r="E246" s="1">
        <v>3</v>
      </c>
      <c r="F246" s="1">
        <v>34</v>
      </c>
      <c r="I246" s="1">
        <v>3</v>
      </c>
      <c r="J246" s="1">
        <f>11+13+10</f>
        <v>34</v>
      </c>
      <c r="K246" s="2">
        <f t="shared" si="10"/>
        <v>0</v>
      </c>
      <c r="L246" s="2">
        <f t="shared" si="11"/>
        <v>64</v>
      </c>
      <c r="M246" s="1" t="s">
        <v>30</v>
      </c>
      <c r="N246" s="1" t="s">
        <v>31</v>
      </c>
      <c r="O246" s="1">
        <v>1927</v>
      </c>
      <c r="P246" s="1">
        <v>124</v>
      </c>
      <c r="Q246" s="1">
        <v>4143</v>
      </c>
      <c r="S246" s="1" t="s">
        <v>86</v>
      </c>
    </row>
    <row r="247" spans="1:19">
      <c r="A247" s="1">
        <v>1927</v>
      </c>
      <c r="B247" s="1">
        <v>9</v>
      </c>
      <c r="C247" s="1">
        <v>3</v>
      </c>
      <c r="D247" s="4">
        <f t="shared" si="9"/>
        <v>43</v>
      </c>
      <c r="E247" s="1">
        <v>3</v>
      </c>
      <c r="F247" s="1">
        <v>13</v>
      </c>
      <c r="I247" s="1">
        <v>3</v>
      </c>
      <c r="J247" s="1">
        <f>2+6+5</f>
        <v>13</v>
      </c>
      <c r="K247" s="2">
        <f t="shared" si="10"/>
        <v>0</v>
      </c>
      <c r="L247" s="2">
        <f t="shared" si="11"/>
        <v>43</v>
      </c>
      <c r="M247" s="1" t="s">
        <v>30</v>
      </c>
      <c r="N247" s="1" t="s">
        <v>31</v>
      </c>
      <c r="O247" s="1">
        <v>1927</v>
      </c>
      <c r="P247" s="1">
        <v>124</v>
      </c>
      <c r="Q247" s="1">
        <v>4143</v>
      </c>
      <c r="S247" s="1" t="s">
        <v>86</v>
      </c>
    </row>
    <row r="248" spans="1:19">
      <c r="A248" s="1">
        <v>1927</v>
      </c>
      <c r="B248" s="1">
        <v>9</v>
      </c>
      <c r="C248" s="1">
        <v>4</v>
      </c>
      <c r="D248" s="4">
        <f t="shared" si="9"/>
        <v>44</v>
      </c>
      <c r="E248" s="1">
        <v>3</v>
      </c>
      <c r="F248" s="1">
        <v>14</v>
      </c>
      <c r="I248" s="1">
        <v>3</v>
      </c>
      <c r="J248" s="1">
        <f>1+7+6</f>
        <v>14</v>
      </c>
      <c r="K248" s="2">
        <f t="shared" si="10"/>
        <v>0</v>
      </c>
      <c r="L248" s="2">
        <f t="shared" si="11"/>
        <v>44</v>
      </c>
      <c r="M248" s="1" t="s">
        <v>30</v>
      </c>
      <c r="N248" s="1" t="s">
        <v>31</v>
      </c>
      <c r="O248" s="1">
        <v>1927</v>
      </c>
      <c r="P248" s="1">
        <v>124</v>
      </c>
      <c r="Q248" s="1">
        <v>4143</v>
      </c>
      <c r="S248" s="1" t="s">
        <v>86</v>
      </c>
    </row>
    <row r="249" spans="1:19">
      <c r="A249" s="1">
        <v>1927</v>
      </c>
      <c r="B249" s="1">
        <v>9</v>
      </c>
      <c r="C249" s="1">
        <v>5</v>
      </c>
      <c r="D249" s="4">
        <f t="shared" si="9"/>
        <v>44</v>
      </c>
      <c r="E249" s="1">
        <v>3</v>
      </c>
      <c r="F249" s="1">
        <v>14</v>
      </c>
      <c r="I249" s="1">
        <v>3</v>
      </c>
      <c r="J249" s="1">
        <f>3+7+4</f>
        <v>14</v>
      </c>
      <c r="K249" s="2">
        <f t="shared" si="10"/>
        <v>0</v>
      </c>
      <c r="L249" s="2">
        <f t="shared" si="11"/>
        <v>44</v>
      </c>
      <c r="M249" s="1" t="s">
        <v>30</v>
      </c>
      <c r="N249" s="1" t="s">
        <v>31</v>
      </c>
      <c r="O249" s="1">
        <v>1927</v>
      </c>
      <c r="P249" s="1">
        <v>124</v>
      </c>
      <c r="Q249" s="1">
        <v>4143</v>
      </c>
      <c r="S249" s="1" t="s">
        <v>86</v>
      </c>
    </row>
    <row r="250" spans="1:19">
      <c r="A250" s="1">
        <v>1927</v>
      </c>
      <c r="B250" s="1">
        <v>9</v>
      </c>
      <c r="C250" s="1">
        <v>6</v>
      </c>
      <c r="D250" s="4" t="str">
        <f t="shared" si="9"/>
        <v/>
      </c>
      <c r="K250" s="2" t="str">
        <f t="shared" si="10"/>
        <v/>
      </c>
      <c r="L250" s="2" t="str">
        <f t="shared" si="11"/>
        <v/>
      </c>
      <c r="N250" s="1" t="s">
        <v>31</v>
      </c>
      <c r="O250" s="1">
        <v>1927</v>
      </c>
      <c r="P250" s="1">
        <v>124</v>
      </c>
      <c r="Q250" s="1">
        <v>4143</v>
      </c>
      <c r="S250" s="1" t="s">
        <v>86</v>
      </c>
    </row>
    <row r="251" spans="1:19">
      <c r="A251" s="1">
        <v>1927</v>
      </c>
      <c r="B251" s="1">
        <v>9</v>
      </c>
      <c r="C251" s="1">
        <v>7</v>
      </c>
      <c r="D251" s="4" t="str">
        <f t="shared" si="9"/>
        <v/>
      </c>
      <c r="K251" s="2" t="str">
        <f t="shared" si="10"/>
        <v/>
      </c>
      <c r="L251" s="2" t="str">
        <f t="shared" si="11"/>
        <v/>
      </c>
      <c r="N251" s="1" t="s">
        <v>31</v>
      </c>
      <c r="O251" s="1">
        <v>1927</v>
      </c>
      <c r="P251" s="1">
        <v>124</v>
      </c>
      <c r="Q251" s="1">
        <v>4143</v>
      </c>
      <c r="S251" s="1" t="s">
        <v>86</v>
      </c>
    </row>
    <row r="252" spans="1:19">
      <c r="A252" s="1">
        <v>1927</v>
      </c>
      <c r="B252" s="1">
        <v>9</v>
      </c>
      <c r="C252" s="1">
        <v>8</v>
      </c>
      <c r="D252" s="4">
        <f t="shared" si="9"/>
        <v>52</v>
      </c>
      <c r="E252" s="1">
        <v>4</v>
      </c>
      <c r="F252" s="1">
        <v>12</v>
      </c>
      <c r="I252" s="1">
        <v>4</v>
      </c>
      <c r="J252" s="1">
        <f>8+1+2+1</f>
        <v>12</v>
      </c>
      <c r="K252" s="2">
        <f t="shared" si="10"/>
        <v>0</v>
      </c>
      <c r="L252" s="2">
        <f t="shared" si="11"/>
        <v>52</v>
      </c>
      <c r="M252" s="1" t="s">
        <v>30</v>
      </c>
      <c r="N252" s="1" t="s">
        <v>31</v>
      </c>
      <c r="O252" s="1">
        <v>1927</v>
      </c>
      <c r="P252" s="1">
        <v>124</v>
      </c>
      <c r="Q252" s="1">
        <v>4143</v>
      </c>
      <c r="S252" s="1" t="s">
        <v>86</v>
      </c>
    </row>
    <row r="253" spans="1:19">
      <c r="A253" s="1">
        <v>1927</v>
      </c>
      <c r="B253" s="1">
        <v>9</v>
      </c>
      <c r="C253" s="1">
        <v>9</v>
      </c>
      <c r="D253" s="4">
        <f t="shared" si="9"/>
        <v>54</v>
      </c>
      <c r="E253" s="1">
        <v>4</v>
      </c>
      <c r="F253" s="1">
        <v>14</v>
      </c>
      <c r="I253" s="1">
        <v>4</v>
      </c>
      <c r="J253" s="1">
        <f>9+3+1+1</f>
        <v>14</v>
      </c>
      <c r="K253" s="2">
        <f t="shared" si="10"/>
        <v>0</v>
      </c>
      <c r="L253" s="2">
        <f t="shared" si="11"/>
        <v>54</v>
      </c>
      <c r="M253" s="1" t="s">
        <v>30</v>
      </c>
      <c r="N253" s="1" t="s">
        <v>31</v>
      </c>
      <c r="O253" s="1">
        <v>1927</v>
      </c>
      <c r="P253" s="1">
        <v>124</v>
      </c>
      <c r="Q253" s="1">
        <v>4143</v>
      </c>
      <c r="S253" s="1" t="s">
        <v>86</v>
      </c>
    </row>
    <row r="254" spans="1:19">
      <c r="A254" s="1">
        <v>1927</v>
      </c>
      <c r="B254" s="1">
        <v>9</v>
      </c>
      <c r="C254" s="1">
        <v>10</v>
      </c>
      <c r="D254" s="4">
        <f t="shared" si="9"/>
        <v>45</v>
      </c>
      <c r="E254" s="1">
        <v>3</v>
      </c>
      <c r="F254" s="1">
        <v>15</v>
      </c>
      <c r="I254" s="1">
        <v>3</v>
      </c>
      <c r="J254" s="1">
        <f>10+3+2</f>
        <v>15</v>
      </c>
      <c r="K254" s="2">
        <f t="shared" si="10"/>
        <v>0</v>
      </c>
      <c r="L254" s="2">
        <f t="shared" si="11"/>
        <v>45</v>
      </c>
      <c r="M254" s="1" t="s">
        <v>30</v>
      </c>
      <c r="N254" s="1" t="s">
        <v>31</v>
      </c>
      <c r="O254" s="1">
        <v>1927</v>
      </c>
      <c r="P254" s="1">
        <v>124</v>
      </c>
      <c r="Q254" s="1">
        <v>4143</v>
      </c>
      <c r="S254" s="1" t="s">
        <v>86</v>
      </c>
    </row>
    <row r="255" spans="1:19">
      <c r="A255" s="1">
        <v>1927</v>
      </c>
      <c r="B255" s="1">
        <v>9</v>
      </c>
      <c r="C255" s="1">
        <v>11</v>
      </c>
      <c r="D255" s="4">
        <f t="shared" si="9"/>
        <v>53</v>
      </c>
      <c r="E255" s="1">
        <v>4</v>
      </c>
      <c r="F255" s="1">
        <v>13</v>
      </c>
      <c r="I255" s="1">
        <v>4</v>
      </c>
      <c r="J255" s="1">
        <f>5+4+3+1</f>
        <v>13</v>
      </c>
      <c r="K255" s="2">
        <f t="shared" si="10"/>
        <v>0</v>
      </c>
      <c r="L255" s="2">
        <f t="shared" si="11"/>
        <v>53</v>
      </c>
      <c r="M255" s="1" t="s">
        <v>30</v>
      </c>
      <c r="N255" s="1" t="s">
        <v>31</v>
      </c>
      <c r="O255" s="1">
        <v>1927</v>
      </c>
      <c r="P255" s="1">
        <v>124</v>
      </c>
      <c r="Q255" s="1">
        <v>4143</v>
      </c>
      <c r="S255" s="1" t="s">
        <v>86</v>
      </c>
    </row>
    <row r="256" spans="1:19">
      <c r="A256" s="1">
        <v>1927</v>
      </c>
      <c r="B256" s="1">
        <v>9</v>
      </c>
      <c r="C256" s="1">
        <v>12</v>
      </c>
      <c r="D256" s="4">
        <f t="shared" si="9"/>
        <v>74</v>
      </c>
      <c r="E256" s="1">
        <v>5</v>
      </c>
      <c r="F256" s="1">
        <v>24</v>
      </c>
      <c r="I256" s="1">
        <v>5</v>
      </c>
      <c r="J256" s="1">
        <f>4+4+9+2+5</f>
        <v>24</v>
      </c>
      <c r="K256" s="2">
        <f t="shared" si="10"/>
        <v>0</v>
      </c>
      <c r="L256" s="2">
        <f t="shared" si="11"/>
        <v>74</v>
      </c>
      <c r="M256" s="1" t="s">
        <v>30</v>
      </c>
      <c r="N256" s="1" t="s">
        <v>31</v>
      </c>
      <c r="O256" s="1">
        <v>1927</v>
      </c>
      <c r="P256" s="1">
        <v>124</v>
      </c>
      <c r="Q256" s="1">
        <v>4143</v>
      </c>
      <c r="S256" s="1" t="s">
        <v>86</v>
      </c>
    </row>
    <row r="257" spans="1:19">
      <c r="A257" s="1">
        <v>1927</v>
      </c>
      <c r="B257" s="1">
        <v>9</v>
      </c>
      <c r="C257" s="1">
        <v>13</v>
      </c>
      <c r="D257" s="4">
        <f t="shared" si="9"/>
        <v>91</v>
      </c>
      <c r="E257" s="1">
        <v>6</v>
      </c>
      <c r="F257" s="1">
        <v>31</v>
      </c>
      <c r="G257" s="1">
        <v>1</v>
      </c>
      <c r="H257" s="1">
        <v>2</v>
      </c>
      <c r="I257" s="1">
        <v>5</v>
      </c>
      <c r="J257" s="1">
        <f>1+1+11+4+12</f>
        <v>29</v>
      </c>
      <c r="K257" s="2">
        <f t="shared" si="10"/>
        <v>12</v>
      </c>
      <c r="L257" s="2">
        <f t="shared" si="11"/>
        <v>79</v>
      </c>
      <c r="M257" s="1" t="s">
        <v>30</v>
      </c>
      <c r="N257" s="1" t="s">
        <v>31</v>
      </c>
      <c r="O257" s="1">
        <v>1927</v>
      </c>
      <c r="P257" s="1">
        <v>124</v>
      </c>
      <c r="Q257" s="1">
        <v>4143</v>
      </c>
      <c r="S257" s="1" t="s">
        <v>86</v>
      </c>
    </row>
    <row r="258" spans="1:19">
      <c r="A258" s="1">
        <v>1927</v>
      </c>
      <c r="B258" s="1">
        <v>9</v>
      </c>
      <c r="C258" s="1">
        <v>14</v>
      </c>
      <c r="D258" s="4">
        <f t="shared" si="9"/>
        <v>97</v>
      </c>
      <c r="E258" s="1">
        <v>6</v>
      </c>
      <c r="F258" s="1">
        <v>37</v>
      </c>
      <c r="G258" s="1">
        <v>2</v>
      </c>
      <c r="H258" s="1">
        <f>4+4</f>
        <v>8</v>
      </c>
      <c r="I258" s="1">
        <v>4</v>
      </c>
      <c r="J258" s="1">
        <f>1+11+5+12</f>
        <v>29</v>
      </c>
      <c r="K258" s="2">
        <f t="shared" si="10"/>
        <v>28</v>
      </c>
      <c r="L258" s="2">
        <f t="shared" si="11"/>
        <v>69</v>
      </c>
      <c r="M258" s="1" t="s">
        <v>30</v>
      </c>
      <c r="N258" s="1" t="s">
        <v>31</v>
      </c>
      <c r="O258" s="1">
        <v>1927</v>
      </c>
      <c r="P258" s="1">
        <v>124</v>
      </c>
      <c r="Q258" s="1">
        <v>4143</v>
      </c>
      <c r="S258" s="1" t="s">
        <v>86</v>
      </c>
    </row>
    <row r="259" spans="1:19">
      <c r="A259" s="1">
        <v>1927</v>
      </c>
      <c r="B259" s="1">
        <v>9</v>
      </c>
      <c r="C259" s="1">
        <v>15</v>
      </c>
      <c r="D259" s="4">
        <f t="shared" ref="D259:D322" si="12">IF(E259="","",E259*10+F259)</f>
        <v>144</v>
      </c>
      <c r="E259" s="1">
        <v>8</v>
      </c>
      <c r="F259" s="1">
        <v>64</v>
      </c>
      <c r="G259" s="1">
        <v>2</v>
      </c>
      <c r="H259" s="1">
        <f>5+1</f>
        <v>6</v>
      </c>
      <c r="I259" s="1">
        <v>6</v>
      </c>
      <c r="J259" s="1">
        <f>1+2+17+14+23+1</f>
        <v>58</v>
      </c>
      <c r="K259" s="2">
        <f t="shared" ref="K259:K322" si="13">IF(D259="","",G259*10+H259)</f>
        <v>26</v>
      </c>
      <c r="L259" s="2">
        <f t="shared" ref="L259:L322" si="14">IF(D259="","",I259*10+J259)</f>
        <v>118</v>
      </c>
      <c r="M259" s="1" t="s">
        <v>30</v>
      </c>
      <c r="N259" s="1" t="s">
        <v>31</v>
      </c>
      <c r="O259" s="1">
        <v>1927</v>
      </c>
      <c r="P259" s="1">
        <v>124</v>
      </c>
      <c r="Q259" s="1">
        <v>4143</v>
      </c>
      <c r="S259" s="1" t="s">
        <v>86</v>
      </c>
    </row>
    <row r="260" spans="1:19">
      <c r="A260" s="1">
        <v>1927</v>
      </c>
      <c r="B260" s="1">
        <v>9</v>
      </c>
      <c r="C260" s="1">
        <v>16</v>
      </c>
      <c r="D260" s="4">
        <f t="shared" si="12"/>
        <v>124</v>
      </c>
      <c r="E260" s="1">
        <v>9</v>
      </c>
      <c r="F260" s="1">
        <v>34</v>
      </c>
      <c r="G260" s="1">
        <v>2</v>
      </c>
      <c r="H260" s="1">
        <f>4+2</f>
        <v>6</v>
      </c>
      <c r="I260" s="1">
        <v>7</v>
      </c>
      <c r="J260" s="1">
        <f>1+1+9+3+12+1+1</f>
        <v>28</v>
      </c>
      <c r="K260" s="2">
        <f t="shared" si="13"/>
        <v>26</v>
      </c>
      <c r="L260" s="2">
        <f t="shared" si="14"/>
        <v>98</v>
      </c>
      <c r="M260" s="1" t="s">
        <v>30</v>
      </c>
      <c r="N260" s="1" t="s">
        <v>31</v>
      </c>
      <c r="O260" s="1">
        <v>1927</v>
      </c>
      <c r="P260" s="1">
        <v>124</v>
      </c>
      <c r="Q260" s="1">
        <v>4143</v>
      </c>
      <c r="S260" s="1" t="s">
        <v>86</v>
      </c>
    </row>
    <row r="261" spans="1:19">
      <c r="A261" s="1">
        <v>1927</v>
      </c>
      <c r="B261" s="1">
        <v>9</v>
      </c>
      <c r="C261" s="1">
        <v>17</v>
      </c>
      <c r="D261" s="4">
        <f t="shared" si="12"/>
        <v>97</v>
      </c>
      <c r="E261" s="1">
        <v>7</v>
      </c>
      <c r="F261" s="1">
        <v>27</v>
      </c>
      <c r="G261" s="1">
        <v>1</v>
      </c>
      <c r="H261" s="1">
        <v>4</v>
      </c>
      <c r="I261" s="1">
        <v>6</v>
      </c>
      <c r="J261" s="1">
        <f>2+10+2+7+1+1</f>
        <v>23</v>
      </c>
      <c r="K261" s="2">
        <f t="shared" si="13"/>
        <v>14</v>
      </c>
      <c r="L261" s="2">
        <f t="shared" si="14"/>
        <v>83</v>
      </c>
      <c r="M261" s="1" t="s">
        <v>30</v>
      </c>
      <c r="N261" s="1" t="s">
        <v>31</v>
      </c>
      <c r="O261" s="1">
        <v>1927</v>
      </c>
      <c r="P261" s="1">
        <v>124</v>
      </c>
      <c r="Q261" s="1">
        <v>4143</v>
      </c>
      <c r="S261" s="1" t="s">
        <v>86</v>
      </c>
    </row>
    <row r="262" spans="1:19">
      <c r="A262" s="1">
        <v>1927</v>
      </c>
      <c r="B262" s="1">
        <v>9</v>
      </c>
      <c r="C262" s="1">
        <v>18</v>
      </c>
      <c r="D262" s="4">
        <f t="shared" si="12"/>
        <v>80</v>
      </c>
      <c r="E262" s="1">
        <v>6</v>
      </c>
      <c r="F262" s="1">
        <v>20</v>
      </c>
      <c r="G262" s="1">
        <v>1</v>
      </c>
      <c r="H262" s="1">
        <v>2</v>
      </c>
      <c r="I262" s="1">
        <v>5</v>
      </c>
      <c r="J262" s="1">
        <f>3+3+10+1+1</f>
        <v>18</v>
      </c>
      <c r="K262" s="2">
        <f t="shared" si="13"/>
        <v>12</v>
      </c>
      <c r="L262" s="2">
        <f t="shared" si="14"/>
        <v>68</v>
      </c>
      <c r="M262" s="1" t="s">
        <v>30</v>
      </c>
      <c r="N262" s="1" t="s">
        <v>31</v>
      </c>
      <c r="O262" s="1">
        <v>1927</v>
      </c>
      <c r="P262" s="1">
        <v>124</v>
      </c>
      <c r="Q262" s="1">
        <v>4143</v>
      </c>
      <c r="S262" s="1" t="s">
        <v>86</v>
      </c>
    </row>
    <row r="263" spans="1:19">
      <c r="A263" s="1">
        <v>1927</v>
      </c>
      <c r="B263" s="1">
        <v>9</v>
      </c>
      <c r="C263" s="1">
        <v>19</v>
      </c>
      <c r="D263" s="4" t="str">
        <f t="shared" si="12"/>
        <v/>
      </c>
      <c r="K263" s="2" t="str">
        <f t="shared" si="13"/>
        <v/>
      </c>
      <c r="L263" s="2" t="str">
        <f t="shared" si="14"/>
        <v/>
      </c>
      <c r="M263" s="1" t="s">
        <v>30</v>
      </c>
      <c r="N263" s="1" t="s">
        <v>31</v>
      </c>
      <c r="O263" s="1">
        <v>1927</v>
      </c>
      <c r="P263" s="1">
        <v>124</v>
      </c>
      <c r="Q263" s="1">
        <v>4143</v>
      </c>
      <c r="S263" s="1" t="s">
        <v>86</v>
      </c>
    </row>
    <row r="264" spans="1:19">
      <c r="A264" s="1">
        <v>1927</v>
      </c>
      <c r="B264" s="1">
        <v>9</v>
      </c>
      <c r="C264" s="1">
        <v>20</v>
      </c>
      <c r="D264" s="4" t="str">
        <f t="shared" si="12"/>
        <v/>
      </c>
      <c r="K264" s="2" t="str">
        <f t="shared" si="13"/>
        <v/>
      </c>
      <c r="L264" s="2" t="str">
        <f t="shared" si="14"/>
        <v/>
      </c>
      <c r="M264" s="1" t="s">
        <v>30</v>
      </c>
      <c r="N264" s="1" t="s">
        <v>31</v>
      </c>
      <c r="O264" s="1">
        <v>1927</v>
      </c>
      <c r="P264" s="1">
        <v>124</v>
      </c>
      <c r="Q264" s="1">
        <v>4143</v>
      </c>
      <c r="S264" s="1" t="s">
        <v>86</v>
      </c>
    </row>
    <row r="265" spans="1:19">
      <c r="A265" s="1">
        <v>1927</v>
      </c>
      <c r="B265" s="1">
        <v>9</v>
      </c>
      <c r="C265" s="1">
        <v>21</v>
      </c>
      <c r="D265" s="4">
        <f t="shared" si="12"/>
        <v>87</v>
      </c>
      <c r="E265" s="1">
        <v>7</v>
      </c>
      <c r="F265" s="1">
        <v>17</v>
      </c>
      <c r="G265" s="1">
        <v>3</v>
      </c>
      <c r="H265" s="1">
        <f>2+2+4</f>
        <v>8</v>
      </c>
      <c r="I265" s="1">
        <v>4</v>
      </c>
      <c r="J265" s="1">
        <f>3+2+2+2</f>
        <v>9</v>
      </c>
      <c r="K265" s="2">
        <f t="shared" si="13"/>
        <v>38</v>
      </c>
      <c r="L265" s="2">
        <f t="shared" si="14"/>
        <v>49</v>
      </c>
      <c r="M265" s="1" t="s">
        <v>30</v>
      </c>
      <c r="N265" s="1" t="s">
        <v>31</v>
      </c>
      <c r="O265" s="1">
        <v>1927</v>
      </c>
      <c r="P265" s="1">
        <v>124</v>
      </c>
      <c r="Q265" s="1">
        <v>4143</v>
      </c>
      <c r="S265" s="1" t="s">
        <v>86</v>
      </c>
    </row>
    <row r="266" spans="1:19">
      <c r="A266" s="1">
        <v>1927</v>
      </c>
      <c r="B266" s="1">
        <v>9</v>
      </c>
      <c r="C266" s="1">
        <v>22</v>
      </c>
      <c r="D266" s="4" t="str">
        <f t="shared" si="12"/>
        <v/>
      </c>
      <c r="K266" s="2" t="str">
        <f t="shared" si="13"/>
        <v/>
      </c>
      <c r="L266" s="2" t="str">
        <f t="shared" si="14"/>
        <v/>
      </c>
      <c r="M266" s="1" t="s">
        <v>30</v>
      </c>
      <c r="N266" s="1" t="s">
        <v>31</v>
      </c>
      <c r="O266" s="1">
        <v>1927</v>
      </c>
      <c r="P266" s="1">
        <v>124</v>
      </c>
      <c r="Q266" s="1">
        <v>4143</v>
      </c>
      <c r="S266" s="1" t="s">
        <v>86</v>
      </c>
    </row>
    <row r="267" spans="1:19">
      <c r="A267" s="1">
        <v>1927</v>
      </c>
      <c r="B267" s="1">
        <v>9</v>
      </c>
      <c r="C267" s="1">
        <v>23</v>
      </c>
      <c r="D267" s="4">
        <f t="shared" si="12"/>
        <v>77</v>
      </c>
      <c r="E267" s="1">
        <v>6</v>
      </c>
      <c r="F267" s="1">
        <v>17</v>
      </c>
      <c r="G267" s="1">
        <v>4</v>
      </c>
      <c r="H267" s="1">
        <f>1+6+1+6</f>
        <v>14</v>
      </c>
      <c r="I267" s="1">
        <v>2</v>
      </c>
      <c r="J267" s="1">
        <f>1+2</f>
        <v>3</v>
      </c>
      <c r="K267" s="2">
        <f t="shared" si="13"/>
        <v>54</v>
      </c>
      <c r="L267" s="2">
        <f t="shared" si="14"/>
        <v>23</v>
      </c>
      <c r="M267" s="1" t="s">
        <v>30</v>
      </c>
      <c r="N267" s="1" t="s">
        <v>31</v>
      </c>
      <c r="O267" s="1">
        <v>1927</v>
      </c>
      <c r="P267" s="1">
        <v>124</v>
      </c>
      <c r="Q267" s="1">
        <v>4143</v>
      </c>
      <c r="S267" s="1" t="s">
        <v>86</v>
      </c>
    </row>
    <row r="268" spans="1:19">
      <c r="A268" s="1">
        <v>1927</v>
      </c>
      <c r="B268" s="1">
        <v>9</v>
      </c>
      <c r="C268" s="1">
        <v>24</v>
      </c>
      <c r="D268" s="4">
        <f t="shared" si="12"/>
        <v>90</v>
      </c>
      <c r="E268" s="1">
        <v>6</v>
      </c>
      <c r="F268" s="1">
        <v>30</v>
      </c>
      <c r="G268" s="1">
        <v>3</v>
      </c>
      <c r="H268" s="1">
        <f>1+10+7</f>
        <v>18</v>
      </c>
      <c r="I268" s="1">
        <v>3</v>
      </c>
      <c r="J268" s="1">
        <f>1+9+2</f>
        <v>12</v>
      </c>
      <c r="K268" s="2">
        <f t="shared" si="13"/>
        <v>48</v>
      </c>
      <c r="L268" s="2">
        <f t="shared" si="14"/>
        <v>42</v>
      </c>
      <c r="M268" s="1" t="s">
        <v>30</v>
      </c>
      <c r="N268" s="1" t="s">
        <v>31</v>
      </c>
      <c r="O268" s="1">
        <v>1927</v>
      </c>
      <c r="P268" s="1">
        <v>124</v>
      </c>
      <c r="Q268" s="1">
        <v>4143</v>
      </c>
      <c r="S268" s="1" t="s">
        <v>86</v>
      </c>
    </row>
    <row r="269" spans="1:19">
      <c r="A269" s="1">
        <v>1927</v>
      </c>
      <c r="B269" s="1">
        <v>9</v>
      </c>
      <c r="C269" s="1">
        <v>25</v>
      </c>
      <c r="D269" s="4">
        <f t="shared" si="12"/>
        <v>94</v>
      </c>
      <c r="E269" s="1">
        <v>7</v>
      </c>
      <c r="F269" s="1">
        <v>24</v>
      </c>
      <c r="G269" s="1">
        <v>4</v>
      </c>
      <c r="H269" s="1">
        <f>1+4+3+3</f>
        <v>11</v>
      </c>
      <c r="I269" s="1">
        <v>3</v>
      </c>
      <c r="J269" s="1">
        <f>1+10+2</f>
        <v>13</v>
      </c>
      <c r="K269" s="2">
        <f t="shared" si="13"/>
        <v>51</v>
      </c>
      <c r="L269" s="2">
        <f t="shared" si="14"/>
        <v>43</v>
      </c>
      <c r="M269" s="1" t="s">
        <v>30</v>
      </c>
      <c r="N269" s="1" t="s">
        <v>31</v>
      </c>
      <c r="O269" s="1">
        <v>1927</v>
      </c>
      <c r="P269" s="1">
        <v>124</v>
      </c>
      <c r="Q269" s="1">
        <v>4143</v>
      </c>
      <c r="S269" s="1" t="s">
        <v>86</v>
      </c>
    </row>
    <row r="270" spans="1:19">
      <c r="A270" s="1">
        <v>1927</v>
      </c>
      <c r="B270" s="1">
        <v>9</v>
      </c>
      <c r="C270" s="1">
        <v>26</v>
      </c>
      <c r="D270" s="4">
        <f t="shared" si="12"/>
        <v>83</v>
      </c>
      <c r="E270" s="1">
        <v>7</v>
      </c>
      <c r="F270" s="1">
        <v>13</v>
      </c>
      <c r="G270" s="1">
        <v>5</v>
      </c>
      <c r="H270" s="1">
        <f>1+3+1+2+1</f>
        <v>8</v>
      </c>
      <c r="I270" s="1">
        <v>2</v>
      </c>
      <c r="J270" s="1">
        <f>1+4</f>
        <v>5</v>
      </c>
      <c r="K270" s="2">
        <f t="shared" si="13"/>
        <v>58</v>
      </c>
      <c r="L270" s="2">
        <f t="shared" si="14"/>
        <v>25</v>
      </c>
      <c r="M270" s="1" t="s">
        <v>30</v>
      </c>
      <c r="N270" s="1" t="s">
        <v>31</v>
      </c>
      <c r="O270" s="1">
        <v>1927</v>
      </c>
      <c r="P270" s="1">
        <v>124</v>
      </c>
      <c r="Q270" s="1">
        <v>4143</v>
      </c>
      <c r="S270" s="1" t="s">
        <v>86</v>
      </c>
    </row>
    <row r="271" spans="1:19">
      <c r="A271" s="1">
        <v>1927</v>
      </c>
      <c r="B271" s="1">
        <v>9</v>
      </c>
      <c r="C271" s="1">
        <v>27</v>
      </c>
      <c r="D271" s="4" t="str">
        <f t="shared" si="12"/>
        <v/>
      </c>
      <c r="K271" s="2" t="str">
        <f t="shared" si="13"/>
        <v/>
      </c>
      <c r="L271" s="2" t="str">
        <f t="shared" si="14"/>
        <v/>
      </c>
      <c r="M271" s="1" t="s">
        <v>30</v>
      </c>
      <c r="N271" s="1" t="s">
        <v>31</v>
      </c>
      <c r="O271" s="1">
        <v>1927</v>
      </c>
      <c r="P271" s="1">
        <v>124</v>
      </c>
      <c r="Q271" s="1">
        <v>4143</v>
      </c>
      <c r="S271" s="1" t="s">
        <v>86</v>
      </c>
    </row>
    <row r="272" spans="1:19">
      <c r="A272" s="1">
        <v>1927</v>
      </c>
      <c r="B272" s="1">
        <v>9</v>
      </c>
      <c r="C272" s="1">
        <v>28</v>
      </c>
      <c r="D272" s="4" t="str">
        <f t="shared" si="12"/>
        <v/>
      </c>
      <c r="K272" s="2" t="str">
        <f t="shared" si="13"/>
        <v/>
      </c>
      <c r="L272" s="2" t="str">
        <f t="shared" si="14"/>
        <v/>
      </c>
      <c r="M272" s="1" t="s">
        <v>30</v>
      </c>
      <c r="N272" s="1" t="s">
        <v>31</v>
      </c>
      <c r="O272" s="1">
        <v>1927</v>
      </c>
      <c r="P272" s="1">
        <v>124</v>
      </c>
      <c r="Q272" s="1">
        <v>4143</v>
      </c>
      <c r="S272" s="1" t="s">
        <v>86</v>
      </c>
    </row>
    <row r="273" spans="1:19">
      <c r="A273" s="1">
        <v>1927</v>
      </c>
      <c r="B273" s="1">
        <v>9</v>
      </c>
      <c r="C273" s="1">
        <v>29</v>
      </c>
      <c r="D273" s="4" t="str">
        <f t="shared" si="12"/>
        <v/>
      </c>
      <c r="K273" s="2" t="str">
        <f t="shared" si="13"/>
        <v/>
      </c>
      <c r="L273" s="2" t="str">
        <f t="shared" si="14"/>
        <v/>
      </c>
      <c r="M273" s="1" t="s">
        <v>30</v>
      </c>
      <c r="N273" s="1" t="s">
        <v>31</v>
      </c>
      <c r="O273" s="1">
        <v>1927</v>
      </c>
      <c r="P273" s="1">
        <v>124</v>
      </c>
      <c r="Q273" s="1">
        <v>4143</v>
      </c>
      <c r="S273" s="1" t="s">
        <v>86</v>
      </c>
    </row>
    <row r="274" spans="1:19">
      <c r="A274" s="1">
        <v>1927</v>
      </c>
      <c r="B274" s="1">
        <v>9</v>
      </c>
      <c r="C274" s="1">
        <v>30</v>
      </c>
      <c r="D274" s="4">
        <f t="shared" si="12"/>
        <v>39</v>
      </c>
      <c r="E274" s="1">
        <v>3</v>
      </c>
      <c r="F274" s="1">
        <v>9</v>
      </c>
      <c r="G274" s="1">
        <v>2</v>
      </c>
      <c r="H274" s="1">
        <f>1+2</f>
        <v>3</v>
      </c>
      <c r="I274" s="1">
        <v>1</v>
      </c>
      <c r="J274" s="1">
        <v>6</v>
      </c>
      <c r="K274" s="2">
        <f t="shared" si="13"/>
        <v>23</v>
      </c>
      <c r="L274" s="2">
        <f t="shared" si="14"/>
        <v>16</v>
      </c>
      <c r="M274" s="1" t="s">
        <v>30</v>
      </c>
      <c r="N274" s="1" t="s">
        <v>31</v>
      </c>
      <c r="O274" s="1">
        <v>1927</v>
      </c>
      <c r="P274" s="1">
        <v>124</v>
      </c>
      <c r="Q274" s="1">
        <v>4143</v>
      </c>
      <c r="S274" s="1" t="s">
        <v>86</v>
      </c>
    </row>
    <row r="275" spans="1:19">
      <c r="A275" s="1">
        <v>1927</v>
      </c>
      <c r="B275" s="1">
        <v>10</v>
      </c>
      <c r="C275" s="1">
        <v>1</v>
      </c>
      <c r="D275" s="4">
        <f t="shared" si="12"/>
        <v>28</v>
      </c>
      <c r="E275" s="1">
        <v>2</v>
      </c>
      <c r="F275" s="1">
        <v>8</v>
      </c>
      <c r="G275" s="1">
        <v>1</v>
      </c>
      <c r="H275" s="1">
        <v>2</v>
      </c>
      <c r="I275" s="1">
        <v>1</v>
      </c>
      <c r="J275" s="1">
        <v>6</v>
      </c>
      <c r="K275" s="2">
        <f t="shared" si="13"/>
        <v>12</v>
      </c>
      <c r="L275" s="2">
        <f t="shared" si="14"/>
        <v>16</v>
      </c>
      <c r="M275" s="1" t="s">
        <v>30</v>
      </c>
      <c r="N275" s="1" t="s">
        <v>31</v>
      </c>
      <c r="O275" s="1">
        <v>1927</v>
      </c>
      <c r="P275" s="1">
        <v>128</v>
      </c>
      <c r="Q275" s="1">
        <v>4144</v>
      </c>
      <c r="S275" s="1" t="s">
        <v>87</v>
      </c>
    </row>
    <row r="276" spans="1:19">
      <c r="A276" s="1">
        <v>1927</v>
      </c>
      <c r="B276" s="1">
        <v>10</v>
      </c>
      <c r="C276" s="1">
        <v>2</v>
      </c>
      <c r="D276" s="4">
        <f t="shared" si="12"/>
        <v>34</v>
      </c>
      <c r="E276" s="1">
        <v>3</v>
      </c>
      <c r="F276" s="1">
        <v>4</v>
      </c>
      <c r="G276" s="1">
        <v>1</v>
      </c>
      <c r="H276" s="1">
        <v>1</v>
      </c>
      <c r="I276" s="1">
        <v>2</v>
      </c>
      <c r="J276" s="1">
        <f>2+1</f>
        <v>3</v>
      </c>
      <c r="K276" s="2">
        <f t="shared" si="13"/>
        <v>11</v>
      </c>
      <c r="L276" s="2">
        <f t="shared" si="14"/>
        <v>23</v>
      </c>
      <c r="M276" s="1" t="s">
        <v>30</v>
      </c>
      <c r="N276" s="1" t="s">
        <v>31</v>
      </c>
      <c r="O276" s="1">
        <v>1927</v>
      </c>
      <c r="P276" s="1">
        <v>128</v>
      </c>
      <c r="Q276" s="1">
        <v>4144</v>
      </c>
      <c r="S276" s="1" t="s">
        <v>87</v>
      </c>
    </row>
    <row r="277" spans="1:19">
      <c r="A277" s="1">
        <v>1927</v>
      </c>
      <c r="B277" s="1">
        <v>10</v>
      </c>
      <c r="C277" s="1">
        <v>3</v>
      </c>
      <c r="D277" s="4">
        <f t="shared" si="12"/>
        <v>58</v>
      </c>
      <c r="E277" s="1">
        <v>5</v>
      </c>
      <c r="F277" s="1">
        <v>8</v>
      </c>
      <c r="G277" s="1">
        <v>3</v>
      </c>
      <c r="H277" s="1">
        <f>1+2+1</f>
        <v>4</v>
      </c>
      <c r="I277" s="1">
        <v>2</v>
      </c>
      <c r="J277" s="1">
        <f>3+1</f>
        <v>4</v>
      </c>
      <c r="K277" s="2">
        <f t="shared" si="13"/>
        <v>34</v>
      </c>
      <c r="L277" s="2">
        <f t="shared" si="14"/>
        <v>24</v>
      </c>
      <c r="M277" s="1" t="s">
        <v>30</v>
      </c>
      <c r="N277" s="1" t="s">
        <v>31</v>
      </c>
      <c r="O277" s="1">
        <v>1927</v>
      </c>
      <c r="P277" s="1">
        <v>128</v>
      </c>
      <c r="Q277" s="1">
        <v>4144</v>
      </c>
      <c r="S277" s="1" t="s">
        <v>87</v>
      </c>
    </row>
    <row r="278" spans="1:19">
      <c r="A278" s="1">
        <v>1927</v>
      </c>
      <c r="B278" s="1">
        <v>10</v>
      </c>
      <c r="C278" s="1">
        <v>4</v>
      </c>
      <c r="D278" s="4">
        <f t="shared" si="12"/>
        <v>62</v>
      </c>
      <c r="E278" s="1">
        <v>5</v>
      </c>
      <c r="F278" s="1">
        <v>12</v>
      </c>
      <c r="G278" s="1">
        <v>3</v>
      </c>
      <c r="H278" s="1">
        <f>1+4+5</f>
        <v>10</v>
      </c>
      <c r="I278" s="1">
        <v>2</v>
      </c>
      <c r="J278" s="1">
        <f>1+1</f>
        <v>2</v>
      </c>
      <c r="K278" s="2">
        <f t="shared" si="13"/>
        <v>40</v>
      </c>
      <c r="L278" s="2">
        <f t="shared" si="14"/>
        <v>22</v>
      </c>
      <c r="M278" s="1" t="s">
        <v>30</v>
      </c>
      <c r="N278" s="1" t="s">
        <v>31</v>
      </c>
      <c r="O278" s="1">
        <v>1927</v>
      </c>
      <c r="P278" s="1">
        <v>128</v>
      </c>
      <c r="Q278" s="1">
        <v>4144</v>
      </c>
      <c r="S278" s="1" t="s">
        <v>87</v>
      </c>
    </row>
    <row r="279" spans="1:19">
      <c r="A279" s="1">
        <v>1927</v>
      </c>
      <c r="B279" s="1">
        <v>10</v>
      </c>
      <c r="C279" s="1">
        <v>5</v>
      </c>
      <c r="D279" s="4" t="str">
        <f t="shared" si="12"/>
        <v/>
      </c>
      <c r="K279" s="2" t="str">
        <f t="shared" si="13"/>
        <v/>
      </c>
      <c r="L279" s="2" t="str">
        <f t="shared" si="14"/>
        <v/>
      </c>
      <c r="N279" s="1" t="s">
        <v>31</v>
      </c>
      <c r="O279" s="1">
        <v>1927</v>
      </c>
      <c r="P279" s="1">
        <v>128</v>
      </c>
      <c r="Q279" s="1">
        <v>4144</v>
      </c>
      <c r="S279" s="1" t="s">
        <v>87</v>
      </c>
    </row>
    <row r="280" spans="1:19">
      <c r="A280" s="1">
        <v>1927</v>
      </c>
      <c r="B280" s="1">
        <v>10</v>
      </c>
      <c r="C280" s="1">
        <v>6</v>
      </c>
      <c r="D280" s="4">
        <f t="shared" si="12"/>
        <v>65</v>
      </c>
      <c r="E280" s="1">
        <v>5</v>
      </c>
      <c r="F280" s="1">
        <v>15</v>
      </c>
      <c r="G280" s="1">
        <v>3</v>
      </c>
      <c r="H280" s="1">
        <f>2+2+7</f>
        <v>11</v>
      </c>
      <c r="I280" s="1">
        <v>2</v>
      </c>
      <c r="J280" s="1">
        <f>3+1</f>
        <v>4</v>
      </c>
      <c r="K280" s="2">
        <f t="shared" si="13"/>
        <v>41</v>
      </c>
      <c r="L280" s="2">
        <f t="shared" si="14"/>
        <v>24</v>
      </c>
      <c r="M280" s="1" t="s">
        <v>30</v>
      </c>
      <c r="N280" s="1" t="s">
        <v>31</v>
      </c>
      <c r="O280" s="1">
        <v>1927</v>
      </c>
      <c r="P280" s="1">
        <v>128</v>
      </c>
      <c r="Q280" s="1">
        <v>4144</v>
      </c>
      <c r="S280" s="1" t="s">
        <v>87</v>
      </c>
    </row>
    <row r="281" spans="1:19">
      <c r="A281" s="1">
        <v>1927</v>
      </c>
      <c r="B281" s="1">
        <v>10</v>
      </c>
      <c r="C281" s="1">
        <v>7</v>
      </c>
      <c r="D281" s="4">
        <f t="shared" si="12"/>
        <v>82</v>
      </c>
      <c r="E281" s="1">
        <v>5</v>
      </c>
      <c r="F281" s="1">
        <v>32</v>
      </c>
      <c r="G281" s="1">
        <v>3</v>
      </c>
      <c r="H281" s="1">
        <f>1+1+23</f>
        <v>25</v>
      </c>
      <c r="I281" s="1">
        <v>2</v>
      </c>
      <c r="J281" s="1">
        <f>6+1</f>
        <v>7</v>
      </c>
      <c r="K281" s="2">
        <f t="shared" si="13"/>
        <v>55</v>
      </c>
      <c r="L281" s="2">
        <f t="shared" si="14"/>
        <v>27</v>
      </c>
      <c r="M281" s="1" t="s">
        <v>30</v>
      </c>
      <c r="N281" s="1" t="s">
        <v>31</v>
      </c>
      <c r="O281" s="1">
        <v>1927</v>
      </c>
      <c r="P281" s="1">
        <v>128</v>
      </c>
      <c r="Q281" s="1">
        <v>4144</v>
      </c>
      <c r="S281" s="1" t="s">
        <v>87</v>
      </c>
    </row>
    <row r="282" spans="1:19">
      <c r="A282" s="1">
        <v>1927</v>
      </c>
      <c r="B282" s="1">
        <v>10</v>
      </c>
      <c r="C282" s="1">
        <v>8</v>
      </c>
      <c r="D282" s="4" t="str">
        <f t="shared" si="12"/>
        <v/>
      </c>
      <c r="K282" s="2" t="str">
        <f t="shared" si="13"/>
        <v/>
      </c>
      <c r="L282" s="2" t="str">
        <f t="shared" si="14"/>
        <v/>
      </c>
      <c r="N282" s="1" t="s">
        <v>31</v>
      </c>
      <c r="O282" s="1">
        <v>1927</v>
      </c>
      <c r="P282" s="1">
        <v>128</v>
      </c>
      <c r="Q282" s="1">
        <v>4144</v>
      </c>
      <c r="S282" s="1" t="s">
        <v>87</v>
      </c>
    </row>
    <row r="283" spans="1:19">
      <c r="A283" s="1">
        <v>1927</v>
      </c>
      <c r="B283" s="1">
        <v>10</v>
      </c>
      <c r="C283" s="1">
        <v>9</v>
      </c>
      <c r="D283" s="4">
        <f t="shared" si="12"/>
        <v>68</v>
      </c>
      <c r="E283" s="1">
        <v>4</v>
      </c>
      <c r="F283" s="1">
        <v>28</v>
      </c>
      <c r="G283" s="1">
        <v>2</v>
      </c>
      <c r="H283" s="1">
        <f>2+15</f>
        <v>17</v>
      </c>
      <c r="I283" s="1">
        <v>2</v>
      </c>
      <c r="J283" s="1">
        <f>8+3</f>
        <v>11</v>
      </c>
      <c r="K283" s="2">
        <f t="shared" si="13"/>
        <v>37</v>
      </c>
      <c r="L283" s="2">
        <f t="shared" si="14"/>
        <v>31</v>
      </c>
      <c r="M283" s="1" t="s">
        <v>30</v>
      </c>
      <c r="N283" s="1" t="s">
        <v>31</v>
      </c>
      <c r="O283" s="1">
        <v>1927</v>
      </c>
      <c r="P283" s="1">
        <v>128</v>
      </c>
      <c r="Q283" s="1">
        <v>4144</v>
      </c>
      <c r="S283" s="1" t="s">
        <v>87</v>
      </c>
    </row>
    <row r="284" spans="1:19">
      <c r="A284" s="1">
        <v>1927</v>
      </c>
      <c r="B284" s="1">
        <v>10</v>
      </c>
      <c r="C284" s="1">
        <v>10</v>
      </c>
      <c r="D284" s="4">
        <f t="shared" si="12"/>
        <v>90</v>
      </c>
      <c r="E284" s="1">
        <v>5</v>
      </c>
      <c r="F284" s="1">
        <v>40</v>
      </c>
      <c r="G284" s="1">
        <v>2</v>
      </c>
      <c r="H284" s="1">
        <f>2+13</f>
        <v>15</v>
      </c>
      <c r="I284" s="1">
        <v>3</v>
      </c>
      <c r="J284" s="1">
        <f>16+4+5</f>
        <v>25</v>
      </c>
      <c r="K284" s="2">
        <f t="shared" si="13"/>
        <v>35</v>
      </c>
      <c r="L284" s="2">
        <f t="shared" si="14"/>
        <v>55</v>
      </c>
      <c r="M284" s="1" t="s">
        <v>30</v>
      </c>
      <c r="N284" s="1" t="s">
        <v>31</v>
      </c>
      <c r="O284" s="1">
        <v>1927</v>
      </c>
      <c r="P284" s="1">
        <v>128</v>
      </c>
      <c r="Q284" s="1">
        <v>4144</v>
      </c>
      <c r="S284" s="1" t="s">
        <v>87</v>
      </c>
    </row>
    <row r="285" spans="1:19">
      <c r="A285" s="1">
        <v>1927</v>
      </c>
      <c r="B285" s="1">
        <v>10</v>
      </c>
      <c r="C285" s="1">
        <v>11</v>
      </c>
      <c r="D285" s="4">
        <f t="shared" si="12"/>
        <v>84</v>
      </c>
      <c r="E285" s="1">
        <v>5</v>
      </c>
      <c r="F285" s="1">
        <v>34</v>
      </c>
      <c r="G285" s="1">
        <v>2</v>
      </c>
      <c r="H285" s="1">
        <f>1+10</f>
        <v>11</v>
      </c>
      <c r="I285" s="1">
        <v>3</v>
      </c>
      <c r="J285" s="1">
        <f>16+1+6</f>
        <v>23</v>
      </c>
      <c r="K285" s="2">
        <f t="shared" si="13"/>
        <v>31</v>
      </c>
      <c r="L285" s="2">
        <f t="shared" si="14"/>
        <v>53</v>
      </c>
      <c r="M285" s="1" t="s">
        <v>30</v>
      </c>
      <c r="N285" s="1" t="s">
        <v>31</v>
      </c>
      <c r="O285" s="1">
        <v>1927</v>
      </c>
      <c r="P285" s="1">
        <v>128</v>
      </c>
      <c r="Q285" s="1">
        <v>4144</v>
      </c>
      <c r="S285" s="1" t="s">
        <v>87</v>
      </c>
    </row>
    <row r="286" spans="1:19">
      <c r="A286" s="1">
        <v>1927</v>
      </c>
      <c r="B286" s="1">
        <v>10</v>
      </c>
      <c r="C286" s="1">
        <v>12</v>
      </c>
      <c r="D286" s="4">
        <f t="shared" si="12"/>
        <v>92</v>
      </c>
      <c r="E286" s="1">
        <v>6</v>
      </c>
      <c r="F286" s="1">
        <v>32</v>
      </c>
      <c r="G286" s="1">
        <v>2</v>
      </c>
      <c r="H286" s="1">
        <f>1+9</f>
        <v>10</v>
      </c>
      <c r="I286" s="1">
        <v>4</v>
      </c>
      <c r="J286" s="1">
        <f>8+1+11+2</f>
        <v>22</v>
      </c>
      <c r="K286" s="2">
        <f t="shared" si="13"/>
        <v>30</v>
      </c>
      <c r="L286" s="2">
        <f t="shared" si="14"/>
        <v>62</v>
      </c>
      <c r="M286" s="1" t="s">
        <v>30</v>
      </c>
      <c r="N286" s="1" t="s">
        <v>31</v>
      </c>
      <c r="O286" s="1">
        <v>1927</v>
      </c>
      <c r="P286" s="1">
        <v>128</v>
      </c>
      <c r="Q286" s="1">
        <v>4144</v>
      </c>
      <c r="S286" s="1" t="s">
        <v>87</v>
      </c>
    </row>
    <row r="287" spans="1:19">
      <c r="A287" s="1">
        <v>1927</v>
      </c>
      <c r="B287" s="1">
        <v>10</v>
      </c>
      <c r="C287" s="1">
        <v>13</v>
      </c>
      <c r="D287" s="4">
        <f t="shared" si="12"/>
        <v>76</v>
      </c>
      <c r="E287" s="1">
        <v>5</v>
      </c>
      <c r="F287" s="1">
        <v>26</v>
      </c>
      <c r="G287" s="1">
        <v>2</v>
      </c>
      <c r="H287" s="1">
        <f>1+5</f>
        <v>6</v>
      </c>
      <c r="I287" s="1">
        <v>3</v>
      </c>
      <c r="J287" s="1">
        <f>6+12+2</f>
        <v>20</v>
      </c>
      <c r="K287" s="2">
        <f t="shared" si="13"/>
        <v>26</v>
      </c>
      <c r="L287" s="2">
        <f t="shared" si="14"/>
        <v>50</v>
      </c>
      <c r="M287" s="1" t="s">
        <v>30</v>
      </c>
      <c r="N287" s="1" t="s">
        <v>31</v>
      </c>
      <c r="O287" s="1">
        <v>1927</v>
      </c>
      <c r="P287" s="1">
        <v>128</v>
      </c>
      <c r="Q287" s="1">
        <v>4144</v>
      </c>
      <c r="S287" s="1" t="s">
        <v>87</v>
      </c>
    </row>
    <row r="288" spans="1:19">
      <c r="A288" s="1">
        <v>1927</v>
      </c>
      <c r="B288" s="1">
        <v>10</v>
      </c>
      <c r="C288" s="1">
        <v>14</v>
      </c>
      <c r="D288" s="4">
        <f t="shared" si="12"/>
        <v>91</v>
      </c>
      <c r="E288" s="1">
        <v>6</v>
      </c>
      <c r="F288" s="1">
        <v>31</v>
      </c>
      <c r="G288" s="1">
        <v>2</v>
      </c>
      <c r="H288" s="1">
        <f>2+7</f>
        <v>9</v>
      </c>
      <c r="I288" s="1">
        <v>4</v>
      </c>
      <c r="J288" s="1">
        <f>5+2+13+2</f>
        <v>22</v>
      </c>
      <c r="K288" s="2">
        <f t="shared" si="13"/>
        <v>29</v>
      </c>
      <c r="L288" s="2">
        <f t="shared" si="14"/>
        <v>62</v>
      </c>
      <c r="M288" s="1" t="s">
        <v>30</v>
      </c>
      <c r="N288" s="1" t="s">
        <v>31</v>
      </c>
      <c r="O288" s="1">
        <v>1927</v>
      </c>
      <c r="P288" s="1">
        <v>128</v>
      </c>
      <c r="Q288" s="1">
        <v>4144</v>
      </c>
      <c r="S288" s="1" t="s">
        <v>87</v>
      </c>
    </row>
    <row r="289" spans="1:19">
      <c r="A289" s="1">
        <v>1927</v>
      </c>
      <c r="B289" s="1">
        <v>10</v>
      </c>
      <c r="C289" s="1">
        <v>15</v>
      </c>
      <c r="D289" s="4">
        <f t="shared" si="12"/>
        <v>80</v>
      </c>
      <c r="E289" s="1">
        <v>6</v>
      </c>
      <c r="F289" s="1">
        <v>20</v>
      </c>
      <c r="G289" s="1">
        <v>2</v>
      </c>
      <c r="H289" s="1">
        <f>1+3</f>
        <v>4</v>
      </c>
      <c r="I289" s="1">
        <v>4</v>
      </c>
      <c r="J289" s="1">
        <f>3+1+10+2</f>
        <v>16</v>
      </c>
      <c r="K289" s="2">
        <f t="shared" si="13"/>
        <v>24</v>
      </c>
      <c r="L289" s="2">
        <f t="shared" si="14"/>
        <v>56</v>
      </c>
      <c r="M289" s="1" t="s">
        <v>30</v>
      </c>
      <c r="N289" s="1" t="s">
        <v>31</v>
      </c>
      <c r="O289" s="1">
        <v>1927</v>
      </c>
      <c r="P289" s="1">
        <v>128</v>
      </c>
      <c r="Q289" s="1">
        <v>4144</v>
      </c>
      <c r="S289" s="1" t="s">
        <v>87</v>
      </c>
    </row>
    <row r="290" spans="1:19">
      <c r="A290" s="1">
        <v>1927</v>
      </c>
      <c r="B290" s="1">
        <v>10</v>
      </c>
      <c r="C290" s="1">
        <v>16</v>
      </c>
      <c r="D290" s="4" t="str">
        <f t="shared" si="12"/>
        <v/>
      </c>
      <c r="K290" s="2" t="str">
        <f t="shared" si="13"/>
        <v/>
      </c>
      <c r="L290" s="2" t="str">
        <f t="shared" si="14"/>
        <v/>
      </c>
      <c r="N290" s="1" t="s">
        <v>31</v>
      </c>
      <c r="O290" s="1">
        <v>1927</v>
      </c>
      <c r="P290" s="1">
        <v>128</v>
      </c>
      <c r="Q290" s="1">
        <v>4144</v>
      </c>
      <c r="S290" s="1" t="s">
        <v>87</v>
      </c>
    </row>
    <row r="291" spans="1:19">
      <c r="A291" s="1">
        <v>1927</v>
      </c>
      <c r="B291" s="1">
        <v>10</v>
      </c>
      <c r="C291" s="1">
        <v>17</v>
      </c>
      <c r="D291" s="4">
        <f t="shared" si="12"/>
        <v>52</v>
      </c>
      <c r="E291" s="1">
        <v>4</v>
      </c>
      <c r="F291" s="1">
        <v>12</v>
      </c>
      <c r="G291" s="1">
        <v>1</v>
      </c>
      <c r="H291" s="1">
        <v>1</v>
      </c>
      <c r="I291" s="1">
        <v>3</v>
      </c>
      <c r="J291" s="1">
        <f>5+5+1</f>
        <v>11</v>
      </c>
      <c r="K291" s="2">
        <f t="shared" si="13"/>
        <v>11</v>
      </c>
      <c r="L291" s="2">
        <f t="shared" si="14"/>
        <v>41</v>
      </c>
      <c r="M291" s="1" t="s">
        <v>38</v>
      </c>
      <c r="N291" s="1" t="s">
        <v>31</v>
      </c>
      <c r="O291" s="1">
        <v>1927</v>
      </c>
      <c r="P291" s="1">
        <v>128</v>
      </c>
      <c r="Q291" s="1">
        <v>4144</v>
      </c>
      <c r="S291" s="1" t="s">
        <v>87</v>
      </c>
    </row>
    <row r="292" spans="1:19">
      <c r="A292" s="1">
        <v>1927</v>
      </c>
      <c r="B292" s="1">
        <v>10</v>
      </c>
      <c r="C292" s="1">
        <v>18</v>
      </c>
      <c r="D292" s="4">
        <f t="shared" si="12"/>
        <v>53</v>
      </c>
      <c r="E292" s="1">
        <v>4</v>
      </c>
      <c r="F292" s="1">
        <v>13</v>
      </c>
      <c r="G292" s="1">
        <v>2</v>
      </c>
      <c r="H292" s="1">
        <f>1+1</f>
        <v>2</v>
      </c>
      <c r="I292" s="1">
        <v>2</v>
      </c>
      <c r="J292" s="1">
        <f>6+5</f>
        <v>11</v>
      </c>
      <c r="K292" s="2">
        <f t="shared" si="13"/>
        <v>22</v>
      </c>
      <c r="L292" s="2">
        <f t="shared" si="14"/>
        <v>31</v>
      </c>
      <c r="M292" s="1" t="s">
        <v>30</v>
      </c>
      <c r="N292" s="1" t="s">
        <v>31</v>
      </c>
      <c r="O292" s="1">
        <v>1927</v>
      </c>
      <c r="P292" s="1">
        <v>128</v>
      </c>
      <c r="Q292" s="1">
        <v>4144</v>
      </c>
      <c r="S292" s="1" t="s">
        <v>87</v>
      </c>
    </row>
    <row r="293" spans="1:19">
      <c r="A293" s="1">
        <v>1927</v>
      </c>
      <c r="B293" s="1">
        <v>10</v>
      </c>
      <c r="C293" s="1">
        <v>19</v>
      </c>
      <c r="D293" s="4">
        <f t="shared" si="12"/>
        <v>50</v>
      </c>
      <c r="E293" s="1">
        <v>4</v>
      </c>
      <c r="F293" s="1">
        <v>10</v>
      </c>
      <c r="G293" s="1">
        <v>2</v>
      </c>
      <c r="H293" s="1">
        <f>1+1</f>
        <v>2</v>
      </c>
      <c r="I293" s="1">
        <v>2</v>
      </c>
      <c r="J293" s="1">
        <f>6+2</f>
        <v>8</v>
      </c>
      <c r="K293" s="2">
        <f t="shared" si="13"/>
        <v>22</v>
      </c>
      <c r="L293" s="2">
        <f t="shared" si="14"/>
        <v>28</v>
      </c>
      <c r="M293" s="1" t="s">
        <v>30</v>
      </c>
      <c r="N293" s="1" t="s">
        <v>31</v>
      </c>
      <c r="O293" s="1">
        <v>1927</v>
      </c>
      <c r="P293" s="1">
        <v>128</v>
      </c>
      <c r="Q293" s="1">
        <v>4144</v>
      </c>
      <c r="S293" s="1" t="s">
        <v>87</v>
      </c>
    </row>
    <row r="294" spans="1:19">
      <c r="A294" s="1">
        <v>1927</v>
      </c>
      <c r="B294" s="1">
        <v>10</v>
      </c>
      <c r="C294" s="1">
        <v>20</v>
      </c>
      <c r="D294" s="4">
        <f t="shared" si="12"/>
        <v>51</v>
      </c>
      <c r="E294" s="1">
        <v>4</v>
      </c>
      <c r="F294" s="1">
        <v>11</v>
      </c>
      <c r="G294" s="1">
        <v>1</v>
      </c>
      <c r="H294" s="1">
        <v>1</v>
      </c>
      <c r="I294" s="1">
        <v>3</v>
      </c>
      <c r="J294" s="1">
        <f>8+1+1</f>
        <v>10</v>
      </c>
      <c r="K294" s="2">
        <f t="shared" si="13"/>
        <v>11</v>
      </c>
      <c r="L294" s="2">
        <f t="shared" si="14"/>
        <v>40</v>
      </c>
      <c r="M294" s="1" t="s">
        <v>30</v>
      </c>
      <c r="N294" s="1" t="s">
        <v>31</v>
      </c>
      <c r="O294" s="1">
        <v>1927</v>
      </c>
      <c r="P294" s="1">
        <v>128</v>
      </c>
      <c r="Q294" s="1">
        <v>4144</v>
      </c>
      <c r="S294" s="1" t="s">
        <v>87</v>
      </c>
    </row>
    <row r="295" spans="1:19">
      <c r="A295" s="1">
        <v>1927</v>
      </c>
      <c r="B295" s="1">
        <v>10</v>
      </c>
      <c r="C295" s="1">
        <v>21</v>
      </c>
      <c r="D295" s="4">
        <f t="shared" si="12"/>
        <v>54</v>
      </c>
      <c r="E295" s="1">
        <v>4</v>
      </c>
      <c r="F295" s="1">
        <v>14</v>
      </c>
      <c r="G295" s="1">
        <v>1</v>
      </c>
      <c r="H295" s="1">
        <v>1</v>
      </c>
      <c r="I295" s="1">
        <v>3</v>
      </c>
      <c r="J295" s="1">
        <f>9+1+3</f>
        <v>13</v>
      </c>
      <c r="K295" s="2">
        <f t="shared" si="13"/>
        <v>11</v>
      </c>
      <c r="L295" s="2">
        <f t="shared" si="14"/>
        <v>43</v>
      </c>
      <c r="M295" s="1" t="s">
        <v>30</v>
      </c>
      <c r="N295" s="1" t="s">
        <v>31</v>
      </c>
      <c r="O295" s="1">
        <v>1927</v>
      </c>
      <c r="P295" s="1">
        <v>128</v>
      </c>
      <c r="Q295" s="1">
        <v>4144</v>
      </c>
      <c r="S295" s="1" t="s">
        <v>87</v>
      </c>
    </row>
    <row r="296" spans="1:19">
      <c r="A296" s="1">
        <v>1927</v>
      </c>
      <c r="B296" s="1">
        <v>10</v>
      </c>
      <c r="C296" s="1">
        <v>22</v>
      </c>
      <c r="D296" s="4">
        <f t="shared" si="12"/>
        <v>75</v>
      </c>
      <c r="E296" s="1">
        <v>5</v>
      </c>
      <c r="F296" s="1">
        <v>25</v>
      </c>
      <c r="G296" s="1">
        <v>1</v>
      </c>
      <c r="H296" s="1">
        <v>1</v>
      </c>
      <c r="I296" s="1">
        <v>4</v>
      </c>
      <c r="J296" s="1">
        <f>10+5+2+7</f>
        <v>24</v>
      </c>
      <c r="K296" s="2">
        <f t="shared" si="13"/>
        <v>11</v>
      </c>
      <c r="L296" s="2">
        <f t="shared" si="14"/>
        <v>64</v>
      </c>
      <c r="M296" s="1" t="s">
        <v>30</v>
      </c>
      <c r="N296" s="1" t="s">
        <v>31</v>
      </c>
      <c r="O296" s="1">
        <v>1927</v>
      </c>
      <c r="P296" s="1">
        <v>128</v>
      </c>
      <c r="Q296" s="1">
        <v>4144</v>
      </c>
      <c r="S296" s="1" t="s">
        <v>87</v>
      </c>
    </row>
    <row r="297" spans="1:19">
      <c r="A297" s="1">
        <v>1927</v>
      </c>
      <c r="B297" s="1">
        <v>10</v>
      </c>
      <c r="C297" s="1">
        <v>23</v>
      </c>
      <c r="D297" s="4" t="str">
        <f t="shared" si="12"/>
        <v/>
      </c>
      <c r="K297" s="2" t="str">
        <f t="shared" si="13"/>
        <v/>
      </c>
      <c r="L297" s="2" t="str">
        <f t="shared" si="14"/>
        <v/>
      </c>
      <c r="N297" s="1" t="s">
        <v>31</v>
      </c>
      <c r="O297" s="1">
        <v>1927</v>
      </c>
      <c r="P297" s="1">
        <v>128</v>
      </c>
      <c r="Q297" s="1">
        <v>4144</v>
      </c>
      <c r="S297" s="1" t="s">
        <v>87</v>
      </c>
    </row>
    <row r="298" spans="1:19">
      <c r="A298" s="1">
        <v>1927</v>
      </c>
      <c r="B298" s="1">
        <v>10</v>
      </c>
      <c r="C298" s="1">
        <v>24</v>
      </c>
      <c r="D298" s="4">
        <f t="shared" si="12"/>
        <v>55</v>
      </c>
      <c r="E298" s="1">
        <v>4</v>
      </c>
      <c r="F298" s="1">
        <v>15</v>
      </c>
      <c r="I298" s="1">
        <v>4</v>
      </c>
      <c r="J298" s="1">
        <f>3+3+2+7</f>
        <v>15</v>
      </c>
      <c r="K298" s="2">
        <f t="shared" si="13"/>
        <v>0</v>
      </c>
      <c r="L298" s="2">
        <f t="shared" si="14"/>
        <v>55</v>
      </c>
      <c r="M298" s="1" t="s">
        <v>30</v>
      </c>
      <c r="N298" s="1" t="s">
        <v>31</v>
      </c>
      <c r="O298" s="1">
        <v>1927</v>
      </c>
      <c r="P298" s="1">
        <v>128</v>
      </c>
      <c r="Q298" s="1">
        <v>4144</v>
      </c>
      <c r="S298" s="1" t="s">
        <v>87</v>
      </c>
    </row>
    <row r="299" spans="1:19">
      <c r="A299" s="1">
        <v>1927</v>
      </c>
      <c r="B299" s="1">
        <v>10</v>
      </c>
      <c r="C299" s="1">
        <v>25</v>
      </c>
      <c r="D299" s="4">
        <f t="shared" si="12"/>
        <v>88</v>
      </c>
      <c r="E299" s="1">
        <v>6</v>
      </c>
      <c r="F299" s="1">
        <v>28</v>
      </c>
      <c r="G299" s="1">
        <v>1</v>
      </c>
      <c r="H299" s="1">
        <v>1</v>
      </c>
      <c r="I299" s="1">
        <v>5</v>
      </c>
      <c r="J299" s="1">
        <f>8+10+2+4+3</f>
        <v>27</v>
      </c>
      <c r="K299" s="2">
        <f t="shared" si="13"/>
        <v>11</v>
      </c>
      <c r="L299" s="2">
        <f t="shared" si="14"/>
        <v>77</v>
      </c>
      <c r="M299" s="1" t="s">
        <v>30</v>
      </c>
      <c r="N299" s="1" t="s">
        <v>31</v>
      </c>
      <c r="O299" s="1">
        <v>1927</v>
      </c>
      <c r="P299" s="1">
        <v>128</v>
      </c>
      <c r="Q299" s="1">
        <v>4144</v>
      </c>
      <c r="S299" s="1" t="s">
        <v>87</v>
      </c>
    </row>
    <row r="300" spans="1:19">
      <c r="A300" s="1">
        <v>1927</v>
      </c>
      <c r="B300" s="1">
        <v>10</v>
      </c>
      <c r="C300" s="1">
        <v>26</v>
      </c>
      <c r="D300" s="4">
        <f t="shared" si="12"/>
        <v>64</v>
      </c>
      <c r="E300" s="1">
        <v>5</v>
      </c>
      <c r="F300" s="1">
        <v>14</v>
      </c>
      <c r="G300" s="1">
        <v>1</v>
      </c>
      <c r="H300" s="1">
        <v>1</v>
      </c>
      <c r="I300" s="1">
        <v>4</v>
      </c>
      <c r="J300" s="1">
        <f>1+8+1+3</f>
        <v>13</v>
      </c>
      <c r="K300" s="2">
        <f t="shared" si="13"/>
        <v>11</v>
      </c>
      <c r="L300" s="2">
        <f t="shared" si="14"/>
        <v>53</v>
      </c>
      <c r="M300" s="1" t="s">
        <v>30</v>
      </c>
      <c r="N300" s="1" t="s">
        <v>31</v>
      </c>
      <c r="O300" s="1">
        <v>1927</v>
      </c>
      <c r="P300" s="1">
        <v>128</v>
      </c>
      <c r="Q300" s="1">
        <v>4144</v>
      </c>
      <c r="S300" s="1" t="s">
        <v>87</v>
      </c>
    </row>
    <row r="301" spans="1:19">
      <c r="A301" s="1">
        <v>1927</v>
      </c>
      <c r="B301" s="1">
        <v>10</v>
      </c>
      <c r="C301" s="1">
        <v>27</v>
      </c>
      <c r="D301" s="4">
        <f t="shared" si="12"/>
        <v>47</v>
      </c>
      <c r="E301" s="1">
        <v>4</v>
      </c>
      <c r="F301" s="1">
        <v>7</v>
      </c>
      <c r="G301" s="1">
        <v>2</v>
      </c>
      <c r="H301" s="1">
        <f>1+2</f>
        <v>3</v>
      </c>
      <c r="I301" s="1">
        <v>2</v>
      </c>
      <c r="J301" s="1">
        <f>2+2</f>
        <v>4</v>
      </c>
      <c r="K301" s="2">
        <f t="shared" si="13"/>
        <v>23</v>
      </c>
      <c r="L301" s="2">
        <f t="shared" si="14"/>
        <v>24</v>
      </c>
      <c r="M301" s="1" t="s">
        <v>30</v>
      </c>
      <c r="N301" s="1" t="s">
        <v>31</v>
      </c>
      <c r="O301" s="1">
        <v>1927</v>
      </c>
      <c r="P301" s="1">
        <v>128</v>
      </c>
      <c r="Q301" s="1">
        <v>4144</v>
      </c>
      <c r="S301" s="1" t="s">
        <v>87</v>
      </c>
    </row>
    <row r="302" spans="1:19">
      <c r="A302" s="1">
        <v>1927</v>
      </c>
      <c r="B302" s="1">
        <v>10</v>
      </c>
      <c r="C302" s="1">
        <v>28</v>
      </c>
      <c r="D302" s="4" t="str">
        <f t="shared" si="12"/>
        <v/>
      </c>
      <c r="K302" s="2" t="str">
        <f t="shared" si="13"/>
        <v/>
      </c>
      <c r="L302" s="2" t="str">
        <f t="shared" si="14"/>
        <v/>
      </c>
      <c r="N302" s="1" t="s">
        <v>31</v>
      </c>
      <c r="O302" s="1">
        <v>1927</v>
      </c>
      <c r="P302" s="1">
        <v>128</v>
      </c>
      <c r="Q302" s="1">
        <v>4144</v>
      </c>
      <c r="S302" s="1" t="s">
        <v>87</v>
      </c>
    </row>
    <row r="303" spans="1:19">
      <c r="A303" s="1">
        <v>1927</v>
      </c>
      <c r="B303" s="1">
        <v>10</v>
      </c>
      <c r="C303" s="1">
        <v>29</v>
      </c>
      <c r="D303" s="4">
        <f t="shared" si="12"/>
        <v>12</v>
      </c>
      <c r="E303" s="1">
        <v>1</v>
      </c>
      <c r="F303" s="1">
        <v>2</v>
      </c>
      <c r="I303" s="1">
        <v>1</v>
      </c>
      <c r="J303" s="1">
        <v>2</v>
      </c>
      <c r="K303" s="2">
        <f t="shared" si="13"/>
        <v>0</v>
      </c>
      <c r="L303" s="2">
        <f t="shared" si="14"/>
        <v>12</v>
      </c>
      <c r="M303" s="1" t="s">
        <v>30</v>
      </c>
      <c r="N303" s="1" t="s">
        <v>31</v>
      </c>
      <c r="O303" s="1">
        <v>1927</v>
      </c>
      <c r="P303" s="1">
        <v>128</v>
      </c>
      <c r="Q303" s="1">
        <v>4144</v>
      </c>
      <c r="S303" s="1" t="s">
        <v>87</v>
      </c>
    </row>
    <row r="304" spans="1:19">
      <c r="A304" s="1">
        <v>1927</v>
      </c>
      <c r="B304" s="1">
        <v>10</v>
      </c>
      <c r="C304" s="1">
        <v>30</v>
      </c>
      <c r="D304" s="4">
        <f t="shared" si="12"/>
        <v>36</v>
      </c>
      <c r="E304" s="1">
        <v>3</v>
      </c>
      <c r="F304" s="1">
        <v>6</v>
      </c>
      <c r="G304" s="1">
        <v>1</v>
      </c>
      <c r="H304" s="1">
        <v>1</v>
      </c>
      <c r="I304" s="1">
        <v>2</v>
      </c>
      <c r="J304" s="1">
        <f>3+2</f>
        <v>5</v>
      </c>
      <c r="K304" s="2">
        <f t="shared" si="13"/>
        <v>11</v>
      </c>
      <c r="L304" s="2">
        <f t="shared" si="14"/>
        <v>25</v>
      </c>
      <c r="M304" s="1" t="s">
        <v>30</v>
      </c>
      <c r="N304" s="1" t="s">
        <v>31</v>
      </c>
      <c r="O304" s="1">
        <v>1927</v>
      </c>
      <c r="P304" s="1">
        <v>128</v>
      </c>
      <c r="Q304" s="1">
        <v>4144</v>
      </c>
      <c r="S304" s="1" t="s">
        <v>87</v>
      </c>
    </row>
    <row r="305" spans="1:19">
      <c r="A305" s="1">
        <v>1927</v>
      </c>
      <c r="B305" s="1">
        <v>10</v>
      </c>
      <c r="C305" s="1">
        <v>31</v>
      </c>
      <c r="D305" s="4">
        <f t="shared" si="12"/>
        <v>65</v>
      </c>
      <c r="E305" s="1">
        <v>5</v>
      </c>
      <c r="F305" s="1">
        <v>15</v>
      </c>
      <c r="G305" s="1">
        <v>3</v>
      </c>
      <c r="H305" s="1">
        <f>1+8+1</f>
        <v>10</v>
      </c>
      <c r="I305" s="1">
        <v>2</v>
      </c>
      <c r="J305" s="1">
        <f>4+1</f>
        <v>5</v>
      </c>
      <c r="K305" s="2">
        <f t="shared" si="13"/>
        <v>40</v>
      </c>
      <c r="L305" s="2">
        <f t="shared" si="14"/>
        <v>25</v>
      </c>
      <c r="M305" s="1" t="s">
        <v>30</v>
      </c>
      <c r="N305" s="1" t="s">
        <v>31</v>
      </c>
      <c r="O305" s="1">
        <v>1927</v>
      </c>
      <c r="P305" s="1">
        <v>128</v>
      </c>
      <c r="Q305" s="1">
        <v>4144</v>
      </c>
      <c r="S305" s="1" t="s">
        <v>87</v>
      </c>
    </row>
    <row r="306" spans="1:19">
      <c r="A306" s="1">
        <v>1927</v>
      </c>
      <c r="B306" s="1">
        <v>11</v>
      </c>
      <c r="C306" s="1">
        <v>1</v>
      </c>
      <c r="D306" s="4">
        <f t="shared" si="12"/>
        <v>72</v>
      </c>
      <c r="E306" s="1">
        <v>5</v>
      </c>
      <c r="F306" s="1">
        <v>22</v>
      </c>
      <c r="G306" s="1">
        <v>3</v>
      </c>
      <c r="H306" s="1">
        <f>3+11+2</f>
        <v>16</v>
      </c>
      <c r="I306" s="1">
        <v>2</v>
      </c>
      <c r="J306" s="1">
        <f>4+2</f>
        <v>6</v>
      </c>
      <c r="K306" s="2">
        <f t="shared" si="13"/>
        <v>46</v>
      </c>
      <c r="L306" s="2">
        <f t="shared" si="14"/>
        <v>26</v>
      </c>
      <c r="M306" s="1" t="s">
        <v>30</v>
      </c>
      <c r="N306" s="1" t="s">
        <v>31</v>
      </c>
      <c r="O306" s="1">
        <v>1927</v>
      </c>
      <c r="P306" s="1">
        <v>130</v>
      </c>
      <c r="Q306" s="1">
        <v>4145</v>
      </c>
      <c r="S306" s="1" t="s">
        <v>88</v>
      </c>
    </row>
    <row r="307" spans="1:19">
      <c r="A307" s="1">
        <v>1927</v>
      </c>
      <c r="B307" s="1">
        <v>11</v>
      </c>
      <c r="C307" s="1">
        <v>2</v>
      </c>
      <c r="D307" s="4">
        <f t="shared" si="12"/>
        <v>65</v>
      </c>
      <c r="E307" s="1">
        <v>5</v>
      </c>
      <c r="F307" s="1">
        <v>15</v>
      </c>
      <c r="G307" s="1">
        <v>3</v>
      </c>
      <c r="H307" s="1">
        <f>3+8+1</f>
        <v>12</v>
      </c>
      <c r="I307" s="1">
        <v>2</v>
      </c>
      <c r="J307" s="1">
        <f>1+2</f>
        <v>3</v>
      </c>
      <c r="K307" s="2">
        <f t="shared" si="13"/>
        <v>42</v>
      </c>
      <c r="L307" s="2">
        <f t="shared" si="14"/>
        <v>23</v>
      </c>
      <c r="M307" s="1" t="s">
        <v>30</v>
      </c>
      <c r="N307" s="1" t="s">
        <v>31</v>
      </c>
      <c r="O307" s="1">
        <v>1927</v>
      </c>
      <c r="P307" s="1">
        <v>130</v>
      </c>
      <c r="Q307" s="1">
        <v>4145</v>
      </c>
      <c r="S307" s="1" t="s">
        <v>88</v>
      </c>
    </row>
    <row r="308" spans="1:19">
      <c r="A308" s="1">
        <v>1927</v>
      </c>
      <c r="B308" s="1">
        <v>11</v>
      </c>
      <c r="C308" s="1">
        <v>3</v>
      </c>
      <c r="D308" s="4">
        <f t="shared" si="12"/>
        <v>49</v>
      </c>
      <c r="E308" s="1">
        <v>4</v>
      </c>
      <c r="F308" s="1">
        <v>9</v>
      </c>
      <c r="G308" s="1">
        <v>3</v>
      </c>
      <c r="H308" s="1">
        <f>1+3+1</f>
        <v>5</v>
      </c>
      <c r="I308" s="1">
        <v>1</v>
      </c>
      <c r="J308" s="1">
        <v>4</v>
      </c>
      <c r="K308" s="2">
        <f t="shared" si="13"/>
        <v>35</v>
      </c>
      <c r="L308" s="2">
        <f t="shared" si="14"/>
        <v>14</v>
      </c>
      <c r="M308" s="1" t="s">
        <v>30</v>
      </c>
      <c r="N308" s="1" t="s">
        <v>31</v>
      </c>
      <c r="O308" s="1">
        <v>1927</v>
      </c>
      <c r="P308" s="1">
        <v>130</v>
      </c>
      <c r="Q308" s="1">
        <v>4145</v>
      </c>
      <c r="S308" s="1" t="s">
        <v>88</v>
      </c>
    </row>
    <row r="309" spans="1:19">
      <c r="A309" s="1">
        <v>1927</v>
      </c>
      <c r="B309" s="1">
        <v>11</v>
      </c>
      <c r="C309" s="1">
        <v>4</v>
      </c>
      <c r="D309" s="4" t="str">
        <f t="shared" si="12"/>
        <v/>
      </c>
      <c r="K309" s="2" t="str">
        <f t="shared" si="13"/>
        <v/>
      </c>
      <c r="L309" s="2" t="str">
        <f t="shared" si="14"/>
        <v/>
      </c>
      <c r="N309" s="1" t="s">
        <v>31</v>
      </c>
      <c r="O309" s="1">
        <v>1927</v>
      </c>
      <c r="P309" s="1">
        <v>130</v>
      </c>
      <c r="Q309" s="1">
        <v>4145</v>
      </c>
      <c r="S309" s="1" t="s">
        <v>88</v>
      </c>
    </row>
    <row r="310" spans="1:19">
      <c r="A310" s="1">
        <v>1927</v>
      </c>
      <c r="B310" s="1">
        <v>11</v>
      </c>
      <c r="C310" s="1">
        <v>5</v>
      </c>
      <c r="D310" s="4">
        <f t="shared" si="12"/>
        <v>42</v>
      </c>
      <c r="E310" s="1">
        <v>3</v>
      </c>
      <c r="F310" s="1">
        <v>12</v>
      </c>
      <c r="G310" s="1">
        <v>3</v>
      </c>
      <c r="H310" s="1">
        <f>7+2+3</f>
        <v>12</v>
      </c>
      <c r="K310" s="2">
        <f t="shared" si="13"/>
        <v>42</v>
      </c>
      <c r="L310" s="2">
        <f t="shared" si="14"/>
        <v>0</v>
      </c>
      <c r="M310" s="1" t="s">
        <v>30</v>
      </c>
      <c r="N310" s="1" t="s">
        <v>31</v>
      </c>
      <c r="O310" s="1">
        <v>1927</v>
      </c>
      <c r="P310" s="1">
        <v>130</v>
      </c>
      <c r="Q310" s="1">
        <v>4145</v>
      </c>
      <c r="S310" s="1" t="s">
        <v>88</v>
      </c>
    </row>
    <row r="311" spans="1:19">
      <c r="A311" s="1">
        <v>1927</v>
      </c>
      <c r="B311" s="1">
        <v>11</v>
      </c>
      <c r="C311" s="1">
        <v>6</v>
      </c>
      <c r="D311" s="4">
        <f t="shared" si="12"/>
        <v>45</v>
      </c>
      <c r="E311" s="1">
        <v>3</v>
      </c>
      <c r="F311" s="1">
        <v>15</v>
      </c>
      <c r="G311" s="1">
        <v>3</v>
      </c>
      <c r="H311" s="1">
        <f>6+2+7</f>
        <v>15</v>
      </c>
      <c r="K311" s="2">
        <f t="shared" si="13"/>
        <v>45</v>
      </c>
      <c r="L311" s="2">
        <f t="shared" si="14"/>
        <v>0</v>
      </c>
      <c r="M311" s="1" t="s">
        <v>30</v>
      </c>
      <c r="N311" s="1" t="s">
        <v>31</v>
      </c>
      <c r="O311" s="1">
        <v>1927</v>
      </c>
      <c r="P311" s="1">
        <v>130</v>
      </c>
      <c r="Q311" s="1">
        <v>4145</v>
      </c>
      <c r="S311" s="1" t="s">
        <v>88</v>
      </c>
    </row>
    <row r="312" spans="1:19">
      <c r="A312" s="1">
        <v>1927</v>
      </c>
      <c r="B312" s="1">
        <v>11</v>
      </c>
      <c r="C312" s="1">
        <v>7</v>
      </c>
      <c r="D312" s="4">
        <f t="shared" si="12"/>
        <v>61</v>
      </c>
      <c r="E312" s="1">
        <v>4</v>
      </c>
      <c r="F312" s="1">
        <v>21</v>
      </c>
      <c r="G312" s="1">
        <v>3</v>
      </c>
      <c r="H312" s="1">
        <f>4+2+9</f>
        <v>15</v>
      </c>
      <c r="I312" s="1">
        <v>1</v>
      </c>
      <c r="J312" s="1">
        <v>6</v>
      </c>
      <c r="K312" s="2">
        <f t="shared" si="13"/>
        <v>45</v>
      </c>
      <c r="L312" s="2">
        <f t="shared" si="14"/>
        <v>16</v>
      </c>
      <c r="M312" s="1" t="s">
        <v>30</v>
      </c>
      <c r="N312" s="1" t="s">
        <v>31</v>
      </c>
      <c r="O312" s="1">
        <v>1927</v>
      </c>
      <c r="P312" s="1">
        <v>130</v>
      </c>
      <c r="Q312" s="1">
        <v>4145</v>
      </c>
      <c r="S312" s="1" t="s">
        <v>88</v>
      </c>
    </row>
    <row r="313" spans="1:19">
      <c r="A313" s="1">
        <v>1927</v>
      </c>
      <c r="B313" s="1">
        <v>11</v>
      </c>
      <c r="C313" s="1">
        <v>8</v>
      </c>
      <c r="D313" s="4" t="str">
        <f t="shared" si="12"/>
        <v/>
      </c>
      <c r="K313" s="2" t="str">
        <f t="shared" si="13"/>
        <v/>
      </c>
      <c r="L313" s="2" t="str">
        <f t="shared" si="14"/>
        <v/>
      </c>
      <c r="N313" s="1" t="s">
        <v>31</v>
      </c>
      <c r="O313" s="1">
        <v>1927</v>
      </c>
      <c r="P313" s="1">
        <v>130</v>
      </c>
      <c r="Q313" s="1">
        <v>4145</v>
      </c>
      <c r="S313" s="1" t="s">
        <v>88</v>
      </c>
    </row>
    <row r="314" spans="1:19">
      <c r="A314" s="1">
        <v>1927</v>
      </c>
      <c r="B314" s="1">
        <v>11</v>
      </c>
      <c r="C314" s="1">
        <v>9</v>
      </c>
      <c r="D314" s="4">
        <f t="shared" si="12"/>
        <v>49</v>
      </c>
      <c r="E314" s="1">
        <v>3</v>
      </c>
      <c r="F314" s="1">
        <v>19</v>
      </c>
      <c r="I314" s="1">
        <v>3</v>
      </c>
      <c r="J314" s="1">
        <f>15+3+1</f>
        <v>19</v>
      </c>
      <c r="K314" s="2">
        <f t="shared" si="13"/>
        <v>0</v>
      </c>
      <c r="L314" s="2">
        <f t="shared" si="14"/>
        <v>49</v>
      </c>
      <c r="M314" s="1" t="s">
        <v>30</v>
      </c>
      <c r="N314" s="1" t="s">
        <v>31</v>
      </c>
      <c r="O314" s="1">
        <v>1927</v>
      </c>
      <c r="P314" s="1">
        <v>130</v>
      </c>
      <c r="Q314" s="1">
        <v>4145</v>
      </c>
      <c r="S314" s="1" t="s">
        <v>88</v>
      </c>
    </row>
    <row r="315" spans="1:19">
      <c r="A315" s="1">
        <v>1927</v>
      </c>
      <c r="B315" s="1">
        <v>11</v>
      </c>
      <c r="C315" s="1">
        <v>10</v>
      </c>
      <c r="D315" s="4">
        <f t="shared" si="12"/>
        <v>102</v>
      </c>
      <c r="E315" s="1">
        <v>7</v>
      </c>
      <c r="F315" s="1">
        <v>32</v>
      </c>
      <c r="G315" s="1">
        <v>2</v>
      </c>
      <c r="H315" s="1">
        <f>3+2</f>
        <v>5</v>
      </c>
      <c r="I315" s="1">
        <v>5</v>
      </c>
      <c r="J315" s="1">
        <f>19+4+1+1+2</f>
        <v>27</v>
      </c>
      <c r="K315" s="2">
        <f t="shared" si="13"/>
        <v>25</v>
      </c>
      <c r="L315" s="2">
        <f t="shared" si="14"/>
        <v>77</v>
      </c>
      <c r="M315" s="1" t="s">
        <v>30</v>
      </c>
      <c r="N315" s="1" t="s">
        <v>31</v>
      </c>
      <c r="O315" s="1">
        <v>1927</v>
      </c>
      <c r="P315" s="1">
        <v>130</v>
      </c>
      <c r="Q315" s="1">
        <v>4145</v>
      </c>
      <c r="S315" s="1" t="s">
        <v>88</v>
      </c>
    </row>
    <row r="316" spans="1:19">
      <c r="A316" s="1">
        <v>1927</v>
      </c>
      <c r="B316" s="1">
        <v>11</v>
      </c>
      <c r="C316" s="1">
        <v>11</v>
      </c>
      <c r="D316" s="4">
        <f t="shared" si="12"/>
        <v>80</v>
      </c>
      <c r="E316" s="1">
        <v>5</v>
      </c>
      <c r="F316" s="1">
        <v>30</v>
      </c>
      <c r="G316" s="1">
        <v>2</v>
      </c>
      <c r="H316" s="1">
        <f>6+4</f>
        <v>10</v>
      </c>
      <c r="I316" s="1">
        <v>3</v>
      </c>
      <c r="J316" s="1">
        <f>11+1+8</f>
        <v>20</v>
      </c>
      <c r="K316" s="2">
        <f t="shared" si="13"/>
        <v>30</v>
      </c>
      <c r="L316" s="2">
        <f t="shared" si="14"/>
        <v>50</v>
      </c>
      <c r="M316" s="1" t="s">
        <v>30</v>
      </c>
      <c r="N316" s="1" t="s">
        <v>31</v>
      </c>
      <c r="O316" s="1">
        <v>1927</v>
      </c>
      <c r="P316" s="1">
        <v>130</v>
      </c>
      <c r="Q316" s="1">
        <v>4145</v>
      </c>
      <c r="S316" s="1" t="s">
        <v>88</v>
      </c>
    </row>
    <row r="317" spans="1:19">
      <c r="A317" s="1">
        <v>1927</v>
      </c>
      <c r="B317" s="1">
        <v>11</v>
      </c>
      <c r="C317" s="1">
        <v>12</v>
      </c>
      <c r="D317" s="4">
        <f t="shared" si="12"/>
        <v>92</v>
      </c>
      <c r="E317" s="1">
        <v>6</v>
      </c>
      <c r="F317" s="1">
        <v>32</v>
      </c>
      <c r="G317" s="1">
        <v>2</v>
      </c>
      <c r="H317" s="1">
        <f>5+9</f>
        <v>14</v>
      </c>
      <c r="I317" s="1">
        <v>4</v>
      </c>
      <c r="J317" s="1">
        <f>6+2+2+8</f>
        <v>18</v>
      </c>
      <c r="K317" s="2">
        <f t="shared" si="13"/>
        <v>34</v>
      </c>
      <c r="L317" s="2">
        <f t="shared" si="14"/>
        <v>58</v>
      </c>
      <c r="M317" s="1" t="s">
        <v>30</v>
      </c>
      <c r="N317" s="1" t="s">
        <v>31</v>
      </c>
      <c r="O317" s="1">
        <v>1927</v>
      </c>
      <c r="P317" s="1">
        <v>130</v>
      </c>
      <c r="Q317" s="1">
        <v>4145</v>
      </c>
      <c r="S317" s="1" t="s">
        <v>88</v>
      </c>
    </row>
    <row r="318" spans="1:19">
      <c r="A318" s="1">
        <v>1927</v>
      </c>
      <c r="B318" s="1">
        <v>11</v>
      </c>
      <c r="C318" s="1">
        <v>13</v>
      </c>
      <c r="D318" s="4">
        <f t="shared" si="12"/>
        <v>72</v>
      </c>
      <c r="E318" s="1">
        <v>4</v>
      </c>
      <c r="F318" s="1">
        <v>32</v>
      </c>
      <c r="G318" s="1">
        <v>2</v>
      </c>
      <c r="H318" s="1">
        <f>4+11</f>
        <v>15</v>
      </c>
      <c r="I318" s="1">
        <v>2</v>
      </c>
      <c r="J318" s="1">
        <f>8+9</f>
        <v>17</v>
      </c>
      <c r="K318" s="2">
        <f t="shared" si="13"/>
        <v>35</v>
      </c>
      <c r="L318" s="2">
        <f t="shared" si="14"/>
        <v>37</v>
      </c>
      <c r="M318" s="1" t="s">
        <v>30</v>
      </c>
      <c r="N318" s="1" t="s">
        <v>31</v>
      </c>
      <c r="O318" s="1">
        <v>1927</v>
      </c>
      <c r="P318" s="1">
        <v>130</v>
      </c>
      <c r="Q318" s="1">
        <v>4145</v>
      </c>
      <c r="S318" s="1" t="s">
        <v>88</v>
      </c>
    </row>
    <row r="319" spans="1:19">
      <c r="A319" s="1">
        <v>1927</v>
      </c>
      <c r="B319" s="1">
        <v>11</v>
      </c>
      <c r="C319" s="1">
        <v>14</v>
      </c>
      <c r="D319" s="4">
        <f t="shared" si="12"/>
        <v>58</v>
      </c>
      <c r="E319" s="1">
        <v>3</v>
      </c>
      <c r="F319" s="1">
        <v>28</v>
      </c>
      <c r="G319" s="1">
        <v>1</v>
      </c>
      <c r="H319" s="1">
        <v>12</v>
      </c>
      <c r="I319" s="1">
        <v>2</v>
      </c>
      <c r="J319" s="1">
        <f>6+10</f>
        <v>16</v>
      </c>
      <c r="K319" s="2">
        <f t="shared" si="13"/>
        <v>22</v>
      </c>
      <c r="L319" s="2">
        <f t="shared" si="14"/>
        <v>36</v>
      </c>
      <c r="M319" s="1" t="s">
        <v>30</v>
      </c>
      <c r="N319" s="1" t="s">
        <v>31</v>
      </c>
      <c r="O319" s="1">
        <v>1927</v>
      </c>
      <c r="P319" s="1">
        <v>130</v>
      </c>
      <c r="Q319" s="1">
        <v>4145</v>
      </c>
      <c r="S319" s="1" t="s">
        <v>88</v>
      </c>
    </row>
    <row r="320" spans="1:19">
      <c r="A320" s="1">
        <v>1927</v>
      </c>
      <c r="B320" s="1">
        <v>11</v>
      </c>
      <c r="C320" s="1">
        <v>15</v>
      </c>
      <c r="D320" s="4">
        <f t="shared" si="12"/>
        <v>94</v>
      </c>
      <c r="E320" s="1">
        <v>4</v>
      </c>
      <c r="F320" s="1">
        <v>54</v>
      </c>
      <c r="G320" s="1">
        <v>1</v>
      </c>
      <c r="H320" s="1">
        <v>14</v>
      </c>
      <c r="I320" s="1">
        <v>3</v>
      </c>
      <c r="J320" s="1">
        <f>12+3+25</f>
        <v>40</v>
      </c>
      <c r="K320" s="2">
        <f t="shared" si="13"/>
        <v>24</v>
      </c>
      <c r="L320" s="2">
        <f t="shared" si="14"/>
        <v>70</v>
      </c>
      <c r="M320" s="1" t="s">
        <v>30</v>
      </c>
      <c r="N320" s="1" t="s">
        <v>31</v>
      </c>
      <c r="O320" s="1">
        <v>1927</v>
      </c>
      <c r="P320" s="1">
        <v>130</v>
      </c>
      <c r="Q320" s="1">
        <v>4145</v>
      </c>
      <c r="S320" s="1" t="s">
        <v>88</v>
      </c>
    </row>
    <row r="321" spans="1:19">
      <c r="A321" s="1">
        <v>1927</v>
      </c>
      <c r="B321" s="1">
        <v>11</v>
      </c>
      <c r="C321" s="1">
        <v>16</v>
      </c>
      <c r="D321" s="4">
        <f t="shared" si="12"/>
        <v>103</v>
      </c>
      <c r="E321" s="1">
        <v>6</v>
      </c>
      <c r="F321" s="1">
        <v>43</v>
      </c>
      <c r="G321" s="1">
        <v>3</v>
      </c>
      <c r="H321" s="1">
        <f>1+14+1</f>
        <v>16</v>
      </c>
      <c r="I321" s="1">
        <v>3</v>
      </c>
      <c r="J321" s="1">
        <f>5+5+17</f>
        <v>27</v>
      </c>
      <c r="K321" s="2">
        <f t="shared" si="13"/>
        <v>46</v>
      </c>
      <c r="L321" s="2">
        <f t="shared" si="14"/>
        <v>57</v>
      </c>
      <c r="M321" s="1" t="s">
        <v>30</v>
      </c>
      <c r="N321" s="1" t="s">
        <v>31</v>
      </c>
      <c r="O321" s="1">
        <v>1927</v>
      </c>
      <c r="P321" s="1">
        <v>130</v>
      </c>
      <c r="Q321" s="1">
        <v>4145</v>
      </c>
      <c r="S321" s="1" t="s">
        <v>88</v>
      </c>
    </row>
    <row r="322" spans="1:19">
      <c r="A322" s="1">
        <v>1927</v>
      </c>
      <c r="B322" s="1">
        <v>11</v>
      </c>
      <c r="C322" s="1">
        <v>17</v>
      </c>
      <c r="D322" s="4">
        <f t="shared" si="12"/>
        <v>60</v>
      </c>
      <c r="E322" s="1">
        <v>4</v>
      </c>
      <c r="F322" s="1">
        <v>20</v>
      </c>
      <c r="G322" s="1">
        <v>2</v>
      </c>
      <c r="H322" s="1">
        <f>5+4</f>
        <v>9</v>
      </c>
      <c r="I322" s="1">
        <v>2</v>
      </c>
      <c r="J322" s="1">
        <f>2+9</f>
        <v>11</v>
      </c>
      <c r="K322" s="2">
        <f t="shared" si="13"/>
        <v>29</v>
      </c>
      <c r="L322" s="2">
        <f t="shared" si="14"/>
        <v>31</v>
      </c>
      <c r="M322" s="1" t="s">
        <v>38</v>
      </c>
      <c r="N322" s="1" t="s">
        <v>31</v>
      </c>
      <c r="O322" s="1">
        <v>1927</v>
      </c>
      <c r="P322" s="1">
        <v>130</v>
      </c>
      <c r="Q322" s="1">
        <v>4145</v>
      </c>
      <c r="S322" s="1" t="s">
        <v>88</v>
      </c>
    </row>
    <row r="323" spans="1:19">
      <c r="A323" s="1">
        <v>1927</v>
      </c>
      <c r="B323" s="1">
        <v>11</v>
      </c>
      <c r="C323" s="1">
        <v>18</v>
      </c>
      <c r="D323" s="4">
        <f t="shared" ref="D323:D386" si="15">IF(E323="","",E323*10+F323)</f>
        <v>79</v>
      </c>
      <c r="E323" s="1">
        <v>5</v>
      </c>
      <c r="F323" s="1">
        <v>29</v>
      </c>
      <c r="G323" s="1">
        <v>3</v>
      </c>
      <c r="H323" s="1">
        <f>1+6+8</f>
        <v>15</v>
      </c>
      <c r="I323" s="1">
        <v>2</v>
      </c>
      <c r="J323" s="1">
        <f>4+10</f>
        <v>14</v>
      </c>
      <c r="K323" s="2">
        <f t="shared" ref="K323:K386" si="16">IF(D323="","",G323*10+H323)</f>
        <v>45</v>
      </c>
      <c r="L323" s="2">
        <f t="shared" ref="L323:L386" si="17">IF(D323="","",I323*10+J323)</f>
        <v>34</v>
      </c>
      <c r="M323" s="1" t="s">
        <v>30</v>
      </c>
      <c r="N323" s="1" t="s">
        <v>31</v>
      </c>
      <c r="O323" s="1">
        <v>1927</v>
      </c>
      <c r="P323" s="1">
        <v>130</v>
      </c>
      <c r="Q323" s="1">
        <v>4145</v>
      </c>
      <c r="S323" s="1" t="s">
        <v>88</v>
      </c>
    </row>
    <row r="324" spans="1:19">
      <c r="A324" s="1">
        <v>1927</v>
      </c>
      <c r="B324" s="1">
        <v>11</v>
      </c>
      <c r="C324" s="1">
        <v>19</v>
      </c>
      <c r="D324" s="4">
        <f t="shared" si="15"/>
        <v>94</v>
      </c>
      <c r="E324" s="1">
        <v>7</v>
      </c>
      <c r="F324" s="1">
        <v>24</v>
      </c>
      <c r="G324" s="1">
        <v>3</v>
      </c>
      <c r="H324" s="1">
        <f>2+7+7</f>
        <v>16</v>
      </c>
      <c r="I324" s="1">
        <v>4</v>
      </c>
      <c r="J324" s="1">
        <f>1+1+2+4</f>
        <v>8</v>
      </c>
      <c r="K324" s="2">
        <f t="shared" si="16"/>
        <v>46</v>
      </c>
      <c r="L324" s="2">
        <f t="shared" si="17"/>
        <v>48</v>
      </c>
      <c r="M324" s="1" t="s">
        <v>30</v>
      </c>
      <c r="N324" s="1" t="s">
        <v>31</v>
      </c>
      <c r="O324" s="1">
        <v>1927</v>
      </c>
      <c r="P324" s="1">
        <v>130</v>
      </c>
      <c r="Q324" s="1">
        <v>4145</v>
      </c>
      <c r="S324" s="1" t="s">
        <v>88</v>
      </c>
    </row>
    <row r="325" spans="1:19">
      <c r="A325" s="1">
        <v>1927</v>
      </c>
      <c r="B325" s="1">
        <v>11</v>
      </c>
      <c r="C325" s="1">
        <v>20</v>
      </c>
      <c r="D325" s="4">
        <f t="shared" si="15"/>
        <v>92</v>
      </c>
      <c r="E325" s="1">
        <v>6</v>
      </c>
      <c r="F325" s="1">
        <v>32</v>
      </c>
      <c r="G325" s="1">
        <v>2</v>
      </c>
      <c r="H325" s="1">
        <f>4+11</f>
        <v>15</v>
      </c>
      <c r="I325" s="1">
        <v>4</v>
      </c>
      <c r="J325" s="1">
        <f>5+2+6+4</f>
        <v>17</v>
      </c>
      <c r="K325" s="2">
        <f t="shared" si="16"/>
        <v>35</v>
      </c>
      <c r="L325" s="2">
        <f t="shared" si="17"/>
        <v>57</v>
      </c>
      <c r="M325" s="1" t="s">
        <v>30</v>
      </c>
      <c r="N325" s="1" t="s">
        <v>31</v>
      </c>
      <c r="O325" s="1">
        <v>1927</v>
      </c>
      <c r="P325" s="1">
        <v>130</v>
      </c>
      <c r="Q325" s="1">
        <v>4145</v>
      </c>
      <c r="S325" s="1" t="s">
        <v>88</v>
      </c>
    </row>
    <row r="326" spans="1:19">
      <c r="A326" s="1">
        <v>1927</v>
      </c>
      <c r="B326" s="1">
        <v>11</v>
      </c>
      <c r="C326" s="1">
        <v>21</v>
      </c>
      <c r="D326" s="4" t="str">
        <f t="shared" si="15"/>
        <v/>
      </c>
      <c r="K326" s="2" t="str">
        <f t="shared" si="16"/>
        <v/>
      </c>
      <c r="L326" s="2" t="str">
        <f t="shared" si="17"/>
        <v/>
      </c>
      <c r="N326" s="1" t="s">
        <v>31</v>
      </c>
      <c r="O326" s="1">
        <v>1927</v>
      </c>
      <c r="P326" s="1">
        <v>130</v>
      </c>
      <c r="Q326" s="1">
        <v>4145</v>
      </c>
      <c r="S326" s="1" t="s">
        <v>88</v>
      </c>
    </row>
    <row r="327" spans="1:19">
      <c r="A327" s="1">
        <v>1927</v>
      </c>
      <c r="B327" s="1">
        <v>11</v>
      </c>
      <c r="C327" s="1">
        <v>22</v>
      </c>
      <c r="D327" s="4">
        <f t="shared" si="15"/>
        <v>84</v>
      </c>
      <c r="E327" s="1">
        <v>6</v>
      </c>
      <c r="F327" s="1">
        <v>24</v>
      </c>
      <c r="G327" s="1">
        <v>3</v>
      </c>
      <c r="H327" s="1">
        <f>2+1+6</f>
        <v>9</v>
      </c>
      <c r="I327" s="1">
        <v>3</v>
      </c>
      <c r="J327" s="1">
        <f>4+2+9</f>
        <v>15</v>
      </c>
      <c r="K327" s="2">
        <f t="shared" si="16"/>
        <v>39</v>
      </c>
      <c r="L327" s="2">
        <f t="shared" si="17"/>
        <v>45</v>
      </c>
      <c r="M327" s="1" t="s">
        <v>30</v>
      </c>
      <c r="N327" s="1" t="s">
        <v>31</v>
      </c>
      <c r="O327" s="1">
        <v>1927</v>
      </c>
      <c r="P327" s="1">
        <v>130</v>
      </c>
      <c r="Q327" s="1">
        <v>4145</v>
      </c>
      <c r="S327" s="1" t="s">
        <v>88</v>
      </c>
    </row>
    <row r="328" spans="1:19">
      <c r="A328" s="1">
        <v>1927</v>
      </c>
      <c r="B328" s="1">
        <v>11</v>
      </c>
      <c r="C328" s="1">
        <v>23</v>
      </c>
      <c r="D328" s="4">
        <f t="shared" si="15"/>
        <v>99</v>
      </c>
      <c r="E328" s="1">
        <v>7</v>
      </c>
      <c r="F328" s="1">
        <v>29</v>
      </c>
      <c r="G328" s="1">
        <v>3</v>
      </c>
      <c r="H328" s="1">
        <f>1+2+10</f>
        <v>13</v>
      </c>
      <c r="I328" s="1">
        <v>4</v>
      </c>
      <c r="J328" s="1">
        <f>6+1+7+2</f>
        <v>16</v>
      </c>
      <c r="K328" s="2">
        <f t="shared" si="16"/>
        <v>43</v>
      </c>
      <c r="L328" s="2">
        <f t="shared" si="17"/>
        <v>56</v>
      </c>
      <c r="M328" s="1" t="s">
        <v>30</v>
      </c>
      <c r="N328" s="1" t="s">
        <v>31</v>
      </c>
      <c r="O328" s="1">
        <v>1927</v>
      </c>
      <c r="P328" s="1">
        <v>130</v>
      </c>
      <c r="Q328" s="1">
        <v>4145</v>
      </c>
      <c r="S328" s="1" t="s">
        <v>88</v>
      </c>
    </row>
    <row r="329" spans="1:19">
      <c r="A329" s="1">
        <v>1927</v>
      </c>
      <c r="B329" s="1">
        <v>11</v>
      </c>
      <c r="C329" s="1">
        <v>24</v>
      </c>
      <c r="D329" s="4">
        <f t="shared" si="15"/>
        <v>102</v>
      </c>
      <c r="E329" s="1">
        <v>6</v>
      </c>
      <c r="F329" s="1">
        <v>42</v>
      </c>
      <c r="G329" s="1">
        <v>2</v>
      </c>
      <c r="H329" s="1">
        <f>4+9</f>
        <v>13</v>
      </c>
      <c r="I329" s="1">
        <v>4</v>
      </c>
      <c r="J329" s="1">
        <f>5+1+5+18</f>
        <v>29</v>
      </c>
      <c r="K329" s="2">
        <f t="shared" si="16"/>
        <v>33</v>
      </c>
      <c r="L329" s="2">
        <f t="shared" si="17"/>
        <v>69</v>
      </c>
      <c r="M329" s="1" t="s">
        <v>30</v>
      </c>
      <c r="N329" s="1" t="s">
        <v>31</v>
      </c>
      <c r="O329" s="1">
        <v>1927</v>
      </c>
      <c r="P329" s="1">
        <v>130</v>
      </c>
      <c r="Q329" s="1">
        <v>4145</v>
      </c>
      <c r="S329" s="1" t="s">
        <v>88</v>
      </c>
    </row>
    <row r="330" spans="1:19">
      <c r="A330" s="1">
        <v>1927</v>
      </c>
      <c r="B330" s="1">
        <v>11</v>
      </c>
      <c r="C330" s="1">
        <v>25</v>
      </c>
      <c r="D330" s="4">
        <f t="shared" si="15"/>
        <v>87</v>
      </c>
      <c r="E330" s="1">
        <v>5</v>
      </c>
      <c r="F330" s="1">
        <v>37</v>
      </c>
      <c r="G330" s="1">
        <v>1</v>
      </c>
      <c r="H330" s="1">
        <v>10</v>
      </c>
      <c r="I330" s="1">
        <v>4</v>
      </c>
      <c r="J330" s="1">
        <f>4+1+5+17</f>
        <v>27</v>
      </c>
      <c r="K330" s="2">
        <f t="shared" si="16"/>
        <v>20</v>
      </c>
      <c r="L330" s="2">
        <f t="shared" si="17"/>
        <v>67</v>
      </c>
      <c r="M330" s="1" t="s">
        <v>30</v>
      </c>
      <c r="N330" s="1" t="s">
        <v>31</v>
      </c>
      <c r="O330" s="1">
        <v>1927</v>
      </c>
      <c r="P330" s="1">
        <v>130</v>
      </c>
      <c r="Q330" s="1">
        <v>4145</v>
      </c>
      <c r="S330" s="1" t="s">
        <v>88</v>
      </c>
    </row>
    <row r="331" spans="1:19">
      <c r="A331" s="1">
        <v>1927</v>
      </c>
      <c r="B331" s="1">
        <v>11</v>
      </c>
      <c r="C331" s="1">
        <v>26</v>
      </c>
      <c r="D331" s="4">
        <f t="shared" si="15"/>
        <v>80</v>
      </c>
      <c r="E331" s="1">
        <v>5</v>
      </c>
      <c r="F331" s="1">
        <v>30</v>
      </c>
      <c r="G331" s="1">
        <v>1</v>
      </c>
      <c r="H331" s="1">
        <v>4</v>
      </c>
      <c r="I331" s="1">
        <v>4</v>
      </c>
      <c r="J331" s="1">
        <f>1+2+6+17</f>
        <v>26</v>
      </c>
      <c r="K331" s="2">
        <f t="shared" si="16"/>
        <v>14</v>
      </c>
      <c r="L331" s="2">
        <f t="shared" si="17"/>
        <v>66</v>
      </c>
      <c r="M331" s="1" t="s">
        <v>30</v>
      </c>
      <c r="N331" s="1" t="s">
        <v>31</v>
      </c>
      <c r="O331" s="1">
        <v>1927</v>
      </c>
      <c r="P331" s="1">
        <v>130</v>
      </c>
      <c r="Q331" s="1">
        <v>4145</v>
      </c>
      <c r="S331" s="1" t="s">
        <v>88</v>
      </c>
    </row>
    <row r="332" spans="1:19">
      <c r="A332" s="1">
        <v>1927</v>
      </c>
      <c r="B332" s="1">
        <v>11</v>
      </c>
      <c r="C332" s="1">
        <v>27</v>
      </c>
      <c r="D332" s="4">
        <f t="shared" si="15"/>
        <v>86</v>
      </c>
      <c r="E332" s="1">
        <v>5</v>
      </c>
      <c r="F332" s="1">
        <v>36</v>
      </c>
      <c r="G332" s="1">
        <v>2</v>
      </c>
      <c r="H332" s="1">
        <f>1+1</f>
        <v>2</v>
      </c>
      <c r="I332" s="1">
        <v>3</v>
      </c>
      <c r="J332" s="1">
        <f>2+4+28</f>
        <v>34</v>
      </c>
      <c r="K332" s="2">
        <f t="shared" si="16"/>
        <v>22</v>
      </c>
      <c r="L332" s="2">
        <f t="shared" si="17"/>
        <v>64</v>
      </c>
      <c r="M332" s="1" t="s">
        <v>30</v>
      </c>
      <c r="N332" s="1" t="s">
        <v>31</v>
      </c>
      <c r="O332" s="1">
        <v>1927</v>
      </c>
      <c r="P332" s="1">
        <v>130</v>
      </c>
      <c r="Q332" s="1">
        <v>4145</v>
      </c>
      <c r="S332" s="1" t="s">
        <v>88</v>
      </c>
    </row>
    <row r="333" spans="1:19">
      <c r="A333" s="1">
        <v>1927</v>
      </c>
      <c r="B333" s="1">
        <v>11</v>
      </c>
      <c r="C333" s="1">
        <v>28</v>
      </c>
      <c r="D333" s="4">
        <f t="shared" si="15"/>
        <v>78</v>
      </c>
      <c r="E333" s="1">
        <v>5</v>
      </c>
      <c r="F333" s="1">
        <v>28</v>
      </c>
      <c r="G333" s="1">
        <v>2</v>
      </c>
      <c r="H333" s="1">
        <f>1+1</f>
        <v>2</v>
      </c>
      <c r="I333" s="1">
        <v>3</v>
      </c>
      <c r="J333" s="1">
        <f>2+1+23</f>
        <v>26</v>
      </c>
      <c r="K333" s="2">
        <f t="shared" si="16"/>
        <v>22</v>
      </c>
      <c r="L333" s="2">
        <f t="shared" si="17"/>
        <v>56</v>
      </c>
      <c r="M333" s="1" t="s">
        <v>30</v>
      </c>
      <c r="N333" s="1" t="s">
        <v>31</v>
      </c>
      <c r="O333" s="1">
        <v>1927</v>
      </c>
      <c r="P333" s="1">
        <v>130</v>
      </c>
      <c r="Q333" s="1">
        <v>4145</v>
      </c>
      <c r="S333" s="1" t="s">
        <v>88</v>
      </c>
    </row>
    <row r="334" spans="1:19">
      <c r="A334" s="1">
        <v>1927</v>
      </c>
      <c r="B334" s="1">
        <v>11</v>
      </c>
      <c r="C334" s="1">
        <v>29</v>
      </c>
      <c r="D334" s="4" t="str">
        <f t="shared" si="15"/>
        <v/>
      </c>
      <c r="K334" s="2" t="str">
        <f t="shared" si="16"/>
        <v/>
      </c>
      <c r="L334" s="2" t="str">
        <f t="shared" si="17"/>
        <v/>
      </c>
      <c r="N334" s="1" t="s">
        <v>31</v>
      </c>
      <c r="O334" s="1">
        <v>1927</v>
      </c>
      <c r="P334" s="1">
        <v>130</v>
      </c>
      <c r="Q334" s="1">
        <v>4145</v>
      </c>
      <c r="S334" s="1" t="s">
        <v>88</v>
      </c>
    </row>
    <row r="335" spans="1:19">
      <c r="A335" s="1">
        <v>1927</v>
      </c>
      <c r="B335" s="1">
        <v>11</v>
      </c>
      <c r="C335" s="1">
        <v>30</v>
      </c>
      <c r="D335" s="4" t="str">
        <f t="shared" si="15"/>
        <v/>
      </c>
      <c r="K335" s="2" t="str">
        <f t="shared" si="16"/>
        <v/>
      </c>
      <c r="L335" s="2" t="str">
        <f t="shared" si="17"/>
        <v/>
      </c>
      <c r="N335" s="1" t="s">
        <v>31</v>
      </c>
      <c r="O335" s="1">
        <v>1927</v>
      </c>
      <c r="P335" s="1">
        <v>130</v>
      </c>
      <c r="Q335" s="1">
        <v>4145</v>
      </c>
      <c r="S335" s="1" t="s">
        <v>88</v>
      </c>
    </row>
    <row r="336" spans="1:19">
      <c r="A336" s="1">
        <v>1927</v>
      </c>
      <c r="B336" s="1">
        <v>12</v>
      </c>
      <c r="C336" s="1">
        <v>1</v>
      </c>
      <c r="D336" s="4">
        <f t="shared" si="15"/>
        <v>45</v>
      </c>
      <c r="E336" s="1">
        <v>3</v>
      </c>
      <c r="F336" s="1">
        <v>15</v>
      </c>
      <c r="I336" s="1">
        <v>3</v>
      </c>
      <c r="J336" s="1">
        <f>5+8+2</f>
        <v>15</v>
      </c>
      <c r="K336" s="2">
        <f t="shared" si="16"/>
        <v>0</v>
      </c>
      <c r="L336" s="2">
        <f t="shared" si="17"/>
        <v>45</v>
      </c>
      <c r="M336" s="1" t="s">
        <v>30</v>
      </c>
      <c r="N336" s="1" t="s">
        <v>31</v>
      </c>
      <c r="O336" s="1">
        <v>1928</v>
      </c>
      <c r="P336" s="1">
        <v>133</v>
      </c>
      <c r="Q336" s="1">
        <v>4146</v>
      </c>
      <c r="S336" s="1" t="s">
        <v>89</v>
      </c>
    </row>
    <row r="337" spans="1:19">
      <c r="A337" s="1">
        <v>1927</v>
      </c>
      <c r="B337" s="1">
        <v>12</v>
      </c>
      <c r="C337" s="1">
        <v>2</v>
      </c>
      <c r="D337" s="4">
        <f t="shared" si="15"/>
        <v>40</v>
      </c>
      <c r="E337" s="1">
        <v>3</v>
      </c>
      <c r="F337" s="1">
        <v>10</v>
      </c>
      <c r="I337" s="1">
        <v>3</v>
      </c>
      <c r="J337" s="1">
        <f>1+5+4</f>
        <v>10</v>
      </c>
      <c r="K337" s="2">
        <f t="shared" si="16"/>
        <v>0</v>
      </c>
      <c r="L337" s="2">
        <f t="shared" si="17"/>
        <v>40</v>
      </c>
      <c r="M337" s="1" t="s">
        <v>30</v>
      </c>
      <c r="N337" s="1" t="s">
        <v>31</v>
      </c>
      <c r="O337" s="1">
        <v>1928</v>
      </c>
      <c r="P337" s="1">
        <v>133</v>
      </c>
      <c r="Q337" s="1">
        <v>4146</v>
      </c>
      <c r="S337" s="1" t="s">
        <v>89</v>
      </c>
    </row>
    <row r="338" spans="1:19">
      <c r="A338" s="1">
        <v>1927</v>
      </c>
      <c r="B338" s="1">
        <v>12</v>
      </c>
      <c r="C338" s="1">
        <v>3</v>
      </c>
      <c r="D338" s="4">
        <f t="shared" si="15"/>
        <v>39</v>
      </c>
      <c r="E338" s="1">
        <v>3</v>
      </c>
      <c r="F338" s="1">
        <v>9</v>
      </c>
      <c r="G338" s="1">
        <v>1</v>
      </c>
      <c r="H338" s="1">
        <v>1</v>
      </c>
      <c r="I338" s="1">
        <v>2</v>
      </c>
      <c r="J338" s="1">
        <f>5+3</f>
        <v>8</v>
      </c>
      <c r="K338" s="2">
        <f t="shared" si="16"/>
        <v>11</v>
      </c>
      <c r="L338" s="2">
        <f t="shared" si="17"/>
        <v>28</v>
      </c>
      <c r="M338" s="1" t="s">
        <v>38</v>
      </c>
      <c r="N338" s="1" t="s">
        <v>31</v>
      </c>
      <c r="O338" s="1">
        <v>1928</v>
      </c>
      <c r="P338" s="1">
        <v>133</v>
      </c>
      <c r="Q338" s="1">
        <v>4146</v>
      </c>
      <c r="S338" s="1" t="s">
        <v>89</v>
      </c>
    </row>
    <row r="339" spans="1:19">
      <c r="A339" s="1">
        <v>1927</v>
      </c>
      <c r="B339" s="1">
        <v>12</v>
      </c>
      <c r="C339" s="1">
        <v>4</v>
      </c>
      <c r="D339" s="4">
        <f t="shared" si="15"/>
        <v>11</v>
      </c>
      <c r="E339" s="1">
        <v>1</v>
      </c>
      <c r="F339" s="1">
        <v>1</v>
      </c>
      <c r="G339" s="1">
        <v>1</v>
      </c>
      <c r="H339" s="1">
        <v>1</v>
      </c>
      <c r="K339" s="2">
        <f t="shared" si="16"/>
        <v>11</v>
      </c>
      <c r="L339" s="2">
        <f t="shared" si="17"/>
        <v>0</v>
      </c>
      <c r="M339" s="1" t="s">
        <v>38</v>
      </c>
      <c r="N339" s="1" t="s">
        <v>31</v>
      </c>
      <c r="O339" s="1">
        <v>1928</v>
      </c>
      <c r="P339" s="1">
        <v>133</v>
      </c>
      <c r="Q339" s="1">
        <v>4146</v>
      </c>
      <c r="S339" s="1" t="s">
        <v>89</v>
      </c>
    </row>
    <row r="340" spans="1:19">
      <c r="A340" s="1">
        <v>1927</v>
      </c>
      <c r="B340" s="1">
        <v>12</v>
      </c>
      <c r="C340" s="1">
        <v>5</v>
      </c>
      <c r="D340" s="4">
        <f t="shared" si="15"/>
        <v>29</v>
      </c>
      <c r="E340" s="1">
        <v>2</v>
      </c>
      <c r="F340" s="1">
        <v>9</v>
      </c>
      <c r="G340" s="1">
        <v>1</v>
      </c>
      <c r="H340" s="1">
        <v>1</v>
      </c>
      <c r="I340" s="1">
        <v>1</v>
      </c>
      <c r="J340" s="1">
        <v>8</v>
      </c>
      <c r="K340" s="2">
        <f t="shared" si="16"/>
        <v>11</v>
      </c>
      <c r="L340" s="2">
        <f t="shared" si="17"/>
        <v>18</v>
      </c>
      <c r="M340" s="1" t="s">
        <v>30</v>
      </c>
      <c r="N340" s="1" t="s">
        <v>31</v>
      </c>
      <c r="O340" s="1">
        <v>1928</v>
      </c>
      <c r="P340" s="1">
        <v>133</v>
      </c>
      <c r="Q340" s="1">
        <v>4146</v>
      </c>
      <c r="S340" s="1" t="s">
        <v>89</v>
      </c>
    </row>
    <row r="341" spans="1:19">
      <c r="A341" s="1">
        <v>1927</v>
      </c>
      <c r="B341" s="1">
        <v>12</v>
      </c>
      <c r="C341" s="1">
        <v>6</v>
      </c>
      <c r="D341" s="4">
        <f t="shared" si="15"/>
        <v>65</v>
      </c>
      <c r="E341" s="1">
        <v>5</v>
      </c>
      <c r="F341" s="1">
        <v>15</v>
      </c>
      <c r="G341" s="1">
        <v>2</v>
      </c>
      <c r="H341" s="1">
        <f>1+2</f>
        <v>3</v>
      </c>
      <c r="I341" s="1">
        <v>3</v>
      </c>
      <c r="J341" s="1">
        <f>7+4+1</f>
        <v>12</v>
      </c>
      <c r="K341" s="2">
        <f t="shared" si="16"/>
        <v>23</v>
      </c>
      <c r="L341" s="2">
        <f t="shared" si="17"/>
        <v>42</v>
      </c>
      <c r="M341" s="1" t="s">
        <v>30</v>
      </c>
      <c r="N341" s="1" t="s">
        <v>31</v>
      </c>
      <c r="O341" s="1">
        <v>1928</v>
      </c>
      <c r="P341" s="1">
        <v>133</v>
      </c>
      <c r="Q341" s="1">
        <v>4146</v>
      </c>
      <c r="S341" s="1" t="s">
        <v>89</v>
      </c>
    </row>
    <row r="342" spans="1:19">
      <c r="A342" s="1">
        <v>1927</v>
      </c>
      <c r="B342" s="1">
        <v>12</v>
      </c>
      <c r="C342" s="1">
        <v>7</v>
      </c>
      <c r="D342" s="4">
        <f t="shared" si="15"/>
        <v>75</v>
      </c>
      <c r="E342" s="1">
        <v>5</v>
      </c>
      <c r="F342" s="1">
        <v>25</v>
      </c>
      <c r="G342" s="1">
        <v>2</v>
      </c>
      <c r="H342" s="1">
        <f>2+4</f>
        <v>6</v>
      </c>
      <c r="I342" s="1">
        <v>3</v>
      </c>
      <c r="J342" s="1">
        <f>6+9+4</f>
        <v>19</v>
      </c>
      <c r="K342" s="2">
        <f t="shared" si="16"/>
        <v>26</v>
      </c>
      <c r="L342" s="2">
        <f t="shared" si="17"/>
        <v>49</v>
      </c>
      <c r="M342" s="1" t="s">
        <v>30</v>
      </c>
      <c r="N342" s="1" t="s">
        <v>31</v>
      </c>
      <c r="O342" s="1">
        <v>1928</v>
      </c>
      <c r="P342" s="1">
        <v>133</v>
      </c>
      <c r="Q342" s="1">
        <v>4146</v>
      </c>
      <c r="S342" s="1" t="s">
        <v>89</v>
      </c>
    </row>
    <row r="343" spans="1:19">
      <c r="A343" s="1">
        <v>1927</v>
      </c>
      <c r="B343" s="1">
        <v>12</v>
      </c>
      <c r="C343" s="1">
        <v>8</v>
      </c>
      <c r="D343" s="4">
        <f t="shared" si="15"/>
        <v>55</v>
      </c>
      <c r="E343" s="1">
        <v>4</v>
      </c>
      <c r="F343" s="1">
        <v>15</v>
      </c>
      <c r="G343" s="1">
        <v>1</v>
      </c>
      <c r="H343" s="1">
        <v>3</v>
      </c>
      <c r="I343" s="1">
        <v>3</v>
      </c>
      <c r="J343" s="1">
        <f>3+3+6</f>
        <v>12</v>
      </c>
      <c r="K343" s="2">
        <f t="shared" si="16"/>
        <v>13</v>
      </c>
      <c r="L343" s="2">
        <f t="shared" si="17"/>
        <v>42</v>
      </c>
      <c r="M343" s="1" t="s">
        <v>30</v>
      </c>
      <c r="N343" s="1" t="s">
        <v>31</v>
      </c>
      <c r="O343" s="1">
        <v>1928</v>
      </c>
      <c r="P343" s="1">
        <v>133</v>
      </c>
      <c r="Q343" s="1">
        <v>4146</v>
      </c>
      <c r="S343" s="1" t="s">
        <v>89</v>
      </c>
    </row>
    <row r="344" spans="1:19">
      <c r="A344" s="1">
        <v>1927</v>
      </c>
      <c r="B344" s="1">
        <v>12</v>
      </c>
      <c r="C344" s="1">
        <v>9</v>
      </c>
      <c r="D344" s="4" t="str">
        <f t="shared" si="15"/>
        <v/>
      </c>
      <c r="K344" s="2" t="str">
        <f t="shared" si="16"/>
        <v/>
      </c>
      <c r="L344" s="2" t="str">
        <f t="shared" si="17"/>
        <v/>
      </c>
      <c r="N344" s="1" t="s">
        <v>31</v>
      </c>
      <c r="O344" s="1">
        <v>1928</v>
      </c>
      <c r="P344" s="1">
        <v>133</v>
      </c>
      <c r="Q344" s="1">
        <v>4146</v>
      </c>
      <c r="S344" s="1" t="s">
        <v>89</v>
      </c>
    </row>
    <row r="345" spans="1:19">
      <c r="A345" s="1">
        <v>1927</v>
      </c>
      <c r="B345" s="1">
        <v>12</v>
      </c>
      <c r="C345" s="1">
        <v>10</v>
      </c>
      <c r="D345" s="4">
        <f t="shared" si="15"/>
        <v>81</v>
      </c>
      <c r="E345" s="1">
        <v>5</v>
      </c>
      <c r="F345" s="1">
        <v>31</v>
      </c>
      <c r="G345" s="1">
        <v>2</v>
      </c>
      <c r="H345" s="1">
        <f>1+2</f>
        <v>3</v>
      </c>
      <c r="I345" s="1">
        <v>3</v>
      </c>
      <c r="J345" s="1">
        <f>2+20+6</f>
        <v>28</v>
      </c>
      <c r="K345" s="2">
        <f t="shared" si="16"/>
        <v>23</v>
      </c>
      <c r="L345" s="2">
        <f t="shared" si="17"/>
        <v>58</v>
      </c>
      <c r="M345" s="1" t="s">
        <v>30</v>
      </c>
      <c r="N345" s="1" t="s">
        <v>31</v>
      </c>
      <c r="O345" s="1">
        <v>1928</v>
      </c>
      <c r="P345" s="1">
        <v>133</v>
      </c>
      <c r="Q345" s="1">
        <v>4146</v>
      </c>
      <c r="S345" s="1" t="s">
        <v>89</v>
      </c>
    </row>
    <row r="346" spans="1:19">
      <c r="A346" s="1">
        <v>1927</v>
      </c>
      <c r="B346" s="1">
        <v>12</v>
      </c>
      <c r="C346" s="1">
        <v>11</v>
      </c>
      <c r="D346" s="4">
        <f t="shared" si="15"/>
        <v>75</v>
      </c>
      <c r="E346" s="1">
        <v>5</v>
      </c>
      <c r="F346" s="1">
        <v>25</v>
      </c>
      <c r="G346" s="1">
        <v>2</v>
      </c>
      <c r="H346" s="1">
        <f>1+1</f>
        <v>2</v>
      </c>
      <c r="I346" s="1">
        <v>3</v>
      </c>
      <c r="J346" s="1">
        <f>2+14+7</f>
        <v>23</v>
      </c>
      <c r="K346" s="2">
        <f t="shared" si="16"/>
        <v>22</v>
      </c>
      <c r="L346" s="2">
        <f t="shared" si="17"/>
        <v>53</v>
      </c>
      <c r="M346" s="1" t="s">
        <v>30</v>
      </c>
      <c r="N346" s="1" t="s">
        <v>31</v>
      </c>
      <c r="O346" s="1">
        <v>1928</v>
      </c>
      <c r="P346" s="1">
        <v>133</v>
      </c>
      <c r="Q346" s="1">
        <v>4146</v>
      </c>
      <c r="S346" s="1" t="s">
        <v>89</v>
      </c>
    </row>
    <row r="347" spans="1:19">
      <c r="A347" s="1">
        <v>1927</v>
      </c>
      <c r="B347" s="1">
        <v>12</v>
      </c>
      <c r="C347" s="1">
        <v>12</v>
      </c>
      <c r="D347" s="4">
        <f t="shared" si="15"/>
        <v>54</v>
      </c>
      <c r="E347" s="1">
        <v>3</v>
      </c>
      <c r="F347" s="1">
        <v>24</v>
      </c>
      <c r="G347" s="1">
        <v>1</v>
      </c>
      <c r="H347" s="1">
        <v>1</v>
      </c>
      <c r="I347" s="1">
        <v>2</v>
      </c>
      <c r="J347" s="1">
        <f>19+4</f>
        <v>23</v>
      </c>
      <c r="K347" s="2">
        <f t="shared" si="16"/>
        <v>11</v>
      </c>
      <c r="L347" s="2">
        <f t="shared" si="17"/>
        <v>43</v>
      </c>
      <c r="M347" s="1" t="s">
        <v>30</v>
      </c>
      <c r="N347" s="1" t="s">
        <v>31</v>
      </c>
      <c r="O347" s="1">
        <v>1928</v>
      </c>
      <c r="P347" s="1">
        <v>133</v>
      </c>
      <c r="Q347" s="1">
        <v>4146</v>
      </c>
      <c r="S347" s="1" t="s">
        <v>89</v>
      </c>
    </row>
    <row r="348" spans="1:19">
      <c r="A348" s="1">
        <v>1927</v>
      </c>
      <c r="B348" s="1">
        <v>12</v>
      </c>
      <c r="C348" s="1">
        <v>13</v>
      </c>
      <c r="D348" s="4">
        <f t="shared" si="15"/>
        <v>47</v>
      </c>
      <c r="E348" s="1">
        <v>3</v>
      </c>
      <c r="F348" s="1">
        <v>17</v>
      </c>
      <c r="G348" s="1">
        <v>1</v>
      </c>
      <c r="H348" s="1">
        <v>1</v>
      </c>
      <c r="I348" s="1">
        <v>2</v>
      </c>
      <c r="J348" s="1">
        <f>12+4</f>
        <v>16</v>
      </c>
      <c r="K348" s="2">
        <f t="shared" si="16"/>
        <v>11</v>
      </c>
      <c r="L348" s="2">
        <f t="shared" si="17"/>
        <v>36</v>
      </c>
      <c r="M348" s="1" t="s">
        <v>30</v>
      </c>
      <c r="N348" s="1" t="s">
        <v>31</v>
      </c>
      <c r="O348" s="1">
        <v>1928</v>
      </c>
      <c r="P348" s="1">
        <v>133</v>
      </c>
      <c r="Q348" s="1">
        <v>4146</v>
      </c>
      <c r="S348" s="1" t="s">
        <v>89</v>
      </c>
    </row>
    <row r="349" spans="1:19">
      <c r="A349" s="1">
        <v>1927</v>
      </c>
      <c r="B349" s="1">
        <v>12</v>
      </c>
      <c r="C349" s="1">
        <v>14</v>
      </c>
      <c r="D349" s="4">
        <f t="shared" si="15"/>
        <v>43</v>
      </c>
      <c r="E349" s="1">
        <v>3</v>
      </c>
      <c r="F349" s="1">
        <v>13</v>
      </c>
      <c r="G349" s="1">
        <v>1</v>
      </c>
      <c r="H349" s="1">
        <v>3</v>
      </c>
      <c r="I349" s="1">
        <v>2</v>
      </c>
      <c r="J349" s="1">
        <f>8+2</f>
        <v>10</v>
      </c>
      <c r="K349" s="2">
        <f t="shared" si="16"/>
        <v>13</v>
      </c>
      <c r="L349" s="2">
        <f t="shared" si="17"/>
        <v>30</v>
      </c>
      <c r="M349" s="1" t="s">
        <v>30</v>
      </c>
      <c r="N349" s="1" t="s">
        <v>31</v>
      </c>
      <c r="O349" s="1">
        <v>1928</v>
      </c>
      <c r="P349" s="1">
        <v>133</v>
      </c>
      <c r="Q349" s="1">
        <v>4146</v>
      </c>
      <c r="S349" s="1" t="s">
        <v>89</v>
      </c>
    </row>
    <row r="350" spans="1:19">
      <c r="A350" s="1">
        <v>1927</v>
      </c>
      <c r="B350" s="1">
        <v>12</v>
      </c>
      <c r="C350" s="1">
        <v>15</v>
      </c>
      <c r="D350" s="4" t="str">
        <f t="shared" si="15"/>
        <v/>
      </c>
      <c r="K350" s="2" t="str">
        <f t="shared" si="16"/>
        <v/>
      </c>
      <c r="L350" s="2" t="str">
        <f t="shared" si="17"/>
        <v/>
      </c>
      <c r="N350" s="1" t="s">
        <v>31</v>
      </c>
      <c r="O350" s="1">
        <v>1928</v>
      </c>
      <c r="P350" s="1">
        <v>133</v>
      </c>
      <c r="Q350" s="1">
        <v>4146</v>
      </c>
      <c r="S350" s="1" t="s">
        <v>89</v>
      </c>
    </row>
    <row r="351" spans="1:19">
      <c r="A351" s="1">
        <v>1927</v>
      </c>
      <c r="B351" s="1">
        <v>12</v>
      </c>
      <c r="C351" s="1">
        <v>16</v>
      </c>
      <c r="D351" s="4">
        <f t="shared" si="15"/>
        <v>26</v>
      </c>
      <c r="E351" s="1">
        <v>2</v>
      </c>
      <c r="F351" s="1">
        <v>6</v>
      </c>
      <c r="G351" s="1">
        <v>1</v>
      </c>
      <c r="H351" s="1">
        <v>4</v>
      </c>
      <c r="I351" s="1">
        <v>1</v>
      </c>
      <c r="J351" s="1">
        <v>2</v>
      </c>
      <c r="K351" s="2">
        <f t="shared" si="16"/>
        <v>14</v>
      </c>
      <c r="L351" s="2">
        <f t="shared" si="17"/>
        <v>12</v>
      </c>
      <c r="M351" s="1" t="s">
        <v>30</v>
      </c>
      <c r="N351" s="1" t="s">
        <v>31</v>
      </c>
      <c r="O351" s="1">
        <v>1928</v>
      </c>
      <c r="P351" s="1">
        <v>133</v>
      </c>
      <c r="Q351" s="1">
        <v>4146</v>
      </c>
      <c r="S351" s="1" t="s">
        <v>89</v>
      </c>
    </row>
    <row r="352" spans="1:19">
      <c r="A352" s="1">
        <v>1927</v>
      </c>
      <c r="B352" s="1">
        <v>12</v>
      </c>
      <c r="C352" s="1">
        <v>17</v>
      </c>
      <c r="D352" s="4">
        <f t="shared" si="15"/>
        <v>23</v>
      </c>
      <c r="E352" s="1">
        <v>2</v>
      </c>
      <c r="F352" s="1">
        <v>3</v>
      </c>
      <c r="G352" s="1">
        <v>2</v>
      </c>
      <c r="H352" s="1">
        <f>2+1</f>
        <v>3</v>
      </c>
      <c r="K352" s="2">
        <f t="shared" si="16"/>
        <v>23</v>
      </c>
      <c r="L352" s="2">
        <f t="shared" si="17"/>
        <v>0</v>
      </c>
      <c r="M352" s="1" t="s">
        <v>30</v>
      </c>
      <c r="N352" s="1" t="s">
        <v>31</v>
      </c>
      <c r="O352" s="1">
        <v>1928</v>
      </c>
      <c r="P352" s="1">
        <v>133</v>
      </c>
      <c r="Q352" s="1">
        <v>4146</v>
      </c>
      <c r="S352" s="1" t="s">
        <v>89</v>
      </c>
    </row>
    <row r="353" spans="1:19">
      <c r="A353" s="1">
        <v>1927</v>
      </c>
      <c r="B353" s="1">
        <v>12</v>
      </c>
      <c r="C353" s="1">
        <v>18</v>
      </c>
      <c r="D353" s="4" t="str">
        <f t="shared" si="15"/>
        <v/>
      </c>
      <c r="K353" s="2" t="str">
        <f t="shared" si="16"/>
        <v/>
      </c>
      <c r="L353" s="2" t="str">
        <f t="shared" si="17"/>
        <v/>
      </c>
      <c r="N353" s="1" t="s">
        <v>31</v>
      </c>
      <c r="O353" s="1">
        <v>1928</v>
      </c>
      <c r="P353" s="1">
        <v>133</v>
      </c>
      <c r="Q353" s="1">
        <v>4146</v>
      </c>
      <c r="S353" s="1" t="s">
        <v>89</v>
      </c>
    </row>
    <row r="354" spans="1:19">
      <c r="A354" s="1">
        <v>1927</v>
      </c>
      <c r="B354" s="1">
        <v>12</v>
      </c>
      <c r="C354" s="1">
        <v>19</v>
      </c>
      <c r="D354" s="4">
        <f t="shared" si="15"/>
        <v>12</v>
      </c>
      <c r="E354" s="1">
        <v>1</v>
      </c>
      <c r="F354" s="1">
        <v>2</v>
      </c>
      <c r="G354" s="1">
        <v>1</v>
      </c>
      <c r="H354" s="1">
        <v>2</v>
      </c>
      <c r="K354" s="2">
        <f t="shared" si="16"/>
        <v>12</v>
      </c>
      <c r="L354" s="2">
        <f t="shared" si="17"/>
        <v>0</v>
      </c>
      <c r="M354" s="1" t="s">
        <v>30</v>
      </c>
      <c r="N354" s="1" t="s">
        <v>31</v>
      </c>
      <c r="O354" s="1">
        <v>1928</v>
      </c>
      <c r="P354" s="1">
        <v>133</v>
      </c>
      <c r="Q354" s="1">
        <v>4146</v>
      </c>
      <c r="S354" s="1" t="s">
        <v>89</v>
      </c>
    </row>
    <row r="355" spans="1:19">
      <c r="A355" s="1">
        <v>1927</v>
      </c>
      <c r="B355" s="1">
        <v>12</v>
      </c>
      <c r="C355" s="1">
        <v>20</v>
      </c>
      <c r="D355" s="4">
        <f t="shared" si="15"/>
        <v>25</v>
      </c>
      <c r="E355" s="1">
        <v>2</v>
      </c>
      <c r="F355" s="1">
        <v>5</v>
      </c>
      <c r="G355" s="1">
        <v>2</v>
      </c>
      <c r="H355" s="1">
        <f>2+3</f>
        <v>5</v>
      </c>
      <c r="K355" s="2">
        <f t="shared" si="16"/>
        <v>25</v>
      </c>
      <c r="L355" s="2">
        <f t="shared" si="17"/>
        <v>0</v>
      </c>
      <c r="M355" s="1" t="s">
        <v>30</v>
      </c>
      <c r="N355" s="1" t="s">
        <v>31</v>
      </c>
      <c r="O355" s="1">
        <v>1928</v>
      </c>
      <c r="P355" s="1">
        <v>133</v>
      </c>
      <c r="Q355" s="1">
        <v>4146</v>
      </c>
      <c r="S355" s="1" t="s">
        <v>89</v>
      </c>
    </row>
    <row r="356" spans="1:19">
      <c r="A356" s="1">
        <v>1927</v>
      </c>
      <c r="B356" s="1">
        <v>12</v>
      </c>
      <c r="C356" s="1">
        <v>21</v>
      </c>
      <c r="D356" s="4">
        <f t="shared" si="15"/>
        <v>15</v>
      </c>
      <c r="E356" s="1">
        <v>1</v>
      </c>
      <c r="F356" s="1">
        <v>5</v>
      </c>
      <c r="G356" s="1">
        <v>1</v>
      </c>
      <c r="H356" s="1">
        <v>5</v>
      </c>
      <c r="K356" s="2">
        <f t="shared" si="16"/>
        <v>15</v>
      </c>
      <c r="L356" s="2">
        <f t="shared" si="17"/>
        <v>0</v>
      </c>
      <c r="M356" s="1" t="s">
        <v>30</v>
      </c>
      <c r="N356" s="1" t="s">
        <v>31</v>
      </c>
      <c r="O356" s="1">
        <v>1928</v>
      </c>
      <c r="P356" s="1">
        <v>133</v>
      </c>
      <c r="Q356" s="1">
        <v>4146</v>
      </c>
      <c r="S356" s="1" t="s">
        <v>89</v>
      </c>
    </row>
    <row r="357" spans="1:19">
      <c r="A357" s="1">
        <v>1927</v>
      </c>
      <c r="B357" s="1">
        <v>12</v>
      </c>
      <c r="C357" s="1">
        <v>22</v>
      </c>
      <c r="D357" s="4">
        <f t="shared" si="15"/>
        <v>26</v>
      </c>
      <c r="E357" s="1">
        <v>2</v>
      </c>
      <c r="F357" s="1">
        <v>6</v>
      </c>
      <c r="G357" s="1">
        <v>2</v>
      </c>
      <c r="H357" s="1">
        <f>1+5</f>
        <v>6</v>
      </c>
      <c r="K357" s="2">
        <f t="shared" si="16"/>
        <v>26</v>
      </c>
      <c r="L357" s="2">
        <f t="shared" si="17"/>
        <v>0</v>
      </c>
      <c r="M357" s="1" t="s">
        <v>30</v>
      </c>
      <c r="N357" s="1" t="s">
        <v>31</v>
      </c>
      <c r="O357" s="1">
        <v>1928</v>
      </c>
      <c r="P357" s="1">
        <v>133</v>
      </c>
      <c r="Q357" s="1">
        <v>4146</v>
      </c>
      <c r="S357" s="1" t="s">
        <v>89</v>
      </c>
    </row>
    <row r="358" spans="1:19">
      <c r="A358" s="1">
        <v>1927</v>
      </c>
      <c r="B358" s="1">
        <v>12</v>
      </c>
      <c r="C358" s="1">
        <v>23</v>
      </c>
      <c r="D358" s="4" t="str">
        <f t="shared" si="15"/>
        <v/>
      </c>
      <c r="K358" s="2" t="str">
        <f t="shared" si="16"/>
        <v/>
      </c>
      <c r="L358" s="2" t="str">
        <f t="shared" si="17"/>
        <v/>
      </c>
      <c r="N358" s="1" t="s">
        <v>31</v>
      </c>
      <c r="O358" s="1">
        <v>1928</v>
      </c>
      <c r="P358" s="1">
        <v>133</v>
      </c>
      <c r="Q358" s="1">
        <v>4146</v>
      </c>
      <c r="S358" s="1" t="s">
        <v>89</v>
      </c>
    </row>
    <row r="359" spans="1:19">
      <c r="A359" s="1">
        <v>1927</v>
      </c>
      <c r="B359" s="1">
        <v>12</v>
      </c>
      <c r="C359" s="1">
        <v>24</v>
      </c>
      <c r="D359" s="4">
        <f t="shared" si="15"/>
        <v>67</v>
      </c>
      <c r="E359" s="1">
        <v>5</v>
      </c>
      <c r="F359" s="1">
        <v>17</v>
      </c>
      <c r="G359" s="1">
        <v>2</v>
      </c>
      <c r="H359" s="1">
        <f>2+6</f>
        <v>8</v>
      </c>
      <c r="I359" s="1">
        <v>3</v>
      </c>
      <c r="J359" s="1">
        <f>2+5+2</f>
        <v>9</v>
      </c>
      <c r="K359" s="2">
        <f t="shared" si="16"/>
        <v>28</v>
      </c>
      <c r="L359" s="2">
        <f t="shared" si="17"/>
        <v>39</v>
      </c>
      <c r="M359" s="1" t="s">
        <v>30</v>
      </c>
      <c r="N359" s="1" t="s">
        <v>31</v>
      </c>
      <c r="O359" s="1">
        <v>1928</v>
      </c>
      <c r="P359" s="1">
        <v>133</v>
      </c>
      <c r="Q359" s="1">
        <v>4146</v>
      </c>
      <c r="S359" s="1" t="s">
        <v>89</v>
      </c>
    </row>
    <row r="360" spans="1:19">
      <c r="A360" s="1">
        <v>1927</v>
      </c>
      <c r="B360" s="1">
        <v>12</v>
      </c>
      <c r="C360" s="1">
        <v>25</v>
      </c>
      <c r="D360" s="4">
        <f t="shared" si="15"/>
        <v>69</v>
      </c>
      <c r="E360" s="1">
        <v>5</v>
      </c>
      <c r="F360" s="1">
        <v>19</v>
      </c>
      <c r="G360" s="1">
        <v>3</v>
      </c>
      <c r="H360" s="1">
        <f>2+6+2</f>
        <v>10</v>
      </c>
      <c r="I360" s="1">
        <v>2</v>
      </c>
      <c r="J360" s="1">
        <f>4+5</f>
        <v>9</v>
      </c>
      <c r="K360" s="2">
        <f t="shared" si="16"/>
        <v>40</v>
      </c>
      <c r="L360" s="2">
        <f t="shared" si="17"/>
        <v>29</v>
      </c>
      <c r="M360" s="1" t="s">
        <v>30</v>
      </c>
      <c r="N360" s="1" t="s">
        <v>31</v>
      </c>
      <c r="O360" s="1">
        <v>1928</v>
      </c>
      <c r="P360" s="1">
        <v>133</v>
      </c>
      <c r="Q360" s="1">
        <v>4146</v>
      </c>
      <c r="S360" s="1" t="s">
        <v>89</v>
      </c>
    </row>
    <row r="361" spans="1:19">
      <c r="A361" s="1">
        <v>1927</v>
      </c>
      <c r="B361" s="1">
        <v>12</v>
      </c>
      <c r="C361" s="1">
        <v>26</v>
      </c>
      <c r="D361" s="4">
        <f t="shared" si="15"/>
        <v>46</v>
      </c>
      <c r="E361" s="1">
        <v>3</v>
      </c>
      <c r="F361" s="1">
        <v>16</v>
      </c>
      <c r="G361" s="1">
        <v>1</v>
      </c>
      <c r="H361" s="1">
        <v>10</v>
      </c>
      <c r="I361" s="1">
        <v>2</v>
      </c>
      <c r="J361" s="1">
        <f>3+3</f>
        <v>6</v>
      </c>
      <c r="K361" s="2">
        <f t="shared" si="16"/>
        <v>20</v>
      </c>
      <c r="L361" s="2">
        <f t="shared" si="17"/>
        <v>26</v>
      </c>
      <c r="M361" s="1" t="s">
        <v>30</v>
      </c>
      <c r="N361" s="1" t="s">
        <v>31</v>
      </c>
      <c r="O361" s="1">
        <v>1928</v>
      </c>
      <c r="P361" s="1">
        <v>133</v>
      </c>
      <c r="Q361" s="1">
        <v>4146</v>
      </c>
      <c r="S361" s="1" t="s">
        <v>89</v>
      </c>
    </row>
    <row r="362" spans="1:19">
      <c r="A362" s="1">
        <v>1927</v>
      </c>
      <c r="B362" s="1">
        <v>12</v>
      </c>
      <c r="C362" s="1">
        <v>27</v>
      </c>
      <c r="D362" s="4">
        <f t="shared" si="15"/>
        <v>61</v>
      </c>
      <c r="E362" s="1">
        <v>4</v>
      </c>
      <c r="F362" s="1">
        <v>21</v>
      </c>
      <c r="G362" s="1">
        <v>1</v>
      </c>
      <c r="H362" s="1">
        <v>15</v>
      </c>
      <c r="I362" s="1">
        <v>3</v>
      </c>
      <c r="J362" s="1">
        <f>1+2+3</f>
        <v>6</v>
      </c>
      <c r="K362" s="2">
        <f t="shared" si="16"/>
        <v>25</v>
      </c>
      <c r="L362" s="2">
        <f t="shared" si="17"/>
        <v>36</v>
      </c>
      <c r="M362" s="1" t="s">
        <v>30</v>
      </c>
      <c r="N362" s="1" t="s">
        <v>31</v>
      </c>
      <c r="O362" s="1">
        <v>1928</v>
      </c>
      <c r="P362" s="1">
        <v>133</v>
      </c>
      <c r="Q362" s="1">
        <v>4146</v>
      </c>
      <c r="S362" s="1" t="s">
        <v>89</v>
      </c>
    </row>
    <row r="363" spans="1:19">
      <c r="A363" s="1">
        <v>1927</v>
      </c>
      <c r="B363" s="1">
        <v>12</v>
      </c>
      <c r="C363" s="1">
        <v>28</v>
      </c>
      <c r="D363" s="4">
        <f t="shared" si="15"/>
        <v>43</v>
      </c>
      <c r="E363" s="1">
        <v>3</v>
      </c>
      <c r="F363" s="1">
        <v>13</v>
      </c>
      <c r="G363" s="1">
        <v>1</v>
      </c>
      <c r="H363" s="1">
        <v>11</v>
      </c>
      <c r="I363" s="1">
        <v>2</v>
      </c>
      <c r="J363" s="1">
        <f>1+1</f>
        <v>2</v>
      </c>
      <c r="K363" s="2">
        <f t="shared" si="16"/>
        <v>21</v>
      </c>
      <c r="L363" s="2">
        <f t="shared" si="17"/>
        <v>22</v>
      </c>
      <c r="M363" s="1" t="s">
        <v>38</v>
      </c>
      <c r="N363" s="1" t="s">
        <v>31</v>
      </c>
      <c r="O363" s="1">
        <v>1928</v>
      </c>
      <c r="P363" s="1">
        <v>133</v>
      </c>
      <c r="Q363" s="1">
        <v>4146</v>
      </c>
      <c r="S363" s="1" t="s">
        <v>89</v>
      </c>
    </row>
    <row r="364" spans="1:19">
      <c r="A364" s="1">
        <v>1927</v>
      </c>
      <c r="B364" s="1">
        <v>12</v>
      </c>
      <c r="C364" s="1">
        <v>29</v>
      </c>
      <c r="D364" s="4">
        <f t="shared" si="15"/>
        <v>66</v>
      </c>
      <c r="E364" s="1">
        <v>4</v>
      </c>
      <c r="F364" s="1">
        <v>26</v>
      </c>
      <c r="G364" s="1">
        <v>1</v>
      </c>
      <c r="H364" s="1">
        <v>18</v>
      </c>
      <c r="I364" s="1">
        <v>3</v>
      </c>
      <c r="J364" s="1">
        <f>1+6+1</f>
        <v>8</v>
      </c>
      <c r="K364" s="2">
        <f t="shared" si="16"/>
        <v>28</v>
      </c>
      <c r="L364" s="2">
        <f t="shared" si="17"/>
        <v>38</v>
      </c>
      <c r="M364" s="1" t="s">
        <v>30</v>
      </c>
      <c r="N364" s="1" t="s">
        <v>31</v>
      </c>
      <c r="O364" s="1">
        <v>1928</v>
      </c>
      <c r="P364" s="1">
        <v>133</v>
      </c>
      <c r="Q364" s="1">
        <v>4146</v>
      </c>
      <c r="S364" s="1" t="s">
        <v>89</v>
      </c>
    </row>
    <row r="365" spans="1:19">
      <c r="A365" s="1">
        <v>1927</v>
      </c>
      <c r="B365" s="1">
        <v>12</v>
      </c>
      <c r="C365" s="1">
        <v>30</v>
      </c>
      <c r="D365" s="4">
        <f t="shared" si="15"/>
        <v>48</v>
      </c>
      <c r="E365" s="1">
        <v>3</v>
      </c>
      <c r="F365" s="1">
        <v>18</v>
      </c>
      <c r="G365" s="1">
        <v>1</v>
      </c>
      <c r="H365" s="1">
        <v>11</v>
      </c>
      <c r="I365" s="1">
        <v>2</v>
      </c>
      <c r="J365" s="1">
        <f>1+6</f>
        <v>7</v>
      </c>
      <c r="K365" s="2">
        <f t="shared" si="16"/>
        <v>21</v>
      </c>
      <c r="L365" s="2">
        <f t="shared" si="17"/>
        <v>27</v>
      </c>
      <c r="M365" s="1" t="s">
        <v>30</v>
      </c>
      <c r="N365" s="1" t="s">
        <v>31</v>
      </c>
      <c r="O365" s="1">
        <v>1928</v>
      </c>
      <c r="P365" s="1">
        <v>133</v>
      </c>
      <c r="Q365" s="1">
        <v>4146</v>
      </c>
      <c r="S365" s="1" t="s">
        <v>89</v>
      </c>
    </row>
    <row r="366" spans="1:19">
      <c r="A366" s="1">
        <v>1927</v>
      </c>
      <c r="B366" s="1">
        <v>12</v>
      </c>
      <c r="C366" s="1">
        <v>31</v>
      </c>
      <c r="D366" s="4">
        <f t="shared" si="15"/>
        <v>52</v>
      </c>
      <c r="E366" s="1">
        <v>3</v>
      </c>
      <c r="F366" s="1">
        <v>22</v>
      </c>
      <c r="G366" s="1">
        <v>1</v>
      </c>
      <c r="H366" s="1">
        <v>12</v>
      </c>
      <c r="I366" s="1">
        <v>2</v>
      </c>
      <c r="J366" s="1">
        <f>4+6</f>
        <v>10</v>
      </c>
      <c r="K366" s="2">
        <f t="shared" si="16"/>
        <v>22</v>
      </c>
      <c r="L366" s="2">
        <f t="shared" si="17"/>
        <v>30</v>
      </c>
      <c r="M366" s="1" t="s">
        <v>30</v>
      </c>
      <c r="N366" s="1" t="s">
        <v>31</v>
      </c>
      <c r="O366" s="1">
        <v>1928</v>
      </c>
      <c r="P366" s="1">
        <v>133</v>
      </c>
      <c r="Q366" s="1">
        <v>4146</v>
      </c>
      <c r="S366" s="1" t="s">
        <v>89</v>
      </c>
    </row>
    <row r="367" spans="1:19">
      <c r="D367" s="4" t="str">
        <f t="shared" si="15"/>
        <v/>
      </c>
      <c r="K367" s="2" t="str">
        <f t="shared" si="16"/>
        <v/>
      </c>
      <c r="L367" s="2" t="str">
        <f t="shared" si="17"/>
        <v/>
      </c>
    </row>
    <row r="368" spans="1:19">
      <c r="D368" s="4" t="str">
        <f t="shared" si="15"/>
        <v/>
      </c>
      <c r="K368" s="2" t="str">
        <f t="shared" si="16"/>
        <v/>
      </c>
      <c r="L368" s="2" t="str">
        <f t="shared" si="17"/>
        <v/>
      </c>
    </row>
    <row r="369" spans="4:12">
      <c r="D369" s="4" t="str">
        <f t="shared" si="15"/>
        <v/>
      </c>
      <c r="K369" s="2" t="str">
        <f t="shared" si="16"/>
        <v/>
      </c>
      <c r="L369" s="2" t="str">
        <f t="shared" si="17"/>
        <v/>
      </c>
    </row>
    <row r="370" spans="4:12">
      <c r="D370" s="4" t="str">
        <f t="shared" si="15"/>
        <v/>
      </c>
      <c r="K370" s="2" t="str">
        <f t="shared" si="16"/>
        <v/>
      </c>
      <c r="L370" s="2" t="str">
        <f t="shared" si="17"/>
        <v/>
      </c>
    </row>
    <row r="371" spans="4:12">
      <c r="D371" s="4" t="str">
        <f t="shared" si="15"/>
        <v/>
      </c>
      <c r="K371" s="2" t="str">
        <f t="shared" si="16"/>
        <v/>
      </c>
      <c r="L371" s="2" t="str">
        <f t="shared" si="17"/>
        <v/>
      </c>
    </row>
    <row r="372" spans="4:12">
      <c r="D372" s="4" t="str">
        <f t="shared" si="15"/>
        <v/>
      </c>
      <c r="K372" s="2" t="str">
        <f t="shared" si="16"/>
        <v/>
      </c>
      <c r="L372" s="2" t="str">
        <f t="shared" si="17"/>
        <v/>
      </c>
    </row>
    <row r="373" spans="4:12">
      <c r="D373" s="4" t="str">
        <f t="shared" si="15"/>
        <v/>
      </c>
      <c r="K373" s="2" t="str">
        <f t="shared" si="16"/>
        <v/>
      </c>
      <c r="L373" s="2" t="str">
        <f t="shared" si="17"/>
        <v/>
      </c>
    </row>
    <row r="374" spans="4:12">
      <c r="D374" s="4" t="str">
        <f t="shared" si="15"/>
        <v/>
      </c>
      <c r="K374" s="2" t="str">
        <f t="shared" si="16"/>
        <v/>
      </c>
      <c r="L374" s="2" t="str">
        <f t="shared" si="17"/>
        <v/>
      </c>
    </row>
    <row r="375" spans="4:12">
      <c r="D375" s="4" t="str">
        <f t="shared" si="15"/>
        <v/>
      </c>
      <c r="K375" s="2" t="str">
        <f t="shared" si="16"/>
        <v/>
      </c>
      <c r="L375" s="2" t="str">
        <f t="shared" si="17"/>
        <v/>
      </c>
    </row>
    <row r="376" spans="4:12">
      <c r="D376" s="4" t="str">
        <f t="shared" si="15"/>
        <v/>
      </c>
      <c r="K376" s="2" t="str">
        <f t="shared" si="16"/>
        <v/>
      </c>
      <c r="L376" s="2" t="str">
        <f t="shared" si="17"/>
        <v/>
      </c>
    </row>
    <row r="377" spans="4:12">
      <c r="D377" s="4" t="str">
        <f t="shared" si="15"/>
        <v/>
      </c>
      <c r="K377" s="2" t="str">
        <f t="shared" si="16"/>
        <v/>
      </c>
      <c r="L377" s="2" t="str">
        <f t="shared" si="17"/>
        <v/>
      </c>
    </row>
    <row r="378" spans="4:12">
      <c r="D378" s="4" t="str">
        <f t="shared" si="15"/>
        <v/>
      </c>
      <c r="K378" s="2" t="str">
        <f t="shared" si="16"/>
        <v/>
      </c>
      <c r="L378" s="2" t="str">
        <f t="shared" si="17"/>
        <v/>
      </c>
    </row>
    <row r="379" spans="4:12">
      <c r="D379" s="4" t="str">
        <f t="shared" si="15"/>
        <v/>
      </c>
      <c r="K379" s="2" t="str">
        <f t="shared" si="16"/>
        <v/>
      </c>
      <c r="L379" s="2" t="str">
        <f t="shared" si="17"/>
        <v/>
      </c>
    </row>
    <row r="380" spans="4:12">
      <c r="D380" s="4" t="str">
        <f t="shared" si="15"/>
        <v/>
      </c>
      <c r="K380" s="2" t="str">
        <f t="shared" si="16"/>
        <v/>
      </c>
      <c r="L380" s="2" t="str">
        <f t="shared" si="17"/>
        <v/>
      </c>
    </row>
    <row r="381" spans="4:12">
      <c r="D381" s="4" t="str">
        <f t="shared" si="15"/>
        <v/>
      </c>
      <c r="K381" s="2" t="str">
        <f t="shared" si="16"/>
        <v/>
      </c>
      <c r="L381" s="2" t="str">
        <f t="shared" si="17"/>
        <v/>
      </c>
    </row>
    <row r="382" spans="4:12">
      <c r="D382" s="4" t="str">
        <f t="shared" si="15"/>
        <v/>
      </c>
      <c r="K382" s="2" t="str">
        <f t="shared" si="16"/>
        <v/>
      </c>
      <c r="L382" s="2" t="str">
        <f t="shared" si="17"/>
        <v/>
      </c>
    </row>
    <row r="383" spans="4:12">
      <c r="D383" s="4" t="str">
        <f t="shared" si="15"/>
        <v/>
      </c>
      <c r="K383" s="2" t="str">
        <f t="shared" si="16"/>
        <v/>
      </c>
      <c r="L383" s="2" t="str">
        <f t="shared" si="17"/>
        <v/>
      </c>
    </row>
    <row r="384" spans="4:12">
      <c r="D384" s="4" t="str">
        <f t="shared" si="15"/>
        <v/>
      </c>
      <c r="K384" s="2" t="str">
        <f t="shared" si="16"/>
        <v/>
      </c>
      <c r="L384" s="2" t="str">
        <f t="shared" si="17"/>
        <v/>
      </c>
    </row>
    <row r="385" spans="4:12">
      <c r="D385" s="4" t="str">
        <f t="shared" si="15"/>
        <v/>
      </c>
      <c r="K385" s="2" t="str">
        <f t="shared" si="16"/>
        <v/>
      </c>
      <c r="L385" s="2" t="str">
        <f t="shared" si="17"/>
        <v/>
      </c>
    </row>
    <row r="386" spans="4:12">
      <c r="D386" s="4" t="str">
        <f t="shared" si="15"/>
        <v/>
      </c>
      <c r="K386" s="2" t="str">
        <f t="shared" si="16"/>
        <v/>
      </c>
      <c r="L386" s="2" t="str">
        <f t="shared" si="17"/>
        <v/>
      </c>
    </row>
    <row r="387" spans="4:12">
      <c r="D387" s="4" t="str">
        <f t="shared" ref="D387:D450" si="18">IF(E387="","",E387*10+F387)</f>
        <v/>
      </c>
      <c r="K387" s="2" t="str">
        <f t="shared" ref="K387:K428" si="19">IF(D387="","",G387*10+H387)</f>
        <v/>
      </c>
      <c r="L387" s="2" t="str">
        <f t="shared" ref="L387:L428" si="20">IF(D387="","",I387*10+J387)</f>
        <v/>
      </c>
    </row>
    <row r="388" spans="4:12">
      <c r="D388" s="4" t="str">
        <f t="shared" si="18"/>
        <v/>
      </c>
      <c r="K388" s="2" t="str">
        <f t="shared" si="19"/>
        <v/>
      </c>
      <c r="L388" s="2" t="str">
        <f t="shared" si="20"/>
        <v/>
      </c>
    </row>
    <row r="389" spans="4:12">
      <c r="D389" s="4" t="str">
        <f t="shared" si="18"/>
        <v/>
      </c>
      <c r="K389" s="2" t="str">
        <f t="shared" si="19"/>
        <v/>
      </c>
      <c r="L389" s="2" t="str">
        <f t="shared" si="20"/>
        <v/>
      </c>
    </row>
    <row r="390" spans="4:12">
      <c r="D390" s="4" t="str">
        <f t="shared" si="18"/>
        <v/>
      </c>
      <c r="K390" s="2" t="str">
        <f t="shared" si="19"/>
        <v/>
      </c>
      <c r="L390" s="2" t="str">
        <f t="shared" si="20"/>
        <v/>
      </c>
    </row>
    <row r="391" spans="4:12">
      <c r="D391" s="4" t="str">
        <f t="shared" si="18"/>
        <v/>
      </c>
      <c r="K391" s="2" t="str">
        <f t="shared" si="19"/>
        <v/>
      </c>
      <c r="L391" s="2" t="str">
        <f t="shared" si="20"/>
        <v/>
      </c>
    </row>
    <row r="392" spans="4:12">
      <c r="D392" s="4" t="str">
        <f t="shared" si="18"/>
        <v/>
      </c>
      <c r="K392" s="2" t="str">
        <f t="shared" si="19"/>
        <v/>
      </c>
      <c r="L392" s="2" t="str">
        <f t="shared" si="20"/>
        <v/>
      </c>
    </row>
    <row r="393" spans="4:12">
      <c r="D393" s="4" t="str">
        <f t="shared" si="18"/>
        <v/>
      </c>
      <c r="K393" s="2" t="str">
        <f t="shared" si="19"/>
        <v/>
      </c>
      <c r="L393" s="2" t="str">
        <f t="shared" si="20"/>
        <v/>
      </c>
    </row>
    <row r="394" spans="4:12">
      <c r="D394" s="4" t="str">
        <f t="shared" si="18"/>
        <v/>
      </c>
      <c r="K394" s="2" t="str">
        <f t="shared" si="19"/>
        <v/>
      </c>
      <c r="L394" s="2" t="str">
        <f t="shared" si="20"/>
        <v/>
      </c>
    </row>
    <row r="395" spans="4:12">
      <c r="D395" s="4" t="str">
        <f t="shared" si="18"/>
        <v/>
      </c>
      <c r="K395" s="2" t="str">
        <f t="shared" si="19"/>
        <v/>
      </c>
      <c r="L395" s="2" t="str">
        <f t="shared" si="20"/>
        <v/>
      </c>
    </row>
    <row r="396" spans="4:12">
      <c r="D396" s="4" t="str">
        <f t="shared" si="18"/>
        <v/>
      </c>
      <c r="K396" s="2" t="str">
        <f t="shared" si="19"/>
        <v/>
      </c>
      <c r="L396" s="2" t="str">
        <f t="shared" si="20"/>
        <v/>
      </c>
    </row>
    <row r="397" spans="4:12">
      <c r="D397" s="4" t="str">
        <f t="shared" si="18"/>
        <v/>
      </c>
      <c r="K397" s="2" t="str">
        <f t="shared" si="19"/>
        <v/>
      </c>
      <c r="L397" s="2" t="str">
        <f t="shared" si="20"/>
        <v/>
      </c>
    </row>
    <row r="398" spans="4:12">
      <c r="D398" s="4" t="str">
        <f t="shared" si="18"/>
        <v/>
      </c>
      <c r="K398" s="2" t="str">
        <f t="shared" si="19"/>
        <v/>
      </c>
      <c r="L398" s="2" t="str">
        <f t="shared" si="20"/>
        <v/>
      </c>
    </row>
    <row r="399" spans="4:12">
      <c r="D399" s="4" t="str">
        <f t="shared" si="18"/>
        <v/>
      </c>
      <c r="K399" s="2" t="str">
        <f t="shared" si="19"/>
        <v/>
      </c>
      <c r="L399" s="2" t="str">
        <f t="shared" si="20"/>
        <v/>
      </c>
    </row>
    <row r="400" spans="4:12">
      <c r="D400" s="4" t="str">
        <f t="shared" si="18"/>
        <v/>
      </c>
      <c r="K400" s="2" t="str">
        <f t="shared" si="19"/>
        <v/>
      </c>
      <c r="L400" s="2" t="str">
        <f t="shared" si="20"/>
        <v/>
      </c>
    </row>
    <row r="401" spans="4:12">
      <c r="D401" s="4" t="str">
        <f t="shared" si="18"/>
        <v/>
      </c>
      <c r="K401" s="2" t="str">
        <f t="shared" si="19"/>
        <v/>
      </c>
      <c r="L401" s="2" t="str">
        <f t="shared" si="20"/>
        <v/>
      </c>
    </row>
    <row r="402" spans="4:12">
      <c r="D402" s="4" t="str">
        <f t="shared" si="18"/>
        <v/>
      </c>
      <c r="K402" s="2" t="str">
        <f t="shared" si="19"/>
        <v/>
      </c>
      <c r="L402" s="2" t="str">
        <f t="shared" si="20"/>
        <v/>
      </c>
    </row>
    <row r="403" spans="4:12">
      <c r="D403" s="4" t="str">
        <f t="shared" si="18"/>
        <v/>
      </c>
      <c r="K403" s="2" t="str">
        <f t="shared" si="19"/>
        <v/>
      </c>
      <c r="L403" s="2" t="str">
        <f t="shared" si="20"/>
        <v/>
      </c>
    </row>
    <row r="404" spans="4:12">
      <c r="D404" s="4" t="str">
        <f t="shared" si="18"/>
        <v/>
      </c>
      <c r="K404" s="2" t="str">
        <f t="shared" si="19"/>
        <v/>
      </c>
      <c r="L404" s="2" t="str">
        <f t="shared" si="20"/>
        <v/>
      </c>
    </row>
    <row r="405" spans="4:12">
      <c r="D405" s="4" t="str">
        <f t="shared" si="18"/>
        <v/>
      </c>
      <c r="K405" s="2" t="str">
        <f t="shared" si="19"/>
        <v/>
      </c>
      <c r="L405" s="2" t="str">
        <f t="shared" si="20"/>
        <v/>
      </c>
    </row>
    <row r="406" spans="4:12">
      <c r="D406" s="4" t="str">
        <f t="shared" si="18"/>
        <v/>
      </c>
      <c r="K406" s="2" t="str">
        <f t="shared" si="19"/>
        <v/>
      </c>
      <c r="L406" s="2" t="str">
        <f t="shared" si="20"/>
        <v/>
      </c>
    </row>
    <row r="407" spans="4:12">
      <c r="D407" s="4" t="str">
        <f t="shared" si="18"/>
        <v/>
      </c>
      <c r="K407" s="2" t="str">
        <f t="shared" si="19"/>
        <v/>
      </c>
      <c r="L407" s="2" t="str">
        <f t="shared" si="20"/>
        <v/>
      </c>
    </row>
    <row r="408" spans="4:12">
      <c r="D408" s="4" t="str">
        <f t="shared" si="18"/>
        <v/>
      </c>
      <c r="K408" s="2" t="str">
        <f t="shared" si="19"/>
        <v/>
      </c>
      <c r="L408" s="2" t="str">
        <f t="shared" si="20"/>
        <v/>
      </c>
    </row>
    <row r="409" spans="4:12">
      <c r="D409" s="4" t="str">
        <f t="shared" si="18"/>
        <v/>
      </c>
      <c r="K409" s="2" t="str">
        <f t="shared" si="19"/>
        <v/>
      </c>
      <c r="L409" s="2" t="str">
        <f t="shared" si="20"/>
        <v/>
      </c>
    </row>
    <row r="410" spans="4:12">
      <c r="D410" s="4" t="str">
        <f t="shared" si="18"/>
        <v/>
      </c>
      <c r="K410" s="2" t="str">
        <f t="shared" si="19"/>
        <v/>
      </c>
      <c r="L410" s="2" t="str">
        <f t="shared" si="20"/>
        <v/>
      </c>
    </row>
    <row r="411" spans="4:12">
      <c r="D411" s="4" t="str">
        <f t="shared" si="18"/>
        <v/>
      </c>
      <c r="K411" s="2" t="str">
        <f t="shared" si="19"/>
        <v/>
      </c>
      <c r="L411" s="2" t="str">
        <f t="shared" si="20"/>
        <v/>
      </c>
    </row>
    <row r="412" spans="4:12">
      <c r="D412" s="4" t="str">
        <f t="shared" si="18"/>
        <v/>
      </c>
      <c r="K412" s="2" t="str">
        <f t="shared" si="19"/>
        <v/>
      </c>
      <c r="L412" s="2" t="str">
        <f t="shared" si="20"/>
        <v/>
      </c>
    </row>
    <row r="413" spans="4:12">
      <c r="D413" s="4" t="str">
        <f t="shared" si="18"/>
        <v/>
      </c>
      <c r="K413" s="2" t="str">
        <f t="shared" si="19"/>
        <v/>
      </c>
      <c r="L413" s="2" t="str">
        <f t="shared" si="20"/>
        <v/>
      </c>
    </row>
    <row r="414" spans="4:12">
      <c r="D414" s="4" t="str">
        <f t="shared" si="18"/>
        <v/>
      </c>
      <c r="K414" s="2" t="str">
        <f t="shared" si="19"/>
        <v/>
      </c>
      <c r="L414" s="2" t="str">
        <f t="shared" si="20"/>
        <v/>
      </c>
    </row>
    <row r="415" spans="4:12">
      <c r="D415" s="4" t="str">
        <f t="shared" si="18"/>
        <v/>
      </c>
      <c r="K415" s="2" t="str">
        <f t="shared" si="19"/>
        <v/>
      </c>
      <c r="L415" s="2" t="str">
        <f t="shared" si="20"/>
        <v/>
      </c>
    </row>
    <row r="416" spans="4:12">
      <c r="D416" s="4" t="str">
        <f t="shared" si="18"/>
        <v/>
      </c>
      <c r="K416" s="2" t="str">
        <f t="shared" si="19"/>
        <v/>
      </c>
      <c r="L416" s="2" t="str">
        <f t="shared" si="20"/>
        <v/>
      </c>
    </row>
    <row r="417" spans="4:12">
      <c r="D417" s="4" t="str">
        <f t="shared" si="18"/>
        <v/>
      </c>
      <c r="K417" s="2" t="str">
        <f t="shared" si="19"/>
        <v/>
      </c>
      <c r="L417" s="2" t="str">
        <f t="shared" si="20"/>
        <v/>
      </c>
    </row>
    <row r="418" spans="4:12">
      <c r="D418" s="4" t="str">
        <f t="shared" si="18"/>
        <v/>
      </c>
      <c r="K418" s="2" t="str">
        <f t="shared" si="19"/>
        <v/>
      </c>
      <c r="L418" s="2" t="str">
        <f t="shared" si="20"/>
        <v/>
      </c>
    </row>
    <row r="419" spans="4:12">
      <c r="D419" s="4" t="str">
        <f t="shared" si="18"/>
        <v/>
      </c>
      <c r="K419" s="2" t="str">
        <f t="shared" si="19"/>
        <v/>
      </c>
      <c r="L419" s="2" t="str">
        <f t="shared" si="20"/>
        <v/>
      </c>
    </row>
    <row r="420" spans="4:12">
      <c r="D420" s="4" t="str">
        <f t="shared" si="18"/>
        <v/>
      </c>
      <c r="K420" s="2" t="str">
        <f t="shared" si="19"/>
        <v/>
      </c>
      <c r="L420" s="2" t="str">
        <f t="shared" si="20"/>
        <v/>
      </c>
    </row>
    <row r="421" spans="4:12">
      <c r="D421" s="4" t="str">
        <f t="shared" si="18"/>
        <v/>
      </c>
      <c r="K421" s="2" t="str">
        <f t="shared" si="19"/>
        <v/>
      </c>
      <c r="L421" s="2" t="str">
        <f t="shared" si="20"/>
        <v/>
      </c>
    </row>
    <row r="422" spans="4:12">
      <c r="D422" s="4" t="str">
        <f t="shared" si="18"/>
        <v/>
      </c>
      <c r="K422" s="2" t="str">
        <f t="shared" si="19"/>
        <v/>
      </c>
      <c r="L422" s="2" t="str">
        <f t="shared" si="20"/>
        <v/>
      </c>
    </row>
    <row r="423" spans="4:12">
      <c r="D423" s="4" t="str">
        <f t="shared" si="18"/>
        <v/>
      </c>
      <c r="K423" s="2" t="str">
        <f t="shared" si="19"/>
        <v/>
      </c>
      <c r="L423" s="2" t="str">
        <f t="shared" si="20"/>
        <v/>
      </c>
    </row>
    <row r="424" spans="4:12">
      <c r="D424" s="4" t="str">
        <f t="shared" si="18"/>
        <v/>
      </c>
      <c r="K424" s="2" t="str">
        <f t="shared" si="19"/>
        <v/>
      </c>
      <c r="L424" s="2" t="str">
        <f t="shared" si="20"/>
        <v/>
      </c>
    </row>
    <row r="425" spans="4:12">
      <c r="D425" s="4" t="str">
        <f t="shared" si="18"/>
        <v/>
      </c>
      <c r="K425" s="2" t="str">
        <f t="shared" si="19"/>
        <v/>
      </c>
      <c r="L425" s="2" t="str">
        <f t="shared" si="20"/>
        <v/>
      </c>
    </row>
    <row r="426" spans="4:12">
      <c r="D426" s="4" t="str">
        <f t="shared" si="18"/>
        <v/>
      </c>
      <c r="K426" s="2" t="str">
        <f t="shared" si="19"/>
        <v/>
      </c>
      <c r="L426" s="2" t="str">
        <f t="shared" si="20"/>
        <v/>
      </c>
    </row>
    <row r="427" spans="4:12">
      <c r="D427" s="4" t="str">
        <f t="shared" si="18"/>
        <v/>
      </c>
      <c r="K427" s="2" t="str">
        <f t="shared" si="19"/>
        <v/>
      </c>
      <c r="L427" s="2" t="str">
        <f t="shared" si="20"/>
        <v/>
      </c>
    </row>
    <row r="428" spans="4:12">
      <c r="D428" s="4" t="str">
        <f t="shared" si="18"/>
        <v/>
      </c>
      <c r="K428" s="2" t="str">
        <f t="shared" si="19"/>
        <v/>
      </c>
      <c r="L428" s="2" t="str">
        <f t="shared" si="20"/>
        <v/>
      </c>
    </row>
    <row r="429" spans="4:12">
      <c r="D429" s="4" t="str">
        <f t="shared" si="18"/>
        <v/>
      </c>
    </row>
    <row r="430" spans="4:12">
      <c r="D430" s="4" t="str">
        <f t="shared" si="18"/>
        <v/>
      </c>
    </row>
    <row r="431" spans="4:12">
      <c r="D431" s="4" t="str">
        <f t="shared" si="18"/>
        <v/>
      </c>
    </row>
    <row r="432" spans="4:12">
      <c r="D432" s="4" t="str">
        <f t="shared" si="18"/>
        <v/>
      </c>
    </row>
    <row r="433" spans="4:4">
      <c r="D433" s="4" t="str">
        <f t="shared" si="18"/>
        <v/>
      </c>
    </row>
    <row r="434" spans="4:4">
      <c r="D434" s="4" t="str">
        <f t="shared" si="18"/>
        <v/>
      </c>
    </row>
    <row r="435" spans="4:4">
      <c r="D435" s="4" t="str">
        <f t="shared" si="18"/>
        <v/>
      </c>
    </row>
    <row r="436" spans="4:4">
      <c r="D436" s="4" t="str">
        <f t="shared" si="18"/>
        <v/>
      </c>
    </row>
    <row r="437" spans="4:4">
      <c r="D437" s="4" t="str">
        <f t="shared" si="18"/>
        <v/>
      </c>
    </row>
    <row r="438" spans="4:4">
      <c r="D438" s="4" t="str">
        <f t="shared" si="18"/>
        <v/>
      </c>
    </row>
    <row r="439" spans="4:4">
      <c r="D439" s="4" t="str">
        <f t="shared" si="18"/>
        <v/>
      </c>
    </row>
    <row r="440" spans="4:4">
      <c r="D440" s="4" t="str">
        <f t="shared" si="18"/>
        <v/>
      </c>
    </row>
    <row r="441" spans="4:4">
      <c r="D441" s="4" t="str">
        <f t="shared" si="18"/>
        <v/>
      </c>
    </row>
    <row r="442" spans="4:4">
      <c r="D442" s="4" t="str">
        <f t="shared" si="18"/>
        <v/>
      </c>
    </row>
    <row r="443" spans="4:4">
      <c r="D443" s="4" t="str">
        <f t="shared" si="18"/>
        <v/>
      </c>
    </row>
    <row r="444" spans="4:4">
      <c r="D444" s="4" t="str">
        <f t="shared" si="18"/>
        <v/>
      </c>
    </row>
    <row r="445" spans="4:4">
      <c r="D445" s="4" t="str">
        <f t="shared" si="18"/>
        <v/>
      </c>
    </row>
    <row r="446" spans="4:4">
      <c r="D446" s="4" t="str">
        <f t="shared" si="18"/>
        <v/>
      </c>
    </row>
    <row r="447" spans="4:4">
      <c r="D447" s="4" t="str">
        <f t="shared" si="18"/>
        <v/>
      </c>
    </row>
    <row r="448" spans="4:4">
      <c r="D448" s="4" t="str">
        <f t="shared" si="18"/>
        <v/>
      </c>
    </row>
    <row r="449" spans="4:4">
      <c r="D449" s="4" t="str">
        <f t="shared" si="18"/>
        <v/>
      </c>
    </row>
    <row r="450" spans="4:4">
      <c r="D450" s="4" t="str">
        <f t="shared" si="18"/>
        <v/>
      </c>
    </row>
    <row r="451" spans="4:4">
      <c r="D451" s="4" t="str">
        <f t="shared" ref="D451:D514" si="21">IF(E451="","",E451*10+F451)</f>
        <v/>
      </c>
    </row>
    <row r="452" spans="4:4">
      <c r="D452" s="4" t="str">
        <f t="shared" si="21"/>
        <v/>
      </c>
    </row>
    <row r="453" spans="4:4">
      <c r="D453" s="4" t="str">
        <f t="shared" si="21"/>
        <v/>
      </c>
    </row>
    <row r="454" spans="4:4">
      <c r="D454" s="4" t="str">
        <f t="shared" si="21"/>
        <v/>
      </c>
    </row>
    <row r="455" spans="4:4">
      <c r="D455" s="4" t="str">
        <f t="shared" si="21"/>
        <v/>
      </c>
    </row>
    <row r="456" spans="4:4">
      <c r="D456" s="4" t="str">
        <f t="shared" si="21"/>
        <v/>
      </c>
    </row>
    <row r="457" spans="4:4">
      <c r="D457" s="4" t="str">
        <f t="shared" si="21"/>
        <v/>
      </c>
    </row>
    <row r="458" spans="4:4">
      <c r="D458" s="4" t="str">
        <f t="shared" si="21"/>
        <v/>
      </c>
    </row>
    <row r="459" spans="4:4">
      <c r="D459" s="4" t="str">
        <f t="shared" si="21"/>
        <v/>
      </c>
    </row>
    <row r="460" spans="4:4">
      <c r="D460" s="4" t="str">
        <f t="shared" si="21"/>
        <v/>
      </c>
    </row>
    <row r="461" spans="4:4">
      <c r="D461" s="4" t="str">
        <f t="shared" si="21"/>
        <v/>
      </c>
    </row>
    <row r="462" spans="4:4">
      <c r="D462" s="4" t="str">
        <f t="shared" si="21"/>
        <v/>
      </c>
    </row>
    <row r="463" spans="4:4">
      <c r="D463" s="4" t="str">
        <f t="shared" si="21"/>
        <v/>
      </c>
    </row>
    <row r="464" spans="4:4">
      <c r="D464" s="4" t="str">
        <f t="shared" si="21"/>
        <v/>
      </c>
    </row>
    <row r="465" spans="4:4">
      <c r="D465" s="4" t="str">
        <f t="shared" si="21"/>
        <v/>
      </c>
    </row>
    <row r="466" spans="4:4">
      <c r="D466" s="4" t="str">
        <f t="shared" si="21"/>
        <v/>
      </c>
    </row>
    <row r="467" spans="4:4">
      <c r="D467" s="4" t="str">
        <f t="shared" si="21"/>
        <v/>
      </c>
    </row>
    <row r="468" spans="4:4">
      <c r="D468" s="4" t="str">
        <f t="shared" si="21"/>
        <v/>
      </c>
    </row>
    <row r="469" spans="4:4">
      <c r="D469" s="4" t="str">
        <f t="shared" si="21"/>
        <v/>
      </c>
    </row>
    <row r="470" spans="4:4">
      <c r="D470" s="4" t="str">
        <f t="shared" si="21"/>
        <v/>
      </c>
    </row>
    <row r="471" spans="4:4">
      <c r="D471" s="4" t="str">
        <f t="shared" si="21"/>
        <v/>
      </c>
    </row>
    <row r="472" spans="4:4">
      <c r="D472" s="4" t="str">
        <f t="shared" si="21"/>
        <v/>
      </c>
    </row>
    <row r="473" spans="4:4">
      <c r="D473" s="4" t="str">
        <f t="shared" si="21"/>
        <v/>
      </c>
    </row>
    <row r="474" spans="4:4">
      <c r="D474" s="4" t="str">
        <f t="shared" si="21"/>
        <v/>
      </c>
    </row>
    <row r="475" spans="4:4">
      <c r="D475" s="4" t="str">
        <f t="shared" si="21"/>
        <v/>
      </c>
    </row>
    <row r="476" spans="4:4">
      <c r="D476" s="4" t="str">
        <f t="shared" si="21"/>
        <v/>
      </c>
    </row>
    <row r="477" spans="4:4">
      <c r="D477" s="4" t="str">
        <f t="shared" si="21"/>
        <v/>
      </c>
    </row>
    <row r="478" spans="4:4">
      <c r="D478" s="4" t="str">
        <f t="shared" si="21"/>
        <v/>
      </c>
    </row>
    <row r="479" spans="4:4">
      <c r="D479" s="4" t="str">
        <f t="shared" si="21"/>
        <v/>
      </c>
    </row>
    <row r="480" spans="4:4">
      <c r="D480" s="4" t="str">
        <f t="shared" si="21"/>
        <v/>
      </c>
    </row>
    <row r="481" spans="4:4">
      <c r="D481" s="4" t="str">
        <f t="shared" si="21"/>
        <v/>
      </c>
    </row>
    <row r="482" spans="4:4">
      <c r="D482" s="4" t="str">
        <f t="shared" si="21"/>
        <v/>
      </c>
    </row>
    <row r="483" spans="4:4">
      <c r="D483" s="4" t="str">
        <f t="shared" si="21"/>
        <v/>
      </c>
    </row>
    <row r="484" spans="4:4">
      <c r="D484" s="4" t="str">
        <f t="shared" si="21"/>
        <v/>
      </c>
    </row>
    <row r="485" spans="4:4">
      <c r="D485" s="4" t="str">
        <f t="shared" si="21"/>
        <v/>
      </c>
    </row>
    <row r="486" spans="4:4">
      <c r="D486" s="4" t="str">
        <f t="shared" si="21"/>
        <v/>
      </c>
    </row>
    <row r="487" spans="4:4">
      <c r="D487" s="4" t="str">
        <f t="shared" si="21"/>
        <v/>
      </c>
    </row>
    <row r="488" spans="4:4">
      <c r="D488" s="4" t="str">
        <f t="shared" si="21"/>
        <v/>
      </c>
    </row>
    <row r="489" spans="4:4">
      <c r="D489" s="4" t="str">
        <f t="shared" si="21"/>
        <v/>
      </c>
    </row>
    <row r="490" spans="4:4">
      <c r="D490" s="4" t="str">
        <f t="shared" si="21"/>
        <v/>
      </c>
    </row>
    <row r="491" spans="4:4">
      <c r="D491" s="4" t="str">
        <f t="shared" si="21"/>
        <v/>
      </c>
    </row>
    <row r="492" spans="4:4">
      <c r="D492" s="4" t="str">
        <f t="shared" si="21"/>
        <v/>
      </c>
    </row>
    <row r="493" spans="4:4">
      <c r="D493" s="4" t="str">
        <f t="shared" si="21"/>
        <v/>
      </c>
    </row>
    <row r="494" spans="4:4">
      <c r="D494" s="4" t="str">
        <f t="shared" si="21"/>
        <v/>
      </c>
    </row>
    <row r="495" spans="4:4">
      <c r="D495" s="4" t="str">
        <f t="shared" si="21"/>
        <v/>
      </c>
    </row>
    <row r="496" spans="4:4">
      <c r="D496" s="4" t="str">
        <f t="shared" si="21"/>
        <v/>
      </c>
    </row>
    <row r="497" spans="4:4">
      <c r="D497" s="4" t="str">
        <f t="shared" si="21"/>
        <v/>
      </c>
    </row>
    <row r="498" spans="4:4">
      <c r="D498" s="4" t="str">
        <f t="shared" si="21"/>
        <v/>
      </c>
    </row>
    <row r="499" spans="4:4">
      <c r="D499" s="4" t="str">
        <f t="shared" si="21"/>
        <v/>
      </c>
    </row>
    <row r="500" spans="4:4">
      <c r="D500" s="4" t="str">
        <f t="shared" si="21"/>
        <v/>
      </c>
    </row>
    <row r="501" spans="4:4">
      <c r="D501" s="4" t="str">
        <f t="shared" si="21"/>
        <v/>
      </c>
    </row>
    <row r="502" spans="4:4">
      <c r="D502" s="4" t="str">
        <f t="shared" si="21"/>
        <v/>
      </c>
    </row>
    <row r="503" spans="4:4">
      <c r="D503" s="4" t="str">
        <f t="shared" si="21"/>
        <v/>
      </c>
    </row>
    <row r="504" spans="4:4">
      <c r="D504" s="4" t="str">
        <f t="shared" si="21"/>
        <v/>
      </c>
    </row>
    <row r="505" spans="4:4">
      <c r="D505" s="4" t="str">
        <f t="shared" si="21"/>
        <v/>
      </c>
    </row>
    <row r="506" spans="4:4">
      <c r="D506" s="4" t="str">
        <f t="shared" si="21"/>
        <v/>
      </c>
    </row>
    <row r="507" spans="4:4">
      <c r="D507" s="4" t="str">
        <f t="shared" si="21"/>
        <v/>
      </c>
    </row>
    <row r="508" spans="4:4">
      <c r="D508" s="4" t="str">
        <f t="shared" si="21"/>
        <v/>
      </c>
    </row>
    <row r="509" spans="4:4">
      <c r="D509" s="4" t="str">
        <f t="shared" si="21"/>
        <v/>
      </c>
    </row>
    <row r="510" spans="4:4">
      <c r="D510" s="4" t="str">
        <f t="shared" si="21"/>
        <v/>
      </c>
    </row>
    <row r="511" spans="4:4">
      <c r="D511" s="4" t="str">
        <f t="shared" si="21"/>
        <v/>
      </c>
    </row>
    <row r="512" spans="4:4">
      <c r="D512" s="4" t="str">
        <f t="shared" si="21"/>
        <v/>
      </c>
    </row>
    <row r="513" spans="4:4">
      <c r="D513" s="4" t="str">
        <f t="shared" si="21"/>
        <v/>
      </c>
    </row>
    <row r="514" spans="4:4">
      <c r="D514" s="4" t="str">
        <f t="shared" si="21"/>
        <v/>
      </c>
    </row>
    <row r="515" spans="4:4">
      <c r="D515" s="4" t="str">
        <f t="shared" ref="D515:D523" si="22">IF(E515="","",E515*10+F515)</f>
        <v/>
      </c>
    </row>
    <row r="516" spans="4:4">
      <c r="D516" s="4" t="str">
        <f t="shared" si="22"/>
        <v/>
      </c>
    </row>
    <row r="517" spans="4:4">
      <c r="D517" s="4" t="str">
        <f t="shared" si="22"/>
        <v/>
      </c>
    </row>
    <row r="518" spans="4:4">
      <c r="D518" s="4" t="str">
        <f t="shared" si="22"/>
        <v/>
      </c>
    </row>
    <row r="519" spans="4:4">
      <c r="D519" s="4" t="str">
        <f t="shared" si="22"/>
        <v/>
      </c>
    </row>
    <row r="520" spans="4:4">
      <c r="D520" s="4" t="str">
        <f t="shared" si="22"/>
        <v/>
      </c>
    </row>
    <row r="521" spans="4:4">
      <c r="D521" s="4" t="str">
        <f t="shared" si="22"/>
        <v/>
      </c>
    </row>
    <row r="522" spans="4:4">
      <c r="D522" s="4" t="str">
        <f t="shared" si="22"/>
        <v/>
      </c>
    </row>
    <row r="523" spans="4:4">
      <c r="D523" s="4" t="str">
        <f t="shared" si="22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1921</vt:lpstr>
      <vt:lpstr>1922</vt:lpstr>
      <vt:lpstr>1923</vt:lpstr>
      <vt:lpstr>1924</vt:lpstr>
      <vt:lpstr>1925a</vt:lpstr>
      <vt:lpstr>1925b</vt:lpstr>
      <vt:lpstr>1925c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HAYAKAWA hykw-mac2</dc:creator>
  <cp:lastModifiedBy>ShreyaB</cp:lastModifiedBy>
  <dcterms:created xsi:type="dcterms:W3CDTF">2021-07-08T08:58:35Z</dcterms:created>
  <dcterms:modified xsi:type="dcterms:W3CDTF">2023-02-14T11:19:40Z</dcterms:modified>
</cp:coreProperties>
</file>