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4" i="4"/>
  <c r="B5"/>
  <c r="B7"/>
  <c r="C16"/>
  <c r="C4"/>
  <c r="B6"/>
  <c r="L7" i="2" l="1"/>
  <c r="M7"/>
  <c r="M15" s="1"/>
  <c r="B16" i="4"/>
  <c r="C7"/>
  <c r="C11"/>
  <c r="B13"/>
  <c r="C13"/>
  <c r="B11"/>
  <c r="C6"/>
  <c r="B14"/>
  <c r="C10"/>
  <c r="B10"/>
  <c r="B8"/>
  <c r="B9"/>
  <c r="C12"/>
  <c r="C5"/>
  <c r="C15"/>
  <c r="B15"/>
  <c r="C9"/>
  <c r="C8"/>
  <c r="B12"/>
  <c r="C14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<sst xmlns="http://schemas.openxmlformats.org/spreadsheetml/2006/main" count="83" uniqueCount="44">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</sst>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8"/>
  <sheetViews>
    <sheetView tabSelected="1" workbookViewId="0">
      <selection activeCell="Q1" sqref="P1:Q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5" width="10" customWidth="1"/>
    <col min="16" max="16" width="11.5703125" style="50" bestFit="1" customWidth="1"/>
    <col min="17" max="17" width="10.5703125" style="50" bestFit="1" customWidth="1"/>
    <col min="19" max="19" width="9.5703125" bestFit="1" customWidth="1"/>
    <col min="22" max="22" width="0" hidden="1" customWidth="1"/>
  </cols>
  <sheetData>
    <row r="1" spans="2:22" ht="26.25">
      <c r="L1" s="44"/>
      <c r="M1" s="44"/>
      <c r="N1" s="44"/>
      <c r="O1" s="45"/>
    </row>
    <row r="2" spans="2:22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2">
      <c r="B4" s="1" t="s">
        <v>29</v>
      </c>
      <c r="E4" s="37">
        <f ca="1">TODAY()</f>
        <v>43711</v>
      </c>
      <c r="G4" s="25"/>
      <c r="I4" s="1"/>
      <c r="J4" s="38">
        <v>9.15</v>
      </c>
      <c r="K4" s="26"/>
      <c r="L4" s="47" t="s">
        <v>20</v>
      </c>
      <c r="M4" s="47"/>
      <c r="N4" s="46"/>
      <c r="O4" s="3"/>
      <c r="P4" s="51" t="s">
        <v>25</v>
      </c>
      <c r="Q4" s="51"/>
      <c r="R4" s="48" t="s">
        <v>26</v>
      </c>
      <c r="S4" s="48"/>
    </row>
    <row r="5" spans="2:22">
      <c r="L5" s="3" t="s">
        <v>21</v>
      </c>
      <c r="M5" s="3" t="s">
        <v>22</v>
      </c>
      <c r="N5" s="46"/>
      <c r="O5" s="3"/>
      <c r="P5" s="52" t="s">
        <v>21</v>
      </c>
      <c r="Q5" s="52" t="s">
        <v>22</v>
      </c>
      <c r="R5" s="3" t="s">
        <v>21</v>
      </c>
      <c r="S5" s="3" t="s">
        <v>22</v>
      </c>
    </row>
    <row r="6" spans="2:22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2">
      <c r="B7" s="11" t="s">
        <v>6</v>
      </c>
      <c r="C7" s="12">
        <f>M7*101.46%</f>
        <v>72.683914799999982</v>
      </c>
      <c r="D7" s="12">
        <f>L7*97.99%</f>
        <v>70.187297300000012</v>
      </c>
      <c r="E7" s="12">
        <f>M7*100.45%</f>
        <v>71.960370999999981</v>
      </c>
      <c r="F7" s="12">
        <f>M7*100.48%</f>
        <v>71.981862399999997</v>
      </c>
      <c r="G7" s="12">
        <f>L7*99.48%</f>
        <v>71.254539600000015</v>
      </c>
      <c r="H7" s="12">
        <f>L7*99.5%</f>
        <v>71.268865000000005</v>
      </c>
      <c r="I7" s="12">
        <f>M7*103.24%</f>
        <v>73.959071199999983</v>
      </c>
      <c r="J7" s="13">
        <f>L7*97.65%</f>
        <v>69.943765500000012</v>
      </c>
      <c r="L7" s="4">
        <f>P7-S7/100</f>
        <v>71.62700000000001</v>
      </c>
      <c r="M7" s="4">
        <f>Q7-R7/100</f>
        <v>71.637999999999991</v>
      </c>
      <c r="N7" s="4" t="s">
        <v>43</v>
      </c>
      <c r="O7" s="27" t="s">
        <v>6</v>
      </c>
      <c r="P7" s="32">
        <v>71.667500000000004</v>
      </c>
      <c r="Q7" s="33">
        <v>71.677499999999995</v>
      </c>
      <c r="R7" s="5">
        <v>3.95</v>
      </c>
      <c r="S7" s="6">
        <v>4.05</v>
      </c>
      <c r="T7" s="2" t="s">
        <v>27</v>
      </c>
      <c r="U7" s="2"/>
      <c r="V7" t="s">
        <v>28</v>
      </c>
    </row>
    <row r="8" spans="2:22">
      <c r="B8" s="14" t="s">
        <v>16</v>
      </c>
      <c r="C8" s="15">
        <f>M8*101.96%</f>
        <v>68.584135962441309</v>
      </c>
      <c r="D8" s="15">
        <f>L8*98.17%</f>
        <v>66.018426344944146</v>
      </c>
      <c r="E8" s="15">
        <f>M8*100.94%</f>
        <v>67.898025539906101</v>
      </c>
      <c r="F8" s="15">
        <f>M8*100.98%</f>
        <v>67.924931830985912</v>
      </c>
      <c r="G8" s="15">
        <f>L8*99.1625%</f>
        <v>66.685873509529628</v>
      </c>
      <c r="H8" s="15">
        <f>L8*99.18%</f>
        <v>66.697642099333407</v>
      </c>
      <c r="I8" s="15">
        <f>M8*104%</f>
        <v>69.956356807511739</v>
      </c>
      <c r="J8" s="16">
        <f>L8*93.26%</f>
        <v>62.716496291428051</v>
      </c>
      <c r="L8" s="4">
        <f>L7/Q8*100</f>
        <v>67.24908459299597</v>
      </c>
      <c r="M8" s="4">
        <f>M7/P8*100</f>
        <v>67.265727699530515</v>
      </c>
      <c r="N8" s="4" t="s">
        <v>43</v>
      </c>
      <c r="O8" s="28" t="s">
        <v>16</v>
      </c>
      <c r="P8" s="40">
        <v>106.5</v>
      </c>
      <c r="Q8" s="53">
        <v>106.51</v>
      </c>
      <c r="R8" s="7">
        <v>0</v>
      </c>
      <c r="S8" s="8">
        <v>0</v>
      </c>
    </row>
    <row r="9" spans="2:22">
      <c r="B9" s="14" t="s">
        <v>7</v>
      </c>
      <c r="C9" s="15">
        <f>M9*101.96%</f>
        <v>88.943371014959979</v>
      </c>
      <c r="D9" s="15">
        <f>L9*98.15%</f>
        <v>85.599594048800014</v>
      </c>
      <c r="E9" s="15">
        <f>M9*100.96%</f>
        <v>88.071035088959974</v>
      </c>
      <c r="F9" s="15">
        <f>M9*100.98%</f>
        <v>88.088481807479994</v>
      </c>
      <c r="G9" s="15">
        <f>L9*99.13%</f>
        <v>86.454281793760003</v>
      </c>
      <c r="H9" s="15">
        <f>L9*99.15%</f>
        <v>86.471724400800014</v>
      </c>
      <c r="I9" s="15">
        <f t="shared" ref="I9:I17" si="0">M9*104%</f>
        <v>90.722936304000001</v>
      </c>
      <c r="J9" s="16">
        <f>L9*93.23%</f>
        <v>81.308712716960002</v>
      </c>
      <c r="L9" s="4">
        <f>L7*P9</f>
        <v>87.213035200000007</v>
      </c>
      <c r="M9" s="4">
        <f>M7*Q9</f>
        <v>87.233592599999994</v>
      </c>
      <c r="N9" s="4" t="s">
        <v>43</v>
      </c>
      <c r="O9" s="28" t="s">
        <v>7</v>
      </c>
      <c r="P9" s="40">
        <v>1.2176</v>
      </c>
      <c r="Q9" s="53">
        <v>1.2177</v>
      </c>
      <c r="R9" s="7">
        <v>0</v>
      </c>
      <c r="S9" s="8">
        <v>0</v>
      </c>
    </row>
    <row r="10" spans="2:22">
      <c r="B10" s="14" t="s">
        <v>8</v>
      </c>
      <c r="C10" s="15">
        <f>M10*101.96%</f>
        <v>80.660396330639969</v>
      </c>
      <c r="D10" s="15">
        <f>L10*98.14%</f>
        <v>77.619449478760018</v>
      </c>
      <c r="E10" s="15">
        <f>M10*100.96%</f>
        <v>79.869297896639978</v>
      </c>
      <c r="F10" s="15">
        <f>M10*100.98%</f>
        <v>79.885119865319993</v>
      </c>
      <c r="G10" s="15">
        <f>L10*99.13%</f>
        <v>78.402445759420004</v>
      </c>
      <c r="H10" s="15">
        <f>L10*99.13%</f>
        <v>78.402445759420004</v>
      </c>
      <c r="I10" s="15">
        <f t="shared" si="0"/>
        <v>82.274237135999996</v>
      </c>
      <c r="J10" s="16">
        <f>L10*93.24%</f>
        <v>73.744013342160002</v>
      </c>
      <c r="L10" s="4">
        <f>L7*P10</f>
        <v>79.090533400000012</v>
      </c>
      <c r="M10" s="4">
        <f>M7*Q10</f>
        <v>79.109843399999988</v>
      </c>
      <c r="N10" s="4" t="s">
        <v>43</v>
      </c>
      <c r="O10" s="28" t="s">
        <v>8</v>
      </c>
      <c r="P10" s="40">
        <v>1.1042000000000001</v>
      </c>
      <c r="Q10" s="53">
        <v>1.1043000000000001</v>
      </c>
      <c r="R10" s="7">
        <v>0</v>
      </c>
      <c r="S10" s="8">
        <v>0</v>
      </c>
    </row>
    <row r="11" spans="2:22">
      <c r="B11" s="14" t="s">
        <v>17</v>
      </c>
      <c r="C11" s="15">
        <f>M11*101.96%</f>
        <v>73.936739346087634</v>
      </c>
      <c r="D11" s="15">
        <f>L11*98.14%</f>
        <v>71.126922796721644</v>
      </c>
      <c r="E11" s="15">
        <f>M11*100.96%</f>
        <v>73.211584978236644</v>
      </c>
      <c r="F11" s="15">
        <f>M11*100.98%</f>
        <v>73.226088065593672</v>
      </c>
      <c r="G11" s="15">
        <f>L11*99.13%</f>
        <v>71.844424870990579</v>
      </c>
      <c r="H11" s="15">
        <f>L11*99.13%</f>
        <v>71.844424870990579</v>
      </c>
      <c r="I11" s="15">
        <f t="shared" si="0"/>
        <v>75.416054256503685</v>
      </c>
      <c r="J11" s="16">
        <f>L11*93.24%</f>
        <v>67.57564990387533</v>
      </c>
      <c r="L11" s="4">
        <f>L7/Q11</f>
        <v>72.474956996863298</v>
      </c>
      <c r="M11" s="4">
        <f>M7/P11</f>
        <v>72.515436785099695</v>
      </c>
      <c r="N11" s="4" t="s">
        <v>43</v>
      </c>
      <c r="O11" s="28" t="s">
        <v>17</v>
      </c>
      <c r="P11" s="40">
        <v>0.9879</v>
      </c>
      <c r="Q11" s="53">
        <v>0.98830000000000007</v>
      </c>
      <c r="R11" s="7">
        <v>0</v>
      </c>
      <c r="S11" s="8">
        <v>0</v>
      </c>
    </row>
    <row r="12" spans="2:22">
      <c r="B12" s="14" t="s">
        <v>18</v>
      </c>
      <c r="C12" s="15">
        <f>M12*101.96%</f>
        <v>49.055077583679996</v>
      </c>
      <c r="D12" s="15">
        <f>L12*98.14%</f>
        <v>47.195886958920006</v>
      </c>
      <c r="E12" s="15">
        <f>M12*100.96%</f>
        <v>48.573956775679996</v>
      </c>
      <c r="F12" s="15">
        <f>M12*100.98%</f>
        <v>48.583579191840002</v>
      </c>
      <c r="G12" s="15">
        <f>L12*99.13%</f>
        <v>47.671981600140001</v>
      </c>
      <c r="H12" s="15">
        <f>L12*99.13%</f>
        <v>47.671981600140001</v>
      </c>
      <c r="I12" s="15">
        <f t="shared" si="0"/>
        <v>50.036564032000001</v>
      </c>
      <c r="J12" s="16">
        <f>L12*93.24%</f>
        <v>44.83945893672</v>
      </c>
      <c r="L12" s="4">
        <f>L7*P12</f>
        <v>48.090367800000003</v>
      </c>
      <c r="M12" s="4">
        <f>M7*Q12</f>
        <v>48.112080800000001</v>
      </c>
      <c r="N12" s="4" t="s">
        <v>43</v>
      </c>
      <c r="O12" s="28" t="s">
        <v>18</v>
      </c>
      <c r="P12" s="40">
        <v>0.6714</v>
      </c>
      <c r="Q12" s="53">
        <v>0.67160000000000009</v>
      </c>
      <c r="R12" s="7">
        <v>0</v>
      </c>
      <c r="S12" s="8">
        <v>0</v>
      </c>
    </row>
    <row r="13" spans="2:22">
      <c r="B13" s="14" t="s">
        <v>9</v>
      </c>
      <c r="C13" s="15"/>
      <c r="D13" s="15"/>
      <c r="E13" s="15">
        <f>M13*101.49%</f>
        <v>19.795634447832715</v>
      </c>
      <c r="F13" s="15">
        <f>M13*101.49%</f>
        <v>19.795634447832715</v>
      </c>
      <c r="G13" s="15">
        <f>L13*98.5%</f>
        <v>19.205824145909894</v>
      </c>
      <c r="H13" s="15">
        <f>L13*98.5%</f>
        <v>19.205824145909894</v>
      </c>
      <c r="I13" s="15">
        <f t="shared" si="0"/>
        <v>20.285210193857548</v>
      </c>
      <c r="J13" s="16">
        <f>L13*92.56%</f>
        <v>18.047625207567716</v>
      </c>
      <c r="L13" s="4">
        <f>L7/Q13</f>
        <v>19.498298625289234</v>
      </c>
      <c r="M13" s="4">
        <f>M7/P13</f>
        <v>19.505009801786102</v>
      </c>
      <c r="N13" s="4" t="s">
        <v>43</v>
      </c>
      <c r="O13" s="28" t="s">
        <v>9</v>
      </c>
      <c r="P13" s="40">
        <v>3.6728000000000001</v>
      </c>
      <c r="Q13" s="53">
        <v>3.6735000000000002</v>
      </c>
      <c r="R13" s="7">
        <v>0</v>
      </c>
      <c r="S13" s="8">
        <v>0</v>
      </c>
    </row>
    <row r="14" spans="2:22">
      <c r="B14" s="14" t="s">
        <v>10</v>
      </c>
      <c r="C14" s="15"/>
      <c r="D14" s="15"/>
      <c r="E14" s="15">
        <f>M14*101.49%</f>
        <v>19.38707434270172</v>
      </c>
      <c r="F14" s="15">
        <f>M14*101.49%</f>
        <v>19.38707434270172</v>
      </c>
      <c r="G14" s="15">
        <f>L14*98.5%</f>
        <v>18.812018718003412</v>
      </c>
      <c r="H14" s="15">
        <f>L14*98.5%</f>
        <v>18.812018718003412</v>
      </c>
      <c r="I14" s="15">
        <f t="shared" si="0"/>
        <v>19.86654578422484</v>
      </c>
      <c r="J14" s="16">
        <f>L14*92.56%</f>
        <v>17.677568046075084</v>
      </c>
      <c r="L14" s="4">
        <f>L7/Q14</f>
        <v>19.098496160409557</v>
      </c>
      <c r="M14" s="4">
        <f>M7/P14</f>
        <v>19.102447869446962</v>
      </c>
      <c r="N14" s="4" t="s">
        <v>43</v>
      </c>
      <c r="O14" s="28" t="s">
        <v>10</v>
      </c>
      <c r="P14" s="40">
        <v>3.7502</v>
      </c>
      <c r="Q14" s="53">
        <v>3.7504000000000004</v>
      </c>
      <c r="R14" s="7">
        <v>0</v>
      </c>
      <c r="S14" s="8">
        <v>0</v>
      </c>
    </row>
    <row r="15" spans="2:22">
      <c r="B15" s="14" t="s">
        <v>19</v>
      </c>
      <c r="C15" s="15"/>
      <c r="D15" s="15"/>
      <c r="E15" s="15">
        <f>M15*101.49%</f>
        <v>19.965785033639978</v>
      </c>
      <c r="F15" s="15">
        <f>M15*101.49%</f>
        <v>19.965785033639978</v>
      </c>
      <c r="G15" s="15">
        <f>L15*98.5%</f>
        <v>19.371937122460189</v>
      </c>
      <c r="H15" s="15">
        <f>L15*98.5%</f>
        <v>19.371937122460189</v>
      </c>
      <c r="I15" s="15">
        <f t="shared" si="0"/>
        <v>20.459568858986678</v>
      </c>
      <c r="J15" s="16">
        <f>L15*92.56%</f>
        <v>18.203720812740254</v>
      </c>
      <c r="L15" s="4">
        <f>L7/Q15</f>
        <v>19.666941241076334</v>
      </c>
      <c r="M15" s="4">
        <f>M7/P15</f>
        <v>19.672662364410268</v>
      </c>
      <c r="N15" s="4" t="s">
        <v>43</v>
      </c>
      <c r="O15" s="28" t="s">
        <v>37</v>
      </c>
      <c r="P15" s="40">
        <v>3.6415000000000002</v>
      </c>
      <c r="Q15" s="53">
        <v>3.6420000000000003</v>
      </c>
      <c r="R15" s="7">
        <v>0</v>
      </c>
      <c r="S15" s="8">
        <v>0</v>
      </c>
    </row>
    <row r="16" spans="2:22">
      <c r="B16" s="14" t="s">
        <v>11</v>
      </c>
      <c r="C16" s="15"/>
      <c r="D16" s="15"/>
      <c r="E16" s="15">
        <f>M16*101.49%</f>
        <v>188.8501161069118</v>
      </c>
      <c r="F16" s="15">
        <f>M16*101.49%</f>
        <v>188.8501161069118</v>
      </c>
      <c r="G16" s="15">
        <f>L16*98.5%</f>
        <v>183.24397433899537</v>
      </c>
      <c r="H16" s="15">
        <f>L16*98.5%</f>
        <v>183.24397433899537</v>
      </c>
      <c r="I16" s="15">
        <f t="shared" si="0"/>
        <v>193.52066287436031</v>
      </c>
      <c r="J16" s="16">
        <f>L16*92.1%</f>
        <v>171.33776686925353</v>
      </c>
      <c r="L16" s="4">
        <f>L7/Q16</f>
        <v>186.03449171471613</v>
      </c>
      <c r="M16" s="4">
        <f>M7/P16</f>
        <v>186.07756045611569</v>
      </c>
      <c r="N16" s="4" t="s">
        <v>43</v>
      </c>
      <c r="O16" s="28" t="s">
        <v>11</v>
      </c>
      <c r="P16" s="40">
        <v>0.38499000000000005</v>
      </c>
      <c r="Q16" s="53">
        <v>0.38502000000000003</v>
      </c>
      <c r="R16" s="7">
        <v>0</v>
      </c>
      <c r="S16" s="8">
        <v>0</v>
      </c>
    </row>
    <row r="17" spans="2:19">
      <c r="B17" s="18" t="s">
        <v>12</v>
      </c>
      <c r="C17" s="23"/>
      <c r="D17" s="23"/>
      <c r="E17" s="23">
        <f>M17*101.49%</f>
        <v>239.35936197530859</v>
      </c>
      <c r="F17" s="23">
        <f>M17*101.49%</f>
        <v>239.35936197530859</v>
      </c>
      <c r="G17" s="23">
        <f>L17*98.5%</f>
        <v>232.19547474082609</v>
      </c>
      <c r="H17" s="23">
        <f>L17*98.5%</f>
        <v>232.19547474082609</v>
      </c>
      <c r="I17" s="23">
        <f t="shared" si="0"/>
        <v>245.27907818930038</v>
      </c>
      <c r="J17" s="24">
        <f>L17*88.83%</f>
        <v>209.40024387033077</v>
      </c>
      <c r="L17" s="4">
        <f>L7/Q17</f>
        <v>235.73144643738689</v>
      </c>
      <c r="M17" s="4">
        <f>M7/P17</f>
        <v>235.84526748971189</v>
      </c>
      <c r="N17" s="4" t="s">
        <v>43</v>
      </c>
      <c r="O17" s="28" t="s">
        <v>12</v>
      </c>
      <c r="P17" s="40">
        <v>0.30375000000000002</v>
      </c>
      <c r="Q17" s="53">
        <v>0.30385000000000001</v>
      </c>
      <c r="R17" s="7">
        <v>0</v>
      </c>
      <c r="S17" s="8">
        <v>0</v>
      </c>
    </row>
    <row r="18" spans="2:19">
      <c r="B18" s="17"/>
      <c r="C18" s="17"/>
      <c r="D18" s="17"/>
      <c r="E18" s="17"/>
      <c r="F18" s="17"/>
      <c r="G18" s="17"/>
      <c r="H18" s="17"/>
      <c r="I18" s="17"/>
      <c r="J18" s="17"/>
      <c r="L18" s="4">
        <f>L7/Q18</f>
        <v>189.96684789815674</v>
      </c>
      <c r="M18" s="4">
        <f>M7/P18</f>
        <v>190.01617994217656</v>
      </c>
      <c r="N18" s="4" t="s">
        <v>43</v>
      </c>
      <c r="O18" s="28" t="s">
        <v>23</v>
      </c>
      <c r="P18" s="40">
        <v>0.37701000000000001</v>
      </c>
      <c r="Q18" s="53">
        <v>0.37705000000000005</v>
      </c>
      <c r="R18" s="7">
        <v>0</v>
      </c>
      <c r="S18" s="8">
        <v>0</v>
      </c>
    </row>
    <row r="19" spans="2:19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L7/Q19</f>
        <v>53.842742238592805</v>
      </c>
      <c r="M19" s="4">
        <f>M7/P19</f>
        <v>53.86720806075644</v>
      </c>
      <c r="N19" s="4" t="s">
        <v>43</v>
      </c>
      <c r="O19" s="29" t="s">
        <v>24</v>
      </c>
      <c r="P19" s="39">
        <v>1.3299000000000001</v>
      </c>
      <c r="Q19" s="41">
        <v>1.3303</v>
      </c>
      <c r="R19" s="9">
        <v>0</v>
      </c>
      <c r="S19" s="10">
        <v>0</v>
      </c>
    </row>
    <row r="20" spans="2:19">
      <c r="B20" t="s">
        <v>32</v>
      </c>
    </row>
    <row r="21" spans="2:19">
      <c r="B21" t="s">
        <v>33</v>
      </c>
      <c r="P21" s="54" t="s">
        <v>38</v>
      </c>
    </row>
    <row r="22" spans="2:19" ht="15.75" thickBot="1">
      <c r="B22" t="s">
        <v>34</v>
      </c>
      <c r="J22" t="s">
        <v>42</v>
      </c>
      <c r="P22" s="54" t="s">
        <v>39</v>
      </c>
    </row>
    <row r="23" spans="2:19" ht="27" thickBot="1">
      <c r="B23" s="19" t="s">
        <v>36</v>
      </c>
      <c r="L23" s="34" t="s">
        <v>40</v>
      </c>
      <c r="M23" s="35"/>
      <c r="N23" s="35"/>
      <c r="O23" s="36"/>
    </row>
    <row r="24" spans="2:19">
      <c r="B24" t="s">
        <v>35</v>
      </c>
    </row>
    <row r="448" spans="3:3" ht="26.25">
      <c r="C448" s="43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2019-09-03T09:04:02Z</dcterms:modified>
</cp:coreProperties>
</file>