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4" i="4"/>
  <c r="C16"/>
  <c r="B7"/>
  <c r="B6"/>
  <c r="B5"/>
  <c r="B4"/>
  <c r="L7" i="2" l="1"/>
  <c r="M7"/>
  <c r="M15" s="1"/>
  <c r="C10" i="4"/>
  <c r="C6"/>
  <c r="B8"/>
  <c r="B9"/>
  <c r="C7"/>
  <c r="C9"/>
  <c r="B15"/>
  <c r="C5"/>
  <c r="B13"/>
  <c r="C13"/>
  <c r="C8"/>
  <c r="B12"/>
  <c r="B14"/>
  <c r="C11"/>
  <c r="C14"/>
  <c r="C15"/>
  <c r="C12"/>
  <c r="B16"/>
  <c r="B10"/>
  <c r="B11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<sst xmlns="http://schemas.openxmlformats.org/spreadsheetml/2006/main" count="83" uniqueCount="44">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</sst>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8"/>
  <sheetViews>
    <sheetView tabSelected="1" topLeftCell="N1" workbookViewId="0">
      <selection activeCell="Q1" sqref="P1:Q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5" width="10" customWidth="1"/>
    <col min="16" max="16" width="11.5703125" style="50" bestFit="1" customWidth="1"/>
    <col min="17" max="17" width="10.5703125" style="50" bestFit="1" customWidth="1"/>
    <col min="19" max="19" width="9.5703125" bestFit="1" customWidth="1"/>
    <col min="22" max="22" width="0" hidden="1" customWidth="1"/>
  </cols>
  <sheetData>
    <row r="1" spans="2:22" ht="26.25">
      <c r="L1" s="44"/>
      <c r="M1" s="44"/>
      <c r="N1" s="44"/>
      <c r="O1" s="45"/>
    </row>
    <row r="2" spans="2:22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2">
      <c r="B4" s="1" t="s">
        <v>29</v>
      </c>
      <c r="E4" s="37">
        <f ca="1">TODAY()</f>
        <v>43712</v>
      </c>
      <c r="G4" s="25"/>
      <c r="I4" s="1"/>
      <c r="J4" s="38">
        <v>17</v>
      </c>
      <c r="K4" s="26"/>
      <c r="L4" s="47" t="s">
        <v>20</v>
      </c>
      <c r="M4" s="47"/>
      <c r="N4" s="46"/>
      <c r="O4" s="3"/>
      <c r="P4" s="51" t="s">
        <v>25</v>
      </c>
      <c r="Q4" s="51"/>
      <c r="R4" s="48" t="s">
        <v>26</v>
      </c>
      <c r="S4" s="48"/>
    </row>
    <row r="5" spans="2:22">
      <c r="L5" s="3" t="s">
        <v>21</v>
      </c>
      <c r="M5" s="3" t="s">
        <v>22</v>
      </c>
      <c r="N5" s="46"/>
      <c r="O5" s="3"/>
      <c r="P5" s="52" t="s">
        <v>21</v>
      </c>
      <c r="Q5" s="52" t="s">
        <v>22</v>
      </c>
      <c r="R5" s="3" t="s">
        <v>21</v>
      </c>
      <c r="S5" s="3" t="s">
        <v>22</v>
      </c>
    </row>
    <row r="6" spans="2:22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2">
      <c r="B7" s="11" t="s">
        <v>6</v>
      </c>
      <c r="C7" s="12">
        <f>M7*101.46%</f>
        <v>73.164327900000004</v>
      </c>
      <c r="D7" s="12">
        <f>L7*97.99%</f>
        <v>70.651279950000017</v>
      </c>
      <c r="E7" s="12">
        <f>M7*100.45%</f>
        <v>72.436001750000003</v>
      </c>
      <c r="F7" s="12">
        <f>M7*100.48%</f>
        <v>72.457635200000013</v>
      </c>
      <c r="G7" s="12">
        <f>L7*99.48%</f>
        <v>71.725577400000006</v>
      </c>
      <c r="H7" s="12">
        <f>L7*99.5%</f>
        <v>71.739997500000015</v>
      </c>
      <c r="I7" s="12">
        <f>M7*103.24%</f>
        <v>74.447912600000009</v>
      </c>
      <c r="J7" s="13">
        <f>L7*97.65%</f>
        <v>70.406138250000012</v>
      </c>
      <c r="L7" s="4">
        <f>P7-S7/100</f>
        <v>72.100500000000011</v>
      </c>
      <c r="M7" s="4">
        <f>Q7-R7/100</f>
        <v>72.111500000000007</v>
      </c>
      <c r="N7" s="4" t="s">
        <v>43</v>
      </c>
      <c r="O7" s="27" t="s">
        <v>6</v>
      </c>
      <c r="P7" s="32">
        <v>72.115000000000009</v>
      </c>
      <c r="Q7" s="33">
        <v>72.125</v>
      </c>
      <c r="R7" s="5">
        <v>1.35</v>
      </c>
      <c r="S7" s="6">
        <v>1.45</v>
      </c>
      <c r="T7" s="2" t="s">
        <v>27</v>
      </c>
      <c r="U7" s="2"/>
      <c r="V7" t="s">
        <v>28</v>
      </c>
    </row>
    <row r="8" spans="2:22">
      <c r="B8" s="14" t="s">
        <v>16</v>
      </c>
      <c r="C8" s="15">
        <f>M8*101.96%</f>
        <v>69.212920455615162</v>
      </c>
      <c r="D8" s="15">
        <f>L8*98.17%</f>
        <v>66.623739504894573</v>
      </c>
      <c r="E8" s="15">
        <f>M8*100.94%</f>
        <v>68.520519721359321</v>
      </c>
      <c r="F8" s="15">
        <f>M8*100.98%</f>
        <v>68.547672691330135</v>
      </c>
      <c r="G8" s="15">
        <f>L8*99.1625%</f>
        <v>67.297306393542925</v>
      </c>
      <c r="H8" s="15">
        <f>L8*99.18%</f>
        <v>67.3091828878012</v>
      </c>
      <c r="I8" s="15">
        <f>M8*104%</f>
        <v>70.597721924126901</v>
      </c>
      <c r="J8" s="16">
        <f>L8*93.26%</f>
        <v>63.291534544427719</v>
      </c>
      <c r="L8" s="4">
        <f>L7/Q8*100</f>
        <v>67.865681475903614</v>
      </c>
      <c r="M8" s="4">
        <f>M7/P8*100</f>
        <v>67.882424927045093</v>
      </c>
      <c r="N8" s="4" t="s">
        <v>43</v>
      </c>
      <c r="O8" s="28" t="s">
        <v>16</v>
      </c>
      <c r="P8" s="40">
        <v>106.23</v>
      </c>
      <c r="Q8" s="53">
        <v>106.24000000000001</v>
      </c>
      <c r="R8" s="7">
        <v>0</v>
      </c>
      <c r="S8" s="8">
        <v>0</v>
      </c>
    </row>
    <row r="9" spans="2:22">
      <c r="B9" s="14" t="s">
        <v>7</v>
      </c>
      <c r="C9" s="15">
        <f>M9*101.96%</f>
        <v>89.744475119240008</v>
      </c>
      <c r="D9" s="15">
        <f>L9*98.15%</f>
        <v>86.370685035375033</v>
      </c>
      <c r="E9" s="15">
        <f>M9*100.96%</f>
        <v>88.864282150240001</v>
      </c>
      <c r="F9" s="15">
        <f>M9*100.98%</f>
        <v>88.881886009620018</v>
      </c>
      <c r="G9" s="15">
        <f>L9*99.13%</f>
        <v>87.233071905825028</v>
      </c>
      <c r="H9" s="15">
        <f>L9*99.15%</f>
        <v>87.25067163787503</v>
      </c>
      <c r="I9" s="15">
        <f t="shared" ref="I9:I17" si="0">M9*104%</f>
        <v>91.540068776000012</v>
      </c>
      <c r="J9" s="16">
        <f>L9*93.23%</f>
        <v>82.041150951075025</v>
      </c>
      <c r="L9" s="4">
        <f>L7*P9</f>
        <v>87.998660250000029</v>
      </c>
      <c r="M9" s="4">
        <f>M7*Q9</f>
        <v>88.019296900000015</v>
      </c>
      <c r="N9" s="4" t="s">
        <v>43</v>
      </c>
      <c r="O9" s="28" t="s">
        <v>7</v>
      </c>
      <c r="P9" s="40">
        <v>1.2205000000000001</v>
      </c>
      <c r="Q9" s="53">
        <v>1.2206000000000001</v>
      </c>
      <c r="R9" s="7">
        <v>0</v>
      </c>
      <c r="S9" s="8">
        <v>0</v>
      </c>
    </row>
    <row r="10" spans="2:22">
      <c r="B10" s="14" t="s">
        <v>8</v>
      </c>
      <c r="C10" s="15">
        <f>M10*101.96%</f>
        <v>80.972956291019983</v>
      </c>
      <c r="D10" s="15">
        <f>L10*98.14%</f>
        <v>77.913209143770018</v>
      </c>
      <c r="E10" s="15">
        <f>M10*100.96%</f>
        <v>80.17879234151998</v>
      </c>
      <c r="F10" s="15">
        <f>M10*100.98%</f>
        <v>80.194675620509997</v>
      </c>
      <c r="G10" s="15">
        <f>L10*99.13%</f>
        <v>78.699168763214999</v>
      </c>
      <c r="H10" s="15">
        <f>L10*99.13%</f>
        <v>78.699168763214999</v>
      </c>
      <c r="I10" s="15">
        <f t="shared" si="0"/>
        <v>82.593050747999996</v>
      </c>
      <c r="J10" s="16">
        <f>L10*93.24%</f>
        <v>74.023105976820005</v>
      </c>
      <c r="L10" s="4">
        <f>L7*P10</f>
        <v>79.389860550000009</v>
      </c>
      <c r="M10" s="4">
        <f>M7*Q10</f>
        <v>79.416394949999997</v>
      </c>
      <c r="N10" s="4" t="s">
        <v>43</v>
      </c>
      <c r="O10" s="28" t="s">
        <v>8</v>
      </c>
      <c r="P10" s="40">
        <v>1.1011</v>
      </c>
      <c r="Q10" s="53">
        <v>1.1012999999999999</v>
      </c>
      <c r="R10" s="7">
        <v>0</v>
      </c>
      <c r="S10" s="8">
        <v>0</v>
      </c>
    </row>
    <row r="11" spans="2:22">
      <c r="B11" s="14" t="s">
        <v>17</v>
      </c>
      <c r="C11" s="15">
        <f>M11*101.96%</f>
        <v>74.667295013709747</v>
      </c>
      <c r="D11" s="15">
        <f>L11*98.14%</f>
        <v>71.82969312760126</v>
      </c>
      <c r="E11" s="15">
        <f>M11*100.96%</f>
        <v>73.934975525540764</v>
      </c>
      <c r="F11" s="15">
        <f>M11*100.98%</f>
        <v>73.949621915304164</v>
      </c>
      <c r="G11" s="15">
        <f>L11*99.13%</f>
        <v>72.554284488884377</v>
      </c>
      <c r="H11" s="15">
        <f>L11*99.13%</f>
        <v>72.554284488884377</v>
      </c>
      <c r="I11" s="15">
        <f t="shared" si="0"/>
        <v>76.161226769574498</v>
      </c>
      <c r="J11" s="16">
        <f>L11*93.24%</f>
        <v>68.243331844482782</v>
      </c>
      <c r="L11" s="4">
        <f>L7/Q11</f>
        <v>73.191046594254388</v>
      </c>
      <c r="M11" s="4">
        <f>M7/P11</f>
        <v>73.231948816898552</v>
      </c>
      <c r="N11" s="4" t="s">
        <v>43</v>
      </c>
      <c r="O11" s="28" t="s">
        <v>17</v>
      </c>
      <c r="P11" s="40">
        <v>0.98470000000000002</v>
      </c>
      <c r="Q11" s="53">
        <v>0.98510000000000009</v>
      </c>
      <c r="R11" s="7">
        <v>0</v>
      </c>
      <c r="S11" s="8">
        <v>0</v>
      </c>
    </row>
    <row r="12" spans="2:22">
      <c r="B12" s="14" t="s">
        <v>18</v>
      </c>
      <c r="C12" s="15">
        <f>M12*101.96%</f>
        <v>49.923397186599999</v>
      </c>
      <c r="D12" s="15">
        <f>L12*98.14%</f>
        <v>48.031501559160013</v>
      </c>
      <c r="E12" s="15">
        <f>M12*100.96%</f>
        <v>49.433760101600001</v>
      </c>
      <c r="F12" s="15">
        <f>M12*100.98%</f>
        <v>49.443552843300012</v>
      </c>
      <c r="G12" s="15">
        <f>L12*99.13%</f>
        <v>48.516025571220013</v>
      </c>
      <c r="H12" s="15">
        <f>L12*99.13%</f>
        <v>48.516025571220013</v>
      </c>
      <c r="I12" s="15">
        <f t="shared" si="0"/>
        <v>50.92225684000001</v>
      </c>
      <c r="J12" s="16">
        <f>L12*93.24%</f>
        <v>45.633352408560008</v>
      </c>
      <c r="L12" s="4">
        <f>L7*P12</f>
        <v>48.941819400000014</v>
      </c>
      <c r="M12" s="4">
        <f>M7*Q12</f>
        <v>48.96370850000001</v>
      </c>
      <c r="N12" s="4" t="s">
        <v>43</v>
      </c>
      <c r="O12" s="28" t="s">
        <v>18</v>
      </c>
      <c r="P12" s="40">
        <v>0.67880000000000007</v>
      </c>
      <c r="Q12" s="53">
        <v>0.67900000000000005</v>
      </c>
      <c r="R12" s="7">
        <v>0</v>
      </c>
      <c r="S12" s="8">
        <v>0</v>
      </c>
    </row>
    <row r="13" spans="2:22">
      <c r="B13" s="14" t="s">
        <v>9</v>
      </c>
      <c r="C13" s="15"/>
      <c r="D13" s="15"/>
      <c r="E13" s="15">
        <f>M13*101.49%</f>
        <v>19.926476080919187</v>
      </c>
      <c r="F13" s="15">
        <f>M13*101.49%</f>
        <v>19.926476080919187</v>
      </c>
      <c r="G13" s="15">
        <f>L13*98.5%</f>
        <v>19.332786851776234</v>
      </c>
      <c r="H13" s="15">
        <f>L13*98.5%</f>
        <v>19.332786851776234</v>
      </c>
      <c r="I13" s="15">
        <f t="shared" si="0"/>
        <v>20.419287736876498</v>
      </c>
      <c r="J13" s="16">
        <f>L13*92.56%</f>
        <v>18.166931482237647</v>
      </c>
      <c r="L13" s="4">
        <f>L7/Q13</f>
        <v>19.627194773376889</v>
      </c>
      <c r="M13" s="4">
        <f>M7/P13</f>
        <v>19.633930516227402</v>
      </c>
      <c r="N13" s="4" t="s">
        <v>43</v>
      </c>
      <c r="O13" s="28" t="s">
        <v>9</v>
      </c>
      <c r="P13" s="40">
        <v>3.6728000000000001</v>
      </c>
      <c r="Q13" s="53">
        <v>3.6735000000000002</v>
      </c>
      <c r="R13" s="7">
        <v>0</v>
      </c>
      <c r="S13" s="8">
        <v>0</v>
      </c>
    </row>
    <row r="14" spans="2:22">
      <c r="B14" s="14" t="s">
        <v>10</v>
      </c>
      <c r="C14" s="15"/>
      <c r="D14" s="15"/>
      <c r="E14" s="15">
        <f>M14*101.49%</f>
        <v>19.513134258518637</v>
      </c>
      <c r="F14" s="15">
        <f>M14*101.49%</f>
        <v>19.513134258518637</v>
      </c>
      <c r="G14" s="15">
        <f>L14*98.5%</f>
        <v>18.93435867015037</v>
      </c>
      <c r="H14" s="15">
        <f>L14*98.5%</f>
        <v>18.93435867015037</v>
      </c>
      <c r="I14" s="15">
        <f t="shared" si="0"/>
        <v>19.995723350930518</v>
      </c>
      <c r="J14" s="16">
        <f>L14*92.56%</f>
        <v>17.792530340194094</v>
      </c>
      <c r="L14" s="4">
        <f>L7/Q14</f>
        <v>19.222699157513066</v>
      </c>
      <c r="M14" s="4">
        <f>M7/P14</f>
        <v>19.226657068202421</v>
      </c>
      <c r="N14" s="4" t="s">
        <v>43</v>
      </c>
      <c r="O14" s="28" t="s">
        <v>10</v>
      </c>
      <c r="P14" s="40">
        <v>3.7506000000000004</v>
      </c>
      <c r="Q14" s="53">
        <v>3.7508000000000004</v>
      </c>
      <c r="R14" s="7">
        <v>0</v>
      </c>
      <c r="S14" s="8">
        <v>0</v>
      </c>
    </row>
    <row r="15" spans="2:22">
      <c r="B15" s="14" t="s">
        <v>19</v>
      </c>
      <c r="C15" s="15"/>
      <c r="D15" s="15"/>
      <c r="E15" s="15">
        <f>M15*101.49%</f>
        <v>20.106033337912088</v>
      </c>
      <c r="F15" s="15">
        <f>M15*101.49%</f>
        <v>20.106033337912088</v>
      </c>
      <c r="G15" s="15">
        <f>L15*98.5%</f>
        <v>19.49999794069193</v>
      </c>
      <c r="H15" s="15">
        <f>L15*98.5%</f>
        <v>19.49999794069193</v>
      </c>
      <c r="I15" s="15">
        <f t="shared" si="0"/>
        <v>20.603285714285718</v>
      </c>
      <c r="J15" s="16">
        <f>L15*92.56%</f>
        <v>18.324058978583199</v>
      </c>
      <c r="L15" s="4">
        <f>L7/Q15</f>
        <v>19.79695222405272</v>
      </c>
      <c r="M15" s="4">
        <f>M7/P15</f>
        <v>19.810851648351651</v>
      </c>
      <c r="N15" s="4" t="s">
        <v>43</v>
      </c>
      <c r="O15" s="28" t="s">
        <v>37</v>
      </c>
      <c r="P15" s="40">
        <v>3.64</v>
      </c>
      <c r="Q15" s="53">
        <v>3.6420000000000003</v>
      </c>
      <c r="R15" s="7">
        <v>0</v>
      </c>
      <c r="S15" s="8">
        <v>0</v>
      </c>
    </row>
    <row r="16" spans="2:22">
      <c r="B16" s="14" t="s">
        <v>11</v>
      </c>
      <c r="C16" s="15"/>
      <c r="D16" s="15"/>
      <c r="E16" s="15">
        <f>M16*101.49%</f>
        <v>190.1032815990441</v>
      </c>
      <c r="F16" s="15">
        <f>M16*101.49%</f>
        <v>190.1032815990441</v>
      </c>
      <c r="G16" s="15">
        <f>L16*98.5%</f>
        <v>184.45054281484562</v>
      </c>
      <c r="H16" s="15">
        <f>L16*98.5%</f>
        <v>184.45054281484562</v>
      </c>
      <c r="I16" s="15">
        <f t="shared" si="0"/>
        <v>194.80482102966388</v>
      </c>
      <c r="J16" s="16">
        <f>L16*92.1%</f>
        <v>172.46593901773889</v>
      </c>
      <c r="L16" s="4">
        <f>L7/Q16</f>
        <v>187.2594343297925</v>
      </c>
      <c r="M16" s="4">
        <f>M7/P16</f>
        <v>187.31232791313835</v>
      </c>
      <c r="N16" s="4" t="s">
        <v>43</v>
      </c>
      <c r="O16" s="28" t="s">
        <v>11</v>
      </c>
      <c r="P16" s="40">
        <v>0.38498000000000004</v>
      </c>
      <c r="Q16" s="53">
        <v>0.38503000000000004</v>
      </c>
      <c r="R16" s="7">
        <v>0</v>
      </c>
      <c r="S16" s="8">
        <v>0</v>
      </c>
    </row>
    <row r="17" spans="2:19">
      <c r="B17" s="18" t="s">
        <v>12</v>
      </c>
      <c r="C17" s="23"/>
      <c r="D17" s="23"/>
      <c r="E17" s="23">
        <f>M17*101.49%</f>
        <v>241.04459966405378</v>
      </c>
      <c r="F17" s="23">
        <f>M17*101.49%</f>
        <v>241.04459966405378</v>
      </c>
      <c r="G17" s="23">
        <f>L17*98.5%</f>
        <v>233.44616560383932</v>
      </c>
      <c r="H17" s="23">
        <f>L17*98.5%</f>
        <v>233.44616560383932</v>
      </c>
      <c r="I17" s="23">
        <f t="shared" si="0"/>
        <v>247.0059943350241</v>
      </c>
      <c r="J17" s="24">
        <f>L17*88.83%</f>
        <v>210.52815117349286</v>
      </c>
      <c r="L17" s="4">
        <f>L7/Q17</f>
        <v>237.00118335415161</v>
      </c>
      <c r="M17" s="4">
        <f>M7/P17</f>
        <v>237.505763783677</v>
      </c>
      <c r="N17" s="4" t="s">
        <v>43</v>
      </c>
      <c r="O17" s="28" t="s">
        <v>12</v>
      </c>
      <c r="P17" s="40">
        <v>0.30362</v>
      </c>
      <c r="Q17" s="53">
        <v>0.30422000000000005</v>
      </c>
      <c r="R17" s="7">
        <v>0</v>
      </c>
      <c r="S17" s="8">
        <v>0</v>
      </c>
    </row>
    <row r="18" spans="2:19">
      <c r="B18" s="17"/>
      <c r="C18" s="17"/>
      <c r="D18" s="17"/>
      <c r="E18" s="17"/>
      <c r="F18" s="17"/>
      <c r="G18" s="17"/>
      <c r="H18" s="17"/>
      <c r="I18" s="17"/>
      <c r="J18" s="17"/>
      <c r="L18" s="4">
        <f>L7/Q18</f>
        <v>191.21757810428051</v>
      </c>
      <c r="M18" s="4">
        <f>M7/P18</f>
        <v>191.27718832891244</v>
      </c>
      <c r="N18" s="4" t="s">
        <v>43</v>
      </c>
      <c r="O18" s="28" t="s">
        <v>23</v>
      </c>
      <c r="P18" s="40">
        <v>0.37700000000000006</v>
      </c>
      <c r="Q18" s="53">
        <v>0.37706000000000001</v>
      </c>
      <c r="R18" s="7">
        <v>0</v>
      </c>
      <c r="S18" s="8">
        <v>0</v>
      </c>
    </row>
    <row r="19" spans="2:19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L7/Q19</f>
        <v>54.117315919837878</v>
      </c>
      <c r="M19" s="4">
        <f>M7/P19</f>
        <v>54.149958699406774</v>
      </c>
      <c r="N19" s="4" t="s">
        <v>43</v>
      </c>
      <c r="O19" s="29" t="s">
        <v>24</v>
      </c>
      <c r="P19" s="39">
        <v>1.3317000000000001</v>
      </c>
      <c r="Q19" s="41">
        <v>1.3323</v>
      </c>
      <c r="R19" s="9">
        <v>0</v>
      </c>
      <c r="S19" s="10">
        <v>0</v>
      </c>
    </row>
    <row r="20" spans="2:19">
      <c r="B20" t="s">
        <v>32</v>
      </c>
    </row>
    <row r="21" spans="2:19">
      <c r="B21" t="s">
        <v>33</v>
      </c>
      <c r="P21" s="54" t="s">
        <v>38</v>
      </c>
    </row>
    <row r="22" spans="2:19" ht="15.75" thickBot="1">
      <c r="B22" t="s">
        <v>34</v>
      </c>
      <c r="J22" t="s">
        <v>42</v>
      </c>
      <c r="P22" s="54" t="s">
        <v>39</v>
      </c>
    </row>
    <row r="23" spans="2:19" ht="27" thickBot="1">
      <c r="B23" s="19" t="s">
        <v>36</v>
      </c>
      <c r="L23" s="34" t="s">
        <v>40</v>
      </c>
      <c r="M23" s="35"/>
      <c r="N23" s="35"/>
      <c r="O23" s="36"/>
    </row>
    <row r="24" spans="2:19">
      <c r="B24" t="s">
        <v>35</v>
      </c>
    </row>
    <row r="448" spans="3:3" ht="26.25">
      <c r="C448" s="43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2019-09-04T11:42:19Z</dcterms:modified>
</cp:coreProperties>
</file>