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C4" i="4"/>
  <c r="C16"/>
  <c r="B5"/>
  <c r="B6"/>
  <c r="B7"/>
  <c r="B4"/>
  <c r="L7" i="2" l="1"/>
  <c r="M7"/>
  <c r="M15" s="1"/>
  <c r="C13" i="4"/>
  <c r="C8"/>
  <c r="B13"/>
  <c r="C12"/>
  <c r="B8"/>
  <c r="C15"/>
  <c r="C10"/>
  <c r="B9"/>
  <c r="C5"/>
  <c r="C6"/>
  <c r="B11"/>
  <c r="B16"/>
  <c r="B14"/>
  <c r="C7"/>
  <c r="B12"/>
  <c r="B15"/>
  <c r="C11"/>
  <c r="C14"/>
  <c r="B10"/>
  <c r="C9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<sst xmlns="http://schemas.openxmlformats.org/spreadsheetml/2006/main" count="70" uniqueCount="43">
  <si>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</si>
  <si>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</si>
  <si>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</si>
  <si>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</si>
  <si>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</si>
  <si>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</si>
  <si>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</si>
  <si>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</si>
  <si>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</si>
  <si>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</si>
  <si>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</si>
  <si>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</si>
  <si>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</si>
  <si>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</si>
  <si>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</si>
  <si>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</si>
  <si>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</si>
  <si>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</si>
  <si>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</si>
  <si>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</si>
  <si>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</si>
  <si>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</si>
  <si>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</si>
  <si>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</si>
  <si>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</si>
  <si>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</si>
  <si>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</si>
  <si>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</si>
  <si>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</si>
  <si>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</si>
  <si>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</si>
  <si>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</si>
  <si>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</si>
  <si>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</si>
  <si>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</si>
  <si>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</si>
  <si>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</si>
  <si>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</si>
  <si>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</si>
  <si>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</si>
  <si>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</si>
  <si>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</si>
  <si>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  AUTOMATED BY CHANDU SANJITH T , HAPPY COADING!!!  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</si>
</sst>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d\-mmm\-yy;@"/>
    <numFmt numFmtId="167" formatCode="[$-409]h:mm:ss\ AM/PM;@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indexed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9" fillId="0" borderId="14" xfId="0" applyNumberFormat="1" applyFont="1" applyBorder="1"/>
    <xf numFmtId="164" fontId="9" fillId="0" borderId="15" xfId="0" applyNumberFormat="1" applyFont="1" applyBorder="1"/>
    <xf numFmtId="0" fontId="0" fillId="5" borderId="0" xfId="0" applyFill="1"/>
    <xf numFmtId="164" fontId="9" fillId="5" borderId="0" xfId="0" applyNumberFormat="1" applyFont="1" applyFill="1" applyBorder="1"/>
    <xf numFmtId="0" fontId="10" fillId="5" borderId="0" xfId="0" applyFont="1" applyFill="1"/>
    <xf numFmtId="164" fontId="0" fillId="6" borderId="0" xfId="0" applyNumberFormat="1" applyFill="1"/>
    <xf numFmtId="2" fontId="0" fillId="6" borderId="3" xfId="0" applyNumberFormat="1" applyFill="1" applyBorder="1"/>
    <xf numFmtId="2" fontId="0" fillId="6" borderId="0" xfId="0" applyNumberFormat="1" applyFill="1" applyBorder="1"/>
    <xf numFmtId="0" fontId="0" fillId="6" borderId="7" xfId="0" applyFill="1" applyBorder="1"/>
    <xf numFmtId="2" fontId="0" fillId="6" borderId="5" xfId="0" applyNumberFormat="1" applyFill="1" applyBorder="1"/>
    <xf numFmtId="2" fontId="0" fillId="6" borderId="4" xfId="0" applyNumberFormat="1" applyFill="1" applyBorder="1"/>
    <xf numFmtId="0" fontId="0" fillId="6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3" t="s">
        <v>6</v>
      </c>
      <c r="B4" s="28" t="e">
        <f ca="1">_xll.RtGet("IDN","INR=IN","BID")</f>
        <v>#NAME?</v>
      </c>
      <c r="C4" s="29" t="e">
        <f ca="1">_xll.RtGet("IDN","INR=IN","ASK")</f>
        <v>#NAME?</v>
      </c>
      <c r="E4" s="38"/>
    </row>
    <row r="5" spans="1:5">
      <c r="A5" s="24" t="s">
        <v>16</v>
      </c>
      <c r="B5" s="26" t="e">
        <f ca="1">_xll.RtGet("IDN","JPY=","PRIMACT_1")</f>
        <v>#NAME?</v>
      </c>
      <c r="C5" s="27" t="e">
        <f ca="1">_xll.RtGet("IDN","JPY=","SEC_ACT_1")</f>
        <v>#NAME?</v>
      </c>
      <c r="E5" s="38"/>
    </row>
    <row r="6" spans="1:5">
      <c r="A6" s="24" t="s">
        <v>7</v>
      </c>
      <c r="B6" s="36" t="e">
        <f ca="1">_xll.RtGet("IDN","GBP=","PRIMACT_1")</f>
        <v>#NAME?</v>
      </c>
      <c r="C6" s="27" t="e">
        <f ca="1">_xll.RtGet("IDN","GBP=","SEC_ACT_1")</f>
        <v>#NAME?</v>
      </c>
      <c r="E6" s="38"/>
    </row>
    <row r="7" spans="1:5">
      <c r="A7" s="24" t="s">
        <v>8</v>
      </c>
      <c r="B7" s="36" t="e">
        <f ca="1">_xll.RtGet("IDN","EUR=","PRIMACT_1")</f>
        <v>#NAME?</v>
      </c>
      <c r="C7" s="27" t="e">
        <f ca="1">_xll.RtGet("IDN","EUR=","SEC_ACT_1")</f>
        <v>#NAME?</v>
      </c>
      <c r="E7" s="38"/>
    </row>
    <row r="8" spans="1:5">
      <c r="A8" s="24" t="s">
        <v>17</v>
      </c>
      <c r="B8" s="36" t="e">
        <f ca="1">_xll.RtGet("IDN","CHF=","PRIMACT_1")</f>
        <v>#NAME?</v>
      </c>
      <c r="C8" s="27" t="e">
        <f ca="1">_xll.RtGet("IDN","CHF=","SEC_ACT_1")</f>
        <v>#NAME?</v>
      </c>
      <c r="E8" s="38"/>
    </row>
    <row r="9" spans="1:5">
      <c r="A9" s="24" t="s">
        <v>18</v>
      </c>
      <c r="B9" s="26" t="e">
        <f ca="1">_xll.RtGet("IDN","AUD=","PRIMACT_1")</f>
        <v>#NAME?</v>
      </c>
      <c r="C9" s="27" t="e">
        <f ca="1">_xll.RtGet("IDN","AUD=","SEC_ACT_1")</f>
        <v>#NAME?</v>
      </c>
      <c r="E9" s="38"/>
    </row>
    <row r="10" spans="1:5">
      <c r="A10" s="24" t="s">
        <v>9</v>
      </c>
      <c r="B10" s="36" t="e">
        <f ca="1">_xll.RtGet("IDN","AED=","PRIMACT_1")</f>
        <v>#NAME?</v>
      </c>
      <c r="C10" s="27" t="e">
        <f ca="1">_xll.RtGet("IDN","AED=","SEC_ACT_1")</f>
        <v>#NAME?</v>
      </c>
      <c r="E10" s="38"/>
    </row>
    <row r="11" spans="1:5">
      <c r="A11" s="24" t="s">
        <v>10</v>
      </c>
      <c r="B11" s="26" t="e">
        <f ca="1">_xll.RtGet("IDN","SAR=","PRIMACT_1")</f>
        <v>#NAME?</v>
      </c>
      <c r="C11" s="27" t="e">
        <f ca="1">_xll.RtGet("IDN","SAR=","SEC_ACT_1")</f>
        <v>#NAME?</v>
      </c>
      <c r="E11" s="38"/>
    </row>
    <row r="12" spans="1:5">
      <c r="A12" s="24" t="s">
        <v>37</v>
      </c>
      <c r="B12" s="26" t="e">
        <f ca="1">_xll.RtGet("IDN","QAR=","PRIMACT_1")</f>
        <v>#NAME?</v>
      </c>
      <c r="C12" s="27" t="e">
        <f ca="1">_xll.RtGet("IDN","QAR=","SEC_ACT_1")</f>
        <v>#NAME?</v>
      </c>
      <c r="E12" s="38"/>
    </row>
    <row r="13" spans="1:5">
      <c r="A13" s="24" t="s">
        <v>11</v>
      </c>
      <c r="B13" s="26" t="e">
        <f ca="1">_xll.RtGet("IDN","OMR=","PRIMACT_1")</f>
        <v>#NAME?</v>
      </c>
      <c r="C13" s="27" t="e">
        <f ca="1">_xll.RtGet("IDN","OMR=","SEC_ACT_1")</f>
        <v>#NAME?</v>
      </c>
      <c r="E13" s="38"/>
    </row>
    <row r="14" spans="1:5">
      <c r="A14" s="24" t="s">
        <v>12</v>
      </c>
      <c r="B14" s="26" t="e">
        <f ca="1">_xll.RtGet("IDN","KWD=","PRIMACT_1")</f>
        <v>#NAME?</v>
      </c>
      <c r="C14" s="27" t="e">
        <f ca="1">_xll.RtGet("IDN","KWD=","SEC_ACT_1")</f>
        <v>#NAME?</v>
      </c>
      <c r="E14" s="38"/>
    </row>
    <row r="15" spans="1:5">
      <c r="A15" s="24" t="s">
        <v>23</v>
      </c>
      <c r="B15" s="36" t="e">
        <f ca="1">_xll.RtGet("IDN","BHD=","PRIMACT_1")</f>
        <v>#NAME?</v>
      </c>
      <c r="C15" s="27" t="e">
        <f ca="1">_xll.RtGet("IDN","BHD=","SEC_ACT_1")</f>
        <v>#NAME?</v>
      </c>
      <c r="E15" s="38"/>
    </row>
    <row r="16" spans="1:5" ht="15.75" thickBot="1">
      <c r="A16" s="25" t="s">
        <v>24</v>
      </c>
      <c r="B16" s="35" t="e">
        <f ca="1">_xll.RtGet("IDN","CAD=","PRIMACT_1")</f>
        <v>#NAME?</v>
      </c>
      <c r="C16" s="37" t="e">
        <f ca="1">_xll.RtGet("IDN","CAD=","SEC_ACT_1")</f>
        <v>#NAME?</v>
      </c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13">
      <c r="E33" s="38"/>
    </row>
    <row r="34" spans="5:13">
      <c r="E34" s="38"/>
    </row>
    <row r="35" spans="5:13">
      <c r="M35" s="38"/>
    </row>
    <row r="36" spans="5:13">
      <c r="M36" s="38"/>
    </row>
    <row r="37" spans="5:13">
      <c r="M37" s="38"/>
    </row>
    <row r="38" spans="5:13">
      <c r="M38" s="38"/>
    </row>
    <row r="39" spans="5:13">
      <c r="M39" s="38"/>
    </row>
    <row r="40" spans="5:13">
      <c r="M40" s="38"/>
    </row>
    <row r="41" spans="5:13">
      <c r="M41" s="38"/>
    </row>
    <row r="42" spans="5:13">
      <c r="M42" s="38"/>
    </row>
    <row r="43" spans="5:13">
      <c r="M43" s="38"/>
    </row>
    <row r="44" spans="5:13">
      <c r="M44" s="38"/>
    </row>
    <row r="45" spans="5:13">
      <c r="M45" s="38"/>
    </row>
    <row r="46" spans="5:13">
      <c r="M46" s="38"/>
    </row>
    <row r="47" spans="5:13">
      <c r="M47" s="38"/>
    </row>
    <row r="48" spans="5:13">
      <c r="M48" s="38"/>
    </row>
    <row r="49" spans="13:13">
      <c r="M49" s="38"/>
    </row>
    <row r="50" spans="13:13">
      <c r="M50" s="38"/>
    </row>
    <row r="51" spans="13:13">
      <c r="M51" s="38"/>
    </row>
    <row r="52" spans="13:13">
      <c r="M52" s="38"/>
    </row>
    <row r="53" spans="13:13">
      <c r="M53" s="38"/>
    </row>
    <row r="54" spans="13:13">
      <c r="M54" s="38"/>
    </row>
    <row r="55" spans="13:13">
      <c r="M55" s="38"/>
    </row>
    <row r="56" spans="13:13">
      <c r="M56" s="38"/>
    </row>
    <row r="57" spans="13:13">
      <c r="M57" s="38"/>
    </row>
    <row r="58" spans="13:13">
      <c r="M58" s="38"/>
    </row>
    <row r="59" spans="13:13">
      <c r="M59" s="38"/>
    </row>
    <row r="60" spans="13:13">
      <c r="M60" s="38"/>
    </row>
    <row r="61" spans="13:13">
      <c r="M61" s="38"/>
    </row>
    <row r="62" spans="13:13">
      <c r="M62" s="38"/>
    </row>
    <row r="63" spans="13:13">
      <c r="M63" s="38"/>
    </row>
    <row r="64" spans="13:13">
      <c r="M64" s="38"/>
    </row>
    <row r="65" spans="13:13">
      <c r="M65" s="38"/>
    </row>
    <row r="66" spans="13:13">
      <c r="M66" s="38"/>
    </row>
    <row r="67" spans="13:13">
      <c r="M67" s="38"/>
    </row>
    <row r="68" spans="13:13">
      <c r="M68" s="38"/>
    </row>
    <row r="69" spans="13:13">
      <c r="M69" s="38"/>
    </row>
    <row r="70" spans="13:13">
      <c r="M70" s="38"/>
    </row>
    <row r="71" spans="13:13">
      <c r="M71" s="38"/>
    </row>
    <row r="72" spans="13:13">
      <c r="M72" s="38"/>
    </row>
    <row r="73" spans="13:13">
      <c r="M73" s="38"/>
    </row>
    <row r="74" spans="13:13">
      <c r="M74" s="38"/>
    </row>
    <row r="75" spans="13:13">
      <c r="M75" s="38"/>
    </row>
    <row r="76" spans="13:13">
      <c r="M76" s="38"/>
    </row>
    <row r="77" spans="13:13">
      <c r="M77" s="38"/>
    </row>
    <row r="78" spans="13:13">
      <c r="M78" s="38"/>
    </row>
    <row r="79" spans="13:13">
      <c r="M7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D448"/>
  <sheetViews>
    <sheetView tabSelected="1" workbookViewId="0">
      <selection activeCell="K17" sqref="K17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style="46" bestFit="1" customWidth="1"/>
    <col min="14" max="15" width="10" customWidth="1"/>
    <col min="16" max="16" width="11.5703125" bestFit="1" customWidth="1"/>
    <col min="17" max="17" width="10.5703125" bestFit="1" customWidth="1"/>
    <col min="19" max="19" width="9.5703125" bestFit="1" customWidth="1"/>
    <col min="22" max="22" width="0" hidden="1" customWidth="1"/>
  </cols>
  <sheetData>
    <row r="1" spans="2:30" ht="26.25">
      <c r="H1" s="54" t="s">
        <v>42</v>
      </c>
      <c r="I1" s="52"/>
      <c r="J1" s="52"/>
      <c r="K1" s="52"/>
      <c r="L1" s="53"/>
      <c r="M1" s="53"/>
      <c r="N1" s="40"/>
      <c r="O1" s="41"/>
    </row>
    <row r="2" spans="2:30">
      <c r="B2" s="45" t="s">
        <v>30</v>
      </c>
      <c r="C2" s="45"/>
      <c r="D2" s="45"/>
      <c r="E2" s="45"/>
      <c r="F2" s="45"/>
      <c r="G2" s="45"/>
      <c r="H2" s="45"/>
      <c r="I2" s="45"/>
      <c r="J2" s="45"/>
    </row>
    <row r="4" spans="2:30">
      <c r="B4" s="1" t="s">
        <v>29</v>
      </c>
      <c r="E4" s="33">
        <f ca="1">TODAY()</f>
        <v>43712</v>
      </c>
      <c r="G4" s="21"/>
      <c r="I4" s="1"/>
      <c r="J4" s="34">
        <v>9.2799999999999994</v>
      </c>
      <c r="K4" s="22"/>
      <c r="L4" s="47" t="s">
        <v>20</v>
      </c>
      <c r="M4" s="47"/>
      <c r="N4" s="42"/>
      <c r="O4" s="3"/>
      <c r="P4" s="43" t="s">
        <v>25</v>
      </c>
      <c r="Q4" s="43"/>
      <c r="R4" s="44" t="s">
        <v>26</v>
      </c>
      <c r="S4" s="44"/>
    </row>
    <row r="5" spans="2:30">
      <c r="L5" s="48" t="s">
        <v>21</v>
      </c>
      <c r="M5" s="48" t="s">
        <v>22</v>
      </c>
      <c r="N5" s="42"/>
      <c r="O5" s="3"/>
      <c r="P5" s="3" t="s">
        <v>21</v>
      </c>
      <c r="Q5" s="3" t="s">
        <v>22</v>
      </c>
      <c r="R5" s="3" t="s">
        <v>21</v>
      </c>
      <c r="S5" s="3" t="s">
        <v>22</v>
      </c>
    </row>
    <row r="6" spans="2:30" ht="15.75" thickBot="1">
      <c r="B6" s="18" t="s">
        <v>13</v>
      </c>
      <c r="C6" s="19" t="s">
        <v>3</v>
      </c>
      <c r="D6" s="19" t="s">
        <v>1</v>
      </c>
      <c r="E6" s="19" t="s">
        <v>14</v>
      </c>
      <c r="F6" s="19" t="s">
        <v>5</v>
      </c>
      <c r="G6" s="19" t="s">
        <v>15</v>
      </c>
      <c r="H6" s="19" t="s">
        <v>0</v>
      </c>
      <c r="I6" s="19" t="s">
        <v>4</v>
      </c>
      <c r="J6" s="20" t="s">
        <v>2</v>
      </c>
    </row>
    <row r="7" spans="2:30">
      <c r="B7" s="10" t="s">
        <v>6</v>
      </c>
      <c r="C7" s="11">
        <f>M7*101.46%</f>
        <v>71.494803600000012</v>
      </c>
      <c r="D7" s="11">
        <f>L7*97.99%</f>
        <v>69.038854499999999</v>
      </c>
      <c r="E7" s="11">
        <f>M7*100.45%</f>
        <v>70.783096999999998</v>
      </c>
      <c r="F7" s="11">
        <f>M7*100.48%</f>
        <v>70.804236800000012</v>
      </c>
      <c r="G7" s="11">
        <f>L7*99.48%</f>
        <v>70.088633999999999</v>
      </c>
      <c r="H7" s="11">
        <f>L7*99.5%</f>
        <v>70.102724999999992</v>
      </c>
      <c r="I7" s="11">
        <f>M7*103.24%</f>
        <v>72.749098400000008</v>
      </c>
      <c r="J7" s="12">
        <f>L7*97.65%</f>
        <v>68.799307499999998</v>
      </c>
      <c r="L7" s="49">
        <f>P7-S7/100</f>
        <v>70.454999999999998</v>
      </c>
      <c r="M7" s="49">
        <f>Q7-R7/100</f>
        <v>70.466000000000008</v>
      </c>
      <c r="N7" s="49">
        <v>70.460499999999996</v>
      </c>
      <c r="O7" s="23" t="s">
        <v>6</v>
      </c>
      <c r="P7" s="28">
        <v>70.47</v>
      </c>
      <c r="Q7" s="29">
        <v>70.48</v>
      </c>
      <c r="R7" s="4">
        <v>1.4</v>
      </c>
      <c r="S7" s="5">
        <v>1.5</v>
      </c>
      <c r="T7" s="2" t="s">
        <v>27</v>
      </c>
      <c r="U7" s="2"/>
      <c r="V7" t="s">
        <v>28</v>
      </c>
      <c r="AD7">
        <v>140.92099999999999</v>
      </c>
    </row>
    <row r="8" spans="2:30">
      <c r="B8" s="13" t="s">
        <v>16</v>
      </c>
      <c r="C8" s="14">
        <f>M8*101.96%</f>
        <v>67.793105869031891</v>
      </c>
      <c r="D8" s="14">
        <f>L8*98.17%</f>
        <v>65.256791678460218</v>
      </c>
      <c r="E8" s="14">
        <f>M8*100.94%</f>
        <v>67.114908850726565</v>
      </c>
      <c r="F8" s="14">
        <f>M8*100.98%</f>
        <v>67.141504812228732</v>
      </c>
      <c r="G8" s="14">
        <f>L8*99.1625%</f>
        <v>65.916538706481731</v>
      </c>
      <c r="H8" s="14">
        <f>L8*99.18%</f>
        <v>65.92817152561561</v>
      </c>
      <c r="I8" s="14">
        <f>M8*104%</f>
        <v>69.149499905642585</v>
      </c>
      <c r="J8" s="15">
        <f>L8*93.26%</f>
        <v>61.99295499575431</v>
      </c>
      <c r="L8" s="49">
        <f>L7/Q8*100</f>
        <v>66.473252193603159</v>
      </c>
      <c r="M8" s="49">
        <f>M7/P8*100</f>
        <v>66.489903755425559</v>
      </c>
      <c r="N8" s="49">
        <v>66.481577974514352</v>
      </c>
      <c r="O8" s="24" t="s">
        <v>16</v>
      </c>
      <c r="P8" s="26">
        <v>105.98</v>
      </c>
      <c r="Q8" s="27">
        <v>105.99000000000001</v>
      </c>
      <c r="R8" s="6">
        <v>0</v>
      </c>
      <c r="S8" s="7">
        <v>0</v>
      </c>
      <c r="AD8">
        <v>132.9631559490287</v>
      </c>
    </row>
    <row r="9" spans="2:30">
      <c r="B9" s="13" t="s">
        <v>7</v>
      </c>
      <c r="C9" s="14">
        <f>M9*101.96%</f>
        <v>87.294267324000003</v>
      </c>
      <c r="D9" s="14">
        <f>L9*98.15%</f>
        <v>83.984596946250008</v>
      </c>
      <c r="E9" s="14">
        <f>M9*100.96%</f>
        <v>86.438105424</v>
      </c>
      <c r="F9" s="14">
        <f>M9*100.98%</f>
        <v>86.455228662000025</v>
      </c>
      <c r="G9" s="14">
        <f>L9*99.13%</f>
        <v>84.823159401750004</v>
      </c>
      <c r="H9" s="14">
        <f>L9*99.15%</f>
        <v>84.840272921250005</v>
      </c>
      <c r="I9" s="14">
        <f t="shared" ref="I9:I17" si="0">M9*104%</f>
        <v>89.040837600000017</v>
      </c>
      <c r="J9" s="15">
        <f>L9*93.23%</f>
        <v>79.774671149250011</v>
      </c>
      <c r="L9" s="49">
        <f>L7*P9</f>
        <v>85.567597500000005</v>
      </c>
      <c r="M9" s="49">
        <f>M7*Q9</f>
        <v>85.616190000000017</v>
      </c>
      <c r="N9" s="49">
        <v>85.591893750000011</v>
      </c>
      <c r="O9" s="24" t="s">
        <v>7</v>
      </c>
      <c r="P9" s="36">
        <v>1.2145000000000001</v>
      </c>
      <c r="Q9" s="27">
        <v>1.2150000000000001</v>
      </c>
      <c r="R9" s="6">
        <v>0</v>
      </c>
      <c r="S9" s="7">
        <v>0</v>
      </c>
      <c r="AD9">
        <v>171.18378750000002</v>
      </c>
    </row>
    <row r="10" spans="2:30">
      <c r="B10" s="13" t="s">
        <v>8</v>
      </c>
      <c r="C10" s="14">
        <f>M10*101.96%</f>
        <v>79.937120843360006</v>
      </c>
      <c r="D10" s="14">
        <f>L10*98.14%</f>
        <v>76.923297412500006</v>
      </c>
      <c r="E10" s="14">
        <f>M10*100.96%</f>
        <v>79.153116127360008</v>
      </c>
      <c r="F10" s="14">
        <f>M10*100.98%</f>
        <v>79.168796221680026</v>
      </c>
      <c r="G10" s="14">
        <f>L10*99.13%</f>
        <v>77.699271168749988</v>
      </c>
      <c r="H10" s="14">
        <f>L10*99.13%</f>
        <v>77.699271168749988</v>
      </c>
      <c r="I10" s="14">
        <f t="shared" si="0"/>
        <v>81.536490464000025</v>
      </c>
      <c r="J10" s="15">
        <f>L10*93.24%</f>
        <v>73.082619224999988</v>
      </c>
      <c r="L10" s="49">
        <f>L7*P10</f>
        <v>78.381187499999996</v>
      </c>
      <c r="M10" s="49">
        <f>M7*Q10</f>
        <v>78.400471600000017</v>
      </c>
      <c r="N10" s="49">
        <v>78.390829550000007</v>
      </c>
      <c r="O10" s="24" t="s">
        <v>8</v>
      </c>
      <c r="P10" s="36">
        <v>1.1125</v>
      </c>
      <c r="Q10" s="27">
        <v>1.1126</v>
      </c>
      <c r="R10" s="6">
        <v>0</v>
      </c>
      <c r="S10" s="7">
        <v>0</v>
      </c>
      <c r="AD10">
        <v>156.78165910000001</v>
      </c>
    </row>
    <row r="11" spans="2:30">
      <c r="B11" s="13" t="s">
        <v>17</v>
      </c>
      <c r="C11" s="14">
        <f>M11*101.96%</f>
        <v>73.373298202614379</v>
      </c>
      <c r="D11" s="14">
        <f>L11*98.14%</f>
        <v>70.584459983666804</v>
      </c>
      <c r="E11" s="14">
        <f>M11*100.96%</f>
        <v>72.653669934640519</v>
      </c>
      <c r="F11" s="14">
        <f>M11*100.98%</f>
        <v>72.668062500000019</v>
      </c>
      <c r="G11" s="14">
        <f>L11*99.13%</f>
        <v>71.296489893834206</v>
      </c>
      <c r="H11" s="14">
        <f>L11*99.13%</f>
        <v>71.296489893834206</v>
      </c>
      <c r="I11" s="14">
        <f t="shared" si="0"/>
        <v>74.841339869281057</v>
      </c>
      <c r="J11" s="15">
        <f>L11*93.24%</f>
        <v>67.060271539403828</v>
      </c>
      <c r="L11" s="49">
        <f>L7/Q11</f>
        <v>71.922213148223761</v>
      </c>
      <c r="M11" s="49">
        <f>M7/P11</f>
        <v>71.962826797385631</v>
      </c>
      <c r="N11" s="49">
        <v>71.942519972804689</v>
      </c>
      <c r="O11" s="24" t="s">
        <v>17</v>
      </c>
      <c r="P11" s="36">
        <v>0.97920000000000007</v>
      </c>
      <c r="Q11" s="27">
        <v>0.97960000000000003</v>
      </c>
      <c r="R11" s="6">
        <v>0</v>
      </c>
      <c r="S11" s="7">
        <v>0</v>
      </c>
      <c r="AD11">
        <v>143.88503994560938</v>
      </c>
    </row>
    <row r="12" spans="2:30">
      <c r="B12" s="13" t="s">
        <v>18</v>
      </c>
      <c r="C12" s="14">
        <f>M12*101.96%</f>
        <v>48.748280147599999</v>
      </c>
      <c r="D12" s="14">
        <f>L12*98.14%</f>
        <v>46.900739447100001</v>
      </c>
      <c r="E12" s="14">
        <f>M12*100.96%</f>
        <v>48.270168337599998</v>
      </c>
      <c r="F12" s="14">
        <f>M12*100.98%</f>
        <v>48.279730573800009</v>
      </c>
      <c r="G12" s="14">
        <f>L12*99.13%</f>
        <v>47.373856749449992</v>
      </c>
      <c r="H12" s="14">
        <f>L12*99.13%</f>
        <v>47.373856749449992</v>
      </c>
      <c r="I12" s="14">
        <f t="shared" si="0"/>
        <v>49.723628240000004</v>
      </c>
      <c r="J12" s="15">
        <f>L12*93.24%</f>
        <v>44.559047748599994</v>
      </c>
      <c r="L12" s="49">
        <f>L7*P12</f>
        <v>47.789626499999997</v>
      </c>
      <c r="M12" s="49">
        <f>M7*Q12</f>
        <v>47.811181000000005</v>
      </c>
      <c r="N12" s="49">
        <v>47.800403750000001</v>
      </c>
      <c r="O12" s="24" t="s">
        <v>18</v>
      </c>
      <c r="P12" s="26">
        <v>0.67830000000000001</v>
      </c>
      <c r="Q12" s="27">
        <v>0.67849999999999999</v>
      </c>
      <c r="R12" s="6">
        <v>0</v>
      </c>
      <c r="S12" s="7">
        <v>0</v>
      </c>
      <c r="AD12">
        <v>95.600807500000002</v>
      </c>
    </row>
    <row r="13" spans="2:30">
      <c r="B13" s="58" t="s">
        <v>9</v>
      </c>
      <c r="C13" s="57"/>
      <c r="D13" s="57"/>
      <c r="E13" s="57">
        <f>M13*101.49%</f>
        <v>19.471777227183619</v>
      </c>
      <c r="F13" s="57">
        <f>M13*101.49%</f>
        <v>19.471777227183619</v>
      </c>
      <c r="G13" s="57">
        <f>L13*98.5%</f>
        <v>18.891567986933438</v>
      </c>
      <c r="H13" s="57">
        <f>L13*98.5%</f>
        <v>18.891567986933438</v>
      </c>
      <c r="I13" s="57">
        <f t="shared" si="0"/>
        <v>19.953343498148552</v>
      </c>
      <c r="J13" s="56">
        <f>L13*92.56%</f>
        <v>17.752320130665577</v>
      </c>
      <c r="K13" s="55">
        <v>19.072059009508042</v>
      </c>
      <c r="L13" s="49">
        <f>L7/Q13</f>
        <v>19.179256839526335</v>
      </c>
      <c r="M13" s="49">
        <f>M7/P13</f>
        <v>19.185907209758224</v>
      </c>
      <c r="N13" s="49">
        <v>19.182582024642279</v>
      </c>
      <c r="O13" s="24" t="s">
        <v>9</v>
      </c>
      <c r="P13" s="36">
        <v>3.6728000000000001</v>
      </c>
      <c r="Q13" s="27">
        <v>3.6735000000000002</v>
      </c>
      <c r="R13" s="6">
        <v>0</v>
      </c>
      <c r="S13" s="7">
        <v>0</v>
      </c>
      <c r="AD13">
        <v>114.43235405704826</v>
      </c>
    </row>
    <row r="14" spans="2:30">
      <c r="B14" s="13" t="s">
        <v>10</v>
      </c>
      <c r="C14" s="14"/>
      <c r="D14" s="14"/>
      <c r="E14" s="14">
        <f>M14*101.49%</f>
        <v>19.064817498400512</v>
      </c>
      <c r="F14" s="14">
        <f>M14*101.49%</f>
        <v>19.064817498400512</v>
      </c>
      <c r="G14" s="14">
        <f>L14*98.5%</f>
        <v>18.497794333235596</v>
      </c>
      <c r="H14" s="14">
        <f>L14*98.5%</f>
        <v>18.497794333235596</v>
      </c>
      <c r="I14" s="14">
        <f t="shared" si="0"/>
        <v>19.536319044572405</v>
      </c>
      <c r="J14" s="15">
        <f>L14*92.56%</f>
        <v>17.382292827251643</v>
      </c>
      <c r="L14" s="49">
        <f>L7/Q14</f>
        <v>18.779486632726496</v>
      </c>
      <c r="M14" s="49">
        <f>M7/P14</f>
        <v>18.784922158242697</v>
      </c>
      <c r="N14" s="49">
        <v>18.782204395484598</v>
      </c>
      <c r="O14" s="24" t="s">
        <v>10</v>
      </c>
      <c r="P14" s="26">
        <v>3.7512000000000003</v>
      </c>
      <c r="Q14" s="27">
        <v>3.7517</v>
      </c>
      <c r="R14" s="6">
        <v>0</v>
      </c>
      <c r="S14" s="7">
        <v>0</v>
      </c>
      <c r="AD14">
        <v>37.564408790969196</v>
      </c>
    </row>
    <row r="15" spans="2:30">
      <c r="B15" s="58" t="s">
        <v>19</v>
      </c>
      <c r="C15" s="57"/>
      <c r="D15" s="57"/>
      <c r="E15" s="57">
        <f>M15*101.49%</f>
        <v>19.647237197802198</v>
      </c>
      <c r="F15" s="57">
        <f>M15*101.49%</f>
        <v>19.647237197802198</v>
      </c>
      <c r="G15" s="57">
        <f>L15*98.5%</f>
        <v>19.054962932454693</v>
      </c>
      <c r="H15" s="57">
        <f>L15*98.5%</f>
        <v>19.054962932454693</v>
      </c>
      <c r="I15" s="57">
        <f t="shared" si="0"/>
        <v>20.133142857142861</v>
      </c>
      <c r="J15" s="56">
        <f>L15*92.56%</f>
        <v>17.905861614497525</v>
      </c>
      <c r="K15" s="55">
        <v>19.240567455359027</v>
      </c>
      <c r="L15" s="49">
        <f>L7/Q15</f>
        <v>19.345140032948926</v>
      </c>
      <c r="M15" s="49">
        <f>M7/P15</f>
        <v>19.35879120879121</v>
      </c>
      <c r="N15" s="49">
        <v>19.351965620870068</v>
      </c>
      <c r="O15" s="24" t="s">
        <v>37</v>
      </c>
      <c r="P15" s="26">
        <v>3.64</v>
      </c>
      <c r="Q15" s="27">
        <v>3.6420000000000003</v>
      </c>
      <c r="R15" s="6">
        <v>0</v>
      </c>
      <c r="S15" s="7">
        <v>0</v>
      </c>
      <c r="AD15">
        <v>115.44340473215416</v>
      </c>
    </row>
    <row r="16" spans="2:30">
      <c r="B16" s="13" t="s">
        <v>11</v>
      </c>
      <c r="C16" s="14"/>
      <c r="D16" s="14"/>
      <c r="E16" s="14">
        <f>M16*101.49%</f>
        <v>185.76052209148287</v>
      </c>
      <c r="F16" s="14">
        <f>M16*101.49%</f>
        <v>185.76052209148287</v>
      </c>
      <c r="G16" s="14">
        <f>L16*98.5%</f>
        <v>180.24563659030699</v>
      </c>
      <c r="H16" s="14">
        <f>L16*98.5%</f>
        <v>180.24563659030699</v>
      </c>
      <c r="I16" s="14">
        <f t="shared" si="0"/>
        <v>190.35465856256008</v>
      </c>
      <c r="J16" s="15">
        <f>L16*92.1%</f>
        <v>168.53424497428702</v>
      </c>
      <c r="L16" s="49">
        <f>L7/Q16</f>
        <v>182.99049400031166</v>
      </c>
      <c r="M16" s="49">
        <f>M7/P16</f>
        <v>183.03332554092313</v>
      </c>
      <c r="N16" s="49">
        <v>183.01190977061739</v>
      </c>
      <c r="O16" s="24" t="s">
        <v>11</v>
      </c>
      <c r="P16" s="26">
        <v>0.38499000000000005</v>
      </c>
      <c r="Q16" s="27">
        <v>0.38502000000000003</v>
      </c>
      <c r="R16" s="6">
        <v>0</v>
      </c>
      <c r="S16" s="7">
        <v>0</v>
      </c>
      <c r="AD16">
        <v>366.02381954123479</v>
      </c>
    </row>
    <row r="17" spans="2:30">
      <c r="B17" s="61" t="s">
        <v>12</v>
      </c>
      <c r="C17" s="60"/>
      <c r="D17" s="60"/>
      <c r="E17" s="60">
        <f>M17*101.49%</f>
        <v>234.95611866745512</v>
      </c>
      <c r="F17" s="60">
        <f>M17*101.49%</f>
        <v>234.95611866745512</v>
      </c>
      <c r="G17" s="60">
        <f>L17*98.5%</f>
        <v>227.54992130631513</v>
      </c>
      <c r="H17" s="60">
        <f>L17*98.5%</f>
        <v>227.54992130631513</v>
      </c>
      <c r="I17" s="60">
        <f t="shared" si="0"/>
        <v>240.76693606675866</v>
      </c>
      <c r="J17" s="59">
        <f>L17*88.83%</f>
        <v>205.2107564430454</v>
      </c>
      <c r="K17" s="55">
        <v>228.49829540955747</v>
      </c>
      <c r="L17" s="49">
        <f>L7/Q17</f>
        <v>231.01514853433008</v>
      </c>
      <c r="M17" s="49">
        <f>M7/P17</f>
        <v>231.50666929496023</v>
      </c>
      <c r="N17" s="49">
        <v>231.26090891464514</v>
      </c>
      <c r="O17" s="24" t="s">
        <v>12</v>
      </c>
      <c r="P17" s="26">
        <v>0.30438000000000004</v>
      </c>
      <c r="Q17" s="27">
        <v>0.30498000000000003</v>
      </c>
      <c r="R17" s="6">
        <v>0</v>
      </c>
      <c r="S17" s="7">
        <v>0</v>
      </c>
      <c r="AD17">
        <v>1370.9897724573448</v>
      </c>
    </row>
    <row r="18" spans="2:30">
      <c r="B18" s="16"/>
      <c r="C18" s="16"/>
      <c r="D18" s="16"/>
      <c r="E18" s="16"/>
      <c r="F18" s="16"/>
      <c r="G18" s="16"/>
      <c r="H18" s="16"/>
      <c r="I18" s="16"/>
      <c r="J18" s="16"/>
      <c r="L18" s="49">
        <f>L7/Q18</f>
        <v>186.84859575145197</v>
      </c>
      <c r="M18" s="49">
        <f>M7/P18</f>
        <v>186.95213838480313</v>
      </c>
      <c r="N18" s="49">
        <v>186.90036706812754</v>
      </c>
      <c r="O18" s="24" t="s">
        <v>23</v>
      </c>
      <c r="P18" s="36">
        <v>0.37692000000000003</v>
      </c>
      <c r="Q18" s="27">
        <v>0.37707000000000002</v>
      </c>
      <c r="R18" s="6">
        <v>0</v>
      </c>
      <c r="S18" s="7">
        <v>0</v>
      </c>
      <c r="AD18">
        <v>373.80073413625507</v>
      </c>
    </row>
    <row r="19" spans="2:30" ht="15.75" thickBot="1">
      <c r="B19" t="s">
        <v>31</v>
      </c>
      <c r="C19" s="16"/>
      <c r="D19" s="16"/>
      <c r="E19" s="16"/>
      <c r="F19" s="16"/>
      <c r="G19" s="16"/>
      <c r="H19" s="16"/>
      <c r="I19" s="16"/>
      <c r="J19" s="16"/>
      <c r="L19" s="49">
        <f>L7/Q19</f>
        <v>53.249943314942172</v>
      </c>
      <c r="M19" s="49">
        <f>M7/P19</f>
        <v>53.274363045286165</v>
      </c>
      <c r="N19" s="49">
        <v>53.262153180114169</v>
      </c>
      <c r="O19" s="25" t="s">
        <v>24</v>
      </c>
      <c r="P19" s="35">
        <v>1.3227</v>
      </c>
      <c r="Q19" s="37">
        <v>1.3231000000000002</v>
      </c>
      <c r="R19" s="8">
        <v>0</v>
      </c>
      <c r="S19" s="9">
        <v>0</v>
      </c>
      <c r="AD19">
        <v>106.52430636022834</v>
      </c>
    </row>
    <row r="20" spans="2:30">
      <c r="B20" t="s">
        <v>32</v>
      </c>
    </row>
    <row r="21" spans="2:30">
      <c r="B21" t="s">
        <v>33</v>
      </c>
      <c r="P21" s="32" t="s">
        <v>38</v>
      </c>
    </row>
    <row r="22" spans="2:30" ht="15.75" thickBot="1">
      <c r="B22" t="s">
        <v>34</v>
      </c>
      <c r="P22" s="32" t="s">
        <v>39</v>
      </c>
    </row>
    <row r="23" spans="2:30" ht="27" thickBot="1">
      <c r="B23" s="17" t="s">
        <v>36</v>
      </c>
      <c r="L23" s="50" t="s">
        <v>40</v>
      </c>
      <c r="M23" s="51"/>
      <c r="N23" s="30"/>
      <c r="O23" s="31"/>
    </row>
    <row r="24" spans="2:30">
      <c r="B24" t="s">
        <v>35</v>
      </c>
    </row>
    <row r="448" spans="3:3" ht="26.25">
      <c r="C448" s="39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2019-09-04T10:32:05Z</dcterms:modified>
</cp:coreProperties>
</file>