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7" i="4"/>
  <c r="B6"/>
  <c r="B4"/>
  <c r="B5"/>
  <c r="C4"/>
  <c r="C16"/>
  <c r="L7" i="2" l="1"/>
  <c r="M7"/>
  <c r="M15" s="1"/>
  <c r="B15" i="4"/>
  <c r="B11"/>
  <c r="B16"/>
  <c r="C14"/>
  <c r="C9"/>
  <c r="B12"/>
  <c r="C8"/>
  <c r="B9"/>
  <c r="B8"/>
  <c r="C5"/>
  <c r="C6"/>
  <c r="B10"/>
  <c r="B14"/>
  <c r="C7"/>
  <c r="C10"/>
  <c r="B13"/>
  <c r="C11"/>
  <c r="C13"/>
  <c r="C12"/>
  <c r="C15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<sst xmlns="http://schemas.openxmlformats.org/spreadsheetml/2006/main" count="71" uniqueCount="44">
  <si>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</si>
  <si>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</si>
  <si>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</si>
  <si>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</si>
  <si>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</si>
  <si>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</si>
  <si>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</si>
  <si>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</si>
  <si>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</si>
  <si>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</si>
  <si>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</si>
  <si>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</si>
  <si>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</si>
  <si>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</si>
  <si>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</si>
  <si>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</si>
  <si>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</si>
  <si>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</si>
  <si>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</si>
  <si>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</si>
  <si>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</si>
  <si>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</si>
  <si>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</si>
  <si>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</si>
  <si>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</si>
  <si>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</si>
  <si>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</si>
  <si>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</si>
  <si>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</si>
  <si>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</si>
  <si>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</si>
  <si>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</si>
  <si>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</si>
  <si>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</si>
  <si>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</si>
  <si>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</si>
  <si>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</si>
  <si>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</si>
  <si>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</si>
  <si>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</si>
  <si>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</si>
  <si>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</si>
  <si>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</si>
  <si>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REV ISED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</si>
</sst>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4" t="s">
        <v>6</v>
      </c>
      <c r="B4" s="29" t="e">
        <f ca="1">_xll.RtGet("IDN","INR=IN","BID")</f>
        <v>#NAME?</v>
      </c>
      <c r="C4" s="30" t="e">
        <f ca="1">_xll.RtGet("IDN","INR=IN","ASK")</f>
        <v>#NAME?</v>
      </c>
      <c r="E4" s="39"/>
    </row>
    <row r="5" spans="1:5">
      <c r="A5" s="25" t="s">
        <v>16</v>
      </c>
      <c r="B5" s="27" t="e">
        <f ca="1">_xll.RtGet("IDN","JPY=","PRIMACT_1")</f>
        <v>#NAME?</v>
      </c>
      <c r="C5" s="28" t="e">
        <f ca="1">_xll.RtGet("IDN","JPY=","SEC_ACT_1")</f>
        <v>#NAME?</v>
      </c>
      <c r="E5" s="39"/>
    </row>
    <row r="6" spans="1:5">
      <c r="A6" s="25" t="s">
        <v>7</v>
      </c>
      <c r="B6" s="37" t="e">
        <f ca="1">_xll.RtGet("IDN","GBP=","PRIMACT_1")</f>
        <v>#NAME?</v>
      </c>
      <c r="C6" s="28" t="e">
        <f ca="1">_xll.RtGet("IDN","GBP=","SEC_ACT_1")</f>
        <v>#NAME?</v>
      </c>
      <c r="E6" s="39"/>
    </row>
    <row r="7" spans="1:5">
      <c r="A7" s="25" t="s">
        <v>8</v>
      </c>
      <c r="B7" s="37" t="e">
        <f ca="1">_xll.RtGet("IDN","EUR=","PRIMACT_1")</f>
        <v>#NAME?</v>
      </c>
      <c r="C7" s="28" t="e">
        <f ca="1">_xll.RtGet("IDN","EUR=","SEC_ACT_1")</f>
        <v>#NAME?</v>
      </c>
      <c r="E7" s="39"/>
    </row>
    <row r="8" spans="1:5">
      <c r="A8" s="25" t="s">
        <v>17</v>
      </c>
      <c r="B8" s="37" t="e">
        <f ca="1">_xll.RtGet("IDN","CHF=","PRIMACT_1")</f>
        <v>#NAME?</v>
      </c>
      <c r="C8" s="28" t="e">
        <f ca="1">_xll.RtGet("IDN","CHF=","SEC_ACT_1")</f>
        <v>#NAME?</v>
      </c>
      <c r="E8" s="39"/>
    </row>
    <row r="9" spans="1:5">
      <c r="A9" s="25" t="s">
        <v>18</v>
      </c>
      <c r="B9" s="27" t="e">
        <f ca="1">_xll.RtGet("IDN","AUD=","PRIMACT_1")</f>
        <v>#NAME?</v>
      </c>
      <c r="C9" s="28" t="e">
        <f ca="1">_xll.RtGet("IDN","AUD=","SEC_ACT_1")</f>
        <v>#NAME?</v>
      </c>
      <c r="E9" s="39"/>
    </row>
    <row r="10" spans="1:5">
      <c r="A10" s="25" t="s">
        <v>9</v>
      </c>
      <c r="B10" s="37" t="e">
        <f ca="1">_xll.RtGet("IDN","AED=","PRIMACT_1")</f>
        <v>#NAME?</v>
      </c>
      <c r="C10" s="28" t="e">
        <f ca="1">_xll.RtGet("IDN","AED=","SEC_ACT_1")</f>
        <v>#NAME?</v>
      </c>
      <c r="E10" s="39"/>
    </row>
    <row r="11" spans="1:5">
      <c r="A11" s="25" t="s">
        <v>10</v>
      </c>
      <c r="B11" s="27" t="e">
        <f ca="1">_xll.RtGet("IDN","SAR=","PRIMACT_1")</f>
        <v>#NAME?</v>
      </c>
      <c r="C11" s="28" t="e">
        <f ca="1">_xll.RtGet("IDN","SAR=","SEC_ACT_1")</f>
        <v>#NAME?</v>
      </c>
      <c r="E11" s="39"/>
    </row>
    <row r="12" spans="1:5">
      <c r="A12" s="25" t="s">
        <v>37</v>
      </c>
      <c r="B12" s="27" t="e">
        <f ca="1">_xll.RtGet("IDN","QAR=","PRIMACT_1")</f>
        <v>#NAME?</v>
      </c>
      <c r="C12" s="28" t="e">
        <f ca="1">_xll.RtGet("IDN","QAR=","SEC_ACT_1")</f>
        <v>#NAME?</v>
      </c>
      <c r="E12" s="39"/>
    </row>
    <row r="13" spans="1:5">
      <c r="A13" s="25" t="s">
        <v>11</v>
      </c>
      <c r="B13" s="27" t="e">
        <f ca="1">_xll.RtGet("IDN","OMR=","PRIMACT_1")</f>
        <v>#NAME?</v>
      </c>
      <c r="C13" s="28" t="e">
        <f ca="1">_xll.RtGet("IDN","OMR=","SEC_ACT_1")</f>
        <v>#NAME?</v>
      </c>
      <c r="E13" s="39"/>
    </row>
    <row r="14" spans="1:5">
      <c r="A14" s="25" t="s">
        <v>12</v>
      </c>
      <c r="B14" s="27" t="e">
        <f ca="1">_xll.RtGet("IDN","KWD=","PRIMACT_1")</f>
        <v>#NAME?</v>
      </c>
      <c r="C14" s="28" t="e">
        <f ca="1">_xll.RtGet("IDN","KWD=","SEC_ACT_1")</f>
        <v>#NAME?</v>
      </c>
      <c r="E14" s="39"/>
    </row>
    <row r="15" spans="1:5">
      <c r="A15" s="25" t="s">
        <v>23</v>
      </c>
      <c r="B15" s="37" t="e">
        <f ca="1">_xll.RtGet("IDN","BHD=","PRIMACT_1")</f>
        <v>#NAME?</v>
      </c>
      <c r="C15" s="28" t="e">
        <f ca="1">_xll.RtGet("IDN","BHD=","SEC_ACT_1")</f>
        <v>#NAME?</v>
      </c>
      <c r="E15" s="39"/>
    </row>
    <row r="16" spans="1:5" ht="15.75" thickBot="1">
      <c r="A16" s="26" t="s">
        <v>24</v>
      </c>
      <c r="B16" s="36" t="e">
        <f ca="1">_xll.RtGet("IDN","CAD=","PRIMACT_1")</f>
        <v>#NAME?</v>
      </c>
      <c r="C16" s="38" t="e">
        <f ca="1">_xll.RtGet("IDN","CAD=","SEC_ACT_1")</f>
        <v>#NAME?</v>
      </c>
      <c r="E16" s="39"/>
    </row>
    <row r="17" spans="5:5">
      <c r="E17" s="39"/>
    </row>
    <row r="18" spans="5:5">
      <c r="E18" s="39"/>
    </row>
    <row r="19" spans="5:5">
      <c r="E19" s="39"/>
    </row>
    <row r="20" spans="5:5">
      <c r="E20" s="39"/>
    </row>
    <row r="21" spans="5:5">
      <c r="E21" s="39"/>
    </row>
    <row r="22" spans="5:5">
      <c r="E22" s="39"/>
    </row>
    <row r="23" spans="5:5">
      <c r="E23" s="39"/>
    </row>
    <row r="24" spans="5:5">
      <c r="E24" s="39"/>
    </row>
    <row r="25" spans="5:5">
      <c r="E25" s="39"/>
    </row>
    <row r="26" spans="5:5">
      <c r="E26" s="39"/>
    </row>
    <row r="27" spans="5:5">
      <c r="E27" s="39"/>
    </row>
    <row r="28" spans="5:5">
      <c r="E28" s="39"/>
    </row>
    <row r="29" spans="5:5">
      <c r="E29" s="39"/>
    </row>
    <row r="30" spans="5:5">
      <c r="E30" s="39"/>
    </row>
    <row r="31" spans="5:5">
      <c r="E31" s="39"/>
    </row>
    <row r="32" spans="5:5">
      <c r="E32" s="39"/>
    </row>
    <row r="33" spans="5:13">
      <c r="E33" s="39"/>
    </row>
    <row r="34" spans="5:13">
      <c r="E34" s="39"/>
    </row>
    <row r="35" spans="5:13">
      <c r="M35" s="39"/>
    </row>
    <row r="36" spans="5:13">
      <c r="M36" s="39"/>
    </row>
    <row r="37" spans="5:13">
      <c r="M37" s="39"/>
    </row>
    <row r="38" spans="5:13">
      <c r="M38" s="39"/>
    </row>
    <row r="39" spans="5:13">
      <c r="M39" s="39"/>
    </row>
    <row r="40" spans="5:13">
      <c r="M40" s="39"/>
    </row>
    <row r="41" spans="5:13">
      <c r="M41" s="39"/>
    </row>
    <row r="42" spans="5:13">
      <c r="M42" s="39"/>
    </row>
    <row r="43" spans="5:13">
      <c r="M43" s="39"/>
    </row>
    <row r="44" spans="5:13">
      <c r="M44" s="39"/>
    </row>
    <row r="45" spans="5:13">
      <c r="M45" s="39"/>
    </row>
    <row r="46" spans="5:13">
      <c r="M46" s="39"/>
    </row>
    <row r="47" spans="5:13">
      <c r="M47" s="39"/>
    </row>
    <row r="48" spans="5:13">
      <c r="M48" s="39"/>
    </row>
    <row r="49" spans="13:13">
      <c r="M49" s="39"/>
    </row>
    <row r="50" spans="13:13">
      <c r="M50" s="39"/>
    </row>
    <row r="51" spans="13:13">
      <c r="M51" s="39"/>
    </row>
    <row r="52" spans="13:13">
      <c r="M52" s="39"/>
    </row>
    <row r="53" spans="13:13">
      <c r="M53" s="39"/>
    </row>
    <row r="54" spans="13:13">
      <c r="M54" s="39"/>
    </row>
    <row r="55" spans="13:13">
      <c r="M55" s="39"/>
    </row>
    <row r="56" spans="13:13">
      <c r="M56" s="39"/>
    </row>
    <row r="57" spans="13:13">
      <c r="M57" s="39"/>
    </row>
    <row r="58" spans="13:13">
      <c r="M58" s="39"/>
    </row>
    <row r="59" spans="13:13">
      <c r="M59" s="39"/>
    </row>
    <row r="60" spans="13:13">
      <c r="M60" s="39"/>
    </row>
    <row r="61" spans="13:13">
      <c r="M61" s="39"/>
    </row>
    <row r="62" spans="13:13">
      <c r="M62" s="39"/>
    </row>
    <row r="63" spans="13:13">
      <c r="M63" s="39"/>
    </row>
    <row r="64" spans="13:13">
      <c r="M64" s="39"/>
    </row>
    <row r="65" spans="13:13">
      <c r="M65" s="39"/>
    </row>
    <row r="66" spans="13:13">
      <c r="M66" s="39"/>
    </row>
    <row r="67" spans="13:13">
      <c r="M67" s="39"/>
    </row>
    <row r="68" spans="13:13">
      <c r="M68" s="39"/>
    </row>
    <row r="69" spans="13:13">
      <c r="M69" s="39"/>
    </row>
    <row r="70" spans="13:13">
      <c r="M70" s="39"/>
    </row>
    <row r="71" spans="13:13">
      <c r="M71" s="39"/>
    </row>
    <row r="72" spans="13:13">
      <c r="M72" s="39"/>
    </row>
    <row r="73" spans="13:13">
      <c r="M73" s="39"/>
    </row>
    <row r="74" spans="13:13">
      <c r="M74" s="39"/>
    </row>
    <row r="75" spans="13:13">
      <c r="M75" s="39"/>
    </row>
    <row r="76" spans="13:13">
      <c r="M76" s="39"/>
    </row>
    <row r="77" spans="13:13">
      <c r="M77" s="39"/>
    </row>
    <row r="78" spans="13:13">
      <c r="M78" s="39"/>
    </row>
    <row r="79" spans="13:13">
      <c r="M79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topLeftCell="J8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8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L1" s="47"/>
      <c r="M1" s="47"/>
      <c r="N1" s="41"/>
      <c r="O1" s="42"/>
    </row>
    <row r="2" spans="2:30">
      <c r="B2" s="46" t="s">
        <v>30</v>
      </c>
      <c r="C2" s="46"/>
      <c r="D2" s="46"/>
      <c r="E2" s="46"/>
      <c r="F2" s="46"/>
      <c r="G2" s="46"/>
      <c r="H2" s="46"/>
      <c r="I2" s="46"/>
      <c r="J2" s="46"/>
    </row>
    <row r="4" spans="2:30">
      <c r="B4" s="1" t="s">
        <v>29</v>
      </c>
      <c r="E4" s="34">
        <f ca="1">TODAY()</f>
        <v>43711</v>
      </c>
      <c r="G4" s="22" t="s">
        <v>43</v>
      </c>
      <c r="I4" s="1"/>
      <c r="J4" s="35">
        <v>11.32</v>
      </c>
      <c r="K4" s="23"/>
      <c r="L4" s="49" t="s">
        <v>20</v>
      </c>
      <c r="M4" s="49"/>
      <c r="N4" s="43"/>
      <c r="O4" s="3"/>
      <c r="P4" s="44" t="s">
        <v>25</v>
      </c>
      <c r="Q4" s="44"/>
      <c r="R4" s="45" t="s">
        <v>26</v>
      </c>
      <c r="S4" s="45"/>
    </row>
    <row r="5" spans="2:30">
      <c r="L5" s="50" t="s">
        <v>21</v>
      </c>
      <c r="M5" s="50" t="s">
        <v>22</v>
      </c>
      <c r="N5" s="43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9" t="s">
        <v>13</v>
      </c>
      <c r="C6" s="20" t="s">
        <v>3</v>
      </c>
      <c r="D6" s="20" t="s">
        <v>1</v>
      </c>
      <c r="E6" s="20" t="s">
        <v>14</v>
      </c>
      <c r="F6" s="20" t="s">
        <v>5</v>
      </c>
      <c r="G6" s="20" t="s">
        <v>15</v>
      </c>
      <c r="H6" s="20" t="s">
        <v>0</v>
      </c>
      <c r="I6" s="20" t="s">
        <v>4</v>
      </c>
      <c r="J6" s="21" t="s">
        <v>2</v>
      </c>
    </row>
    <row r="7" spans="2:30">
      <c r="B7" s="11" t="s">
        <v>6</v>
      </c>
      <c r="C7" s="12">
        <f>M7*101.46%</f>
        <v>72.328297499999991</v>
      </c>
      <c r="D7" s="12">
        <f>L7*97.99%</f>
        <v>69.844136320000004</v>
      </c>
      <c r="E7" s="12">
        <f>M7*100.45%</f>
        <v>71.608293749999987</v>
      </c>
      <c r="F7" s="12">
        <f>M7*100.48%</f>
        <v>71.629680000000008</v>
      </c>
      <c r="G7" s="12">
        <f>L7*99.48%</f>
        <v>70.90616064000001</v>
      </c>
      <c r="H7" s="12">
        <f>L7*99.5%</f>
        <v>70.920416000000003</v>
      </c>
      <c r="I7" s="12">
        <f>M7*103.24%</f>
        <v>73.597214999999991</v>
      </c>
      <c r="J7" s="13">
        <f>L7*97.65%</f>
        <v>69.601795200000012</v>
      </c>
      <c r="L7" s="51">
        <f>P7-S7/100</f>
        <v>71.276800000000009</v>
      </c>
      <c r="M7" s="51">
        <f>Q7-R7/100</f>
        <v>71.287499999999994</v>
      </c>
      <c r="N7" s="4">
        <v>71.282150000000001</v>
      </c>
      <c r="O7" s="24" t="s">
        <v>6</v>
      </c>
      <c r="P7" s="29">
        <v>71.290000000000006</v>
      </c>
      <c r="Q7" s="30">
        <v>71.3</v>
      </c>
      <c r="R7" s="5">
        <v>1.25</v>
      </c>
      <c r="S7" s="6">
        <v>1.32</v>
      </c>
      <c r="T7" s="2" t="s">
        <v>27</v>
      </c>
      <c r="U7" s="2"/>
      <c r="V7" t="s">
        <v>28</v>
      </c>
      <c r="AD7">
        <v>142.5643</v>
      </c>
    </row>
    <row r="8" spans="2:30">
      <c r="B8" s="14" t="s">
        <v>16</v>
      </c>
      <c r="C8" s="15">
        <f>M8*101.96%</f>
        <v>68.33841199699134</v>
      </c>
      <c r="D8" s="15">
        <f>L8*98.17%</f>
        <v>65.769747683052927</v>
      </c>
      <c r="E8" s="15">
        <f>M8*100.94%</f>
        <v>67.654759778112066</v>
      </c>
      <c r="F8" s="15">
        <f>M8*100.98%</f>
        <v>67.681569669048514</v>
      </c>
      <c r="G8" s="15">
        <f>L8*99.1625%</f>
        <v>66.434680703073596</v>
      </c>
      <c r="H8" s="15">
        <f>L8*99.18%</f>
        <v>66.44640496287245</v>
      </c>
      <c r="I8" s="15">
        <f>M8*104%</f>
        <v>69.705716434749903</v>
      </c>
      <c r="J8" s="16">
        <f>L8*93.26%</f>
        <v>62.480255362346092</v>
      </c>
      <c r="L8" s="51">
        <f>L7/Q8*100</f>
        <v>66.995770279161576</v>
      </c>
      <c r="M8" s="51">
        <f>M7/P8*100</f>
        <v>67.024727341105674</v>
      </c>
      <c r="N8" s="4">
        <v>67.010248810133618</v>
      </c>
      <c r="O8" s="25" t="s">
        <v>16</v>
      </c>
      <c r="P8" s="27">
        <v>106.36</v>
      </c>
      <c r="Q8" s="28">
        <v>106.39</v>
      </c>
      <c r="R8" s="7">
        <v>0</v>
      </c>
      <c r="S8" s="8">
        <v>0</v>
      </c>
      <c r="AD8">
        <v>134.02049762026724</v>
      </c>
    </row>
    <row r="9" spans="2:30">
      <c r="B9" s="14" t="s">
        <v>7</v>
      </c>
      <c r="C9" s="15">
        <f>M9*101.96%</f>
        <v>88.420980127499988</v>
      </c>
      <c r="D9" s="15">
        <f>L9*98.15%</f>
        <v>85.08313754304001</v>
      </c>
      <c r="E9" s="15">
        <f>M9*100.96%</f>
        <v>87.553767689999987</v>
      </c>
      <c r="F9" s="15">
        <f>M9*100.98%</f>
        <v>87.571111938750008</v>
      </c>
      <c r="G9" s="15">
        <f>L9*99.13%</f>
        <v>85.932668615807998</v>
      </c>
      <c r="H9" s="15">
        <f>L9*99.15%</f>
        <v>85.950005984640015</v>
      </c>
      <c r="I9" s="15">
        <f t="shared" ref="I9:I17" si="0">M9*104%</f>
        <v>90.190093500000003</v>
      </c>
      <c r="J9" s="16">
        <f>L9*93.23%</f>
        <v>80.818144810368011</v>
      </c>
      <c r="L9" s="51">
        <f>L7*P9</f>
        <v>86.686844160000007</v>
      </c>
      <c r="M9" s="51">
        <f>M7*Q9</f>
        <v>86.721243749999999</v>
      </c>
      <c r="N9" s="4">
        <v>86.704043955000003</v>
      </c>
      <c r="O9" s="25" t="s">
        <v>7</v>
      </c>
      <c r="P9" s="37">
        <v>1.2161999999999999</v>
      </c>
      <c r="Q9" s="28">
        <v>1.2165000000000001</v>
      </c>
      <c r="R9" s="7">
        <v>0</v>
      </c>
      <c r="S9" s="8">
        <v>0</v>
      </c>
      <c r="AD9">
        <v>173.40808791000001</v>
      </c>
    </row>
    <row r="10" spans="2:30">
      <c r="B10" s="14" t="s">
        <v>8</v>
      </c>
      <c r="C10" s="15">
        <f>M10*101.96%</f>
        <v>80.621908061999974</v>
      </c>
      <c r="D10" s="15">
        <f>L10*98.14%</f>
        <v>77.582711240832012</v>
      </c>
      <c r="E10" s="15">
        <f>M10*100.96%</f>
        <v>79.831187111999981</v>
      </c>
      <c r="F10" s="15">
        <f>M10*100.98%</f>
        <v>79.847001530999989</v>
      </c>
      <c r="G10" s="15">
        <f>L10*99.13%</f>
        <v>78.36533691974401</v>
      </c>
      <c r="H10" s="15">
        <f>L10*99.13%</f>
        <v>78.36533691974401</v>
      </c>
      <c r="I10" s="15">
        <f t="shared" si="0"/>
        <v>82.234978799999993</v>
      </c>
      <c r="J10" s="16">
        <f>L10*93.24%</f>
        <v>73.709109395712005</v>
      </c>
      <c r="L10" s="51">
        <f>L7*P10</f>
        <v>79.053098880000007</v>
      </c>
      <c r="M10" s="51">
        <f>M7*Q10</f>
        <v>79.07209499999999</v>
      </c>
      <c r="N10" s="4">
        <v>79.062596939999992</v>
      </c>
      <c r="O10" s="25" t="s">
        <v>8</v>
      </c>
      <c r="P10" s="37">
        <v>1.1091</v>
      </c>
      <c r="Q10" s="28">
        <v>1.1092</v>
      </c>
      <c r="R10" s="7">
        <v>0</v>
      </c>
      <c r="S10" s="8">
        <v>0</v>
      </c>
      <c r="AD10">
        <v>158.12519387999998</v>
      </c>
    </row>
    <row r="11" spans="2:30">
      <c r="B11" s="14" t="s">
        <v>17</v>
      </c>
      <c r="C11" s="15">
        <f>M11*101.96%</f>
        <v>74.198381992650042</v>
      </c>
      <c r="D11" s="15">
        <f>L11*98.14%</f>
        <v>71.378624000000016</v>
      </c>
      <c r="E11" s="15">
        <f>M11*100.96%</f>
        <v>73.47066149448753</v>
      </c>
      <c r="F11" s="15">
        <f>M11*100.98%</f>
        <v>73.485215904450797</v>
      </c>
      <c r="G11" s="15">
        <f>L11*99.13%</f>
        <v>72.098665142857143</v>
      </c>
      <c r="H11" s="15">
        <f>L11*99.13%</f>
        <v>72.098665142857143</v>
      </c>
      <c r="I11" s="15">
        <f t="shared" si="0"/>
        <v>75.682931808901586</v>
      </c>
      <c r="J11" s="16">
        <f>L11*93.24%</f>
        <v>67.814784000000003</v>
      </c>
      <c r="L11" s="51">
        <f>L7/Q11</f>
        <v>72.73142857142858</v>
      </c>
      <c r="M11" s="51">
        <f>M7/P11</f>
        <v>72.772049816251524</v>
      </c>
      <c r="N11" s="4">
        <v>72.751739193840052</v>
      </c>
      <c r="O11" s="25" t="s">
        <v>17</v>
      </c>
      <c r="P11" s="37">
        <v>0.97960000000000003</v>
      </c>
      <c r="Q11" s="28">
        <v>0.98000000000000009</v>
      </c>
      <c r="R11" s="7">
        <v>0</v>
      </c>
      <c r="S11" s="8">
        <v>0</v>
      </c>
      <c r="AD11">
        <v>145.5034783876801</v>
      </c>
    </row>
    <row r="12" spans="2:30">
      <c r="B12" s="14" t="s">
        <v>18</v>
      </c>
      <c r="C12" s="15">
        <f>M12*101.96%</f>
        <v>49.302055750499989</v>
      </c>
      <c r="D12" s="15">
        <f>L12*98.14%</f>
        <v>47.433808035712012</v>
      </c>
      <c r="E12" s="15">
        <f>M12*100.96%</f>
        <v>48.818512637999987</v>
      </c>
      <c r="F12" s="15">
        <f>M12*100.98%</f>
        <v>48.828183500249999</v>
      </c>
      <c r="G12" s="15">
        <f>L12*99.13%</f>
        <v>47.912302736704007</v>
      </c>
      <c r="H12" s="15">
        <f>L12*99.13%</f>
        <v>47.912302736704007</v>
      </c>
      <c r="I12" s="15">
        <f t="shared" si="0"/>
        <v>50.288483699999993</v>
      </c>
      <c r="J12" s="16">
        <f>L12*93.24%</f>
        <v>45.065500929792002</v>
      </c>
      <c r="L12" s="51">
        <f>L7*P12</f>
        <v>48.332798080000011</v>
      </c>
      <c r="M12" s="51">
        <f>M7*Q12</f>
        <v>48.354311249999995</v>
      </c>
      <c r="N12" s="4">
        <v>48.343554664999999</v>
      </c>
      <c r="O12" s="25" t="s">
        <v>18</v>
      </c>
      <c r="P12" s="27">
        <v>0.67810000000000004</v>
      </c>
      <c r="Q12" s="28">
        <v>0.67830000000000001</v>
      </c>
      <c r="R12" s="7">
        <v>0</v>
      </c>
      <c r="S12" s="8">
        <v>0</v>
      </c>
      <c r="AD12">
        <v>96.687109329999998</v>
      </c>
    </row>
    <row r="13" spans="2:30">
      <c r="B13" s="57" t="s">
        <v>9</v>
      </c>
      <c r="C13" s="56"/>
      <c r="D13" s="56"/>
      <c r="E13" s="56">
        <f>M13*101.49%</f>
        <v>19.698781243193203</v>
      </c>
      <c r="F13" s="56">
        <f>M13*101.49%</f>
        <v>19.698781243193203</v>
      </c>
      <c r="G13" s="56">
        <f>L13*98.5%</f>
        <v>19.111922689533145</v>
      </c>
      <c r="H13" s="56">
        <f>L13*98.5%</f>
        <v>19.111922689533145</v>
      </c>
      <c r="I13" s="56">
        <f t="shared" si="0"/>
        <v>20.185961664125461</v>
      </c>
      <c r="J13" s="55">
        <f>L13*92.56%</f>
        <v>17.959386438001907</v>
      </c>
      <c r="K13" s="54">
        <v>19.29445932793001</v>
      </c>
      <c r="L13" s="51">
        <f>L7/Q13</f>
        <v>19.402967197495578</v>
      </c>
      <c r="M13" s="51">
        <f>M7/P13</f>
        <v>19.40957852319756</v>
      </c>
      <c r="N13" s="4">
        <v>19.406272860346569</v>
      </c>
      <c r="O13" s="25" t="s">
        <v>9</v>
      </c>
      <c r="P13" s="37">
        <v>3.6728000000000001</v>
      </c>
      <c r="Q13" s="28">
        <v>3.6735000000000002</v>
      </c>
      <c r="R13" s="7">
        <v>0</v>
      </c>
      <c r="S13" s="8">
        <v>0</v>
      </c>
      <c r="AD13">
        <v>115.76675596758005</v>
      </c>
    </row>
    <row r="14" spans="2:30">
      <c r="B14" s="14" t="s">
        <v>10</v>
      </c>
      <c r="C14" s="15"/>
      <c r="D14" s="15"/>
      <c r="E14" s="15">
        <f>M14*101.49%</f>
        <v>19.290162573988155</v>
      </c>
      <c r="F14" s="15">
        <f>M14*101.49%</f>
        <v>19.290162573988155</v>
      </c>
      <c r="G14" s="15">
        <f>L14*98.5%</f>
        <v>18.717048253798986</v>
      </c>
      <c r="H14" s="15">
        <f>L14*98.5%</f>
        <v>18.717048253798986</v>
      </c>
      <c r="I14" s="15">
        <f t="shared" si="0"/>
        <v>19.767237242041269</v>
      </c>
      <c r="J14" s="16">
        <f>L14*92.56%</f>
        <v>17.588324734737402</v>
      </c>
      <c r="L14" s="51">
        <f>L7/Q14</f>
        <v>19.002079445481204</v>
      </c>
      <c r="M14" s="51">
        <f>M7/P14</f>
        <v>19.006958886578143</v>
      </c>
      <c r="N14" s="4">
        <v>19.004519166029674</v>
      </c>
      <c r="O14" s="25" t="s">
        <v>10</v>
      </c>
      <c r="P14" s="27">
        <v>3.7506000000000004</v>
      </c>
      <c r="Q14" s="28">
        <v>3.7510000000000003</v>
      </c>
      <c r="R14" s="7">
        <v>0</v>
      </c>
      <c r="S14" s="8">
        <v>0</v>
      </c>
      <c r="AD14">
        <v>38.009038332059347</v>
      </c>
    </row>
    <row r="15" spans="2:30">
      <c r="B15" s="57" t="s">
        <v>19</v>
      </c>
      <c r="C15" s="56"/>
      <c r="D15" s="56"/>
      <c r="E15" s="56">
        <f>M15*101.49%</f>
        <v>19.876286744505489</v>
      </c>
      <c r="F15" s="56">
        <f>M15*101.49%</f>
        <v>19.876286744505489</v>
      </c>
      <c r="G15" s="56">
        <f>L15*98.5%</f>
        <v>19.277223503569466</v>
      </c>
      <c r="H15" s="56">
        <f>L15*98.5%</f>
        <v>19.277223503569466</v>
      </c>
      <c r="I15" s="56">
        <f t="shared" si="0"/>
        <v>20.36785714285714</v>
      </c>
      <c r="J15" s="55">
        <f>L15*92.56%</f>
        <v>18.114718857770455</v>
      </c>
      <c r="K15" s="54">
        <v>19.464932749462914</v>
      </c>
      <c r="L15" s="51">
        <f>L7/Q15</f>
        <v>19.570785282811642</v>
      </c>
      <c r="M15" s="51">
        <f>M7/P15</f>
        <v>19.584478021978018</v>
      </c>
      <c r="N15" s="4">
        <v>19.577631652394828</v>
      </c>
      <c r="O15" s="25" t="s">
        <v>37</v>
      </c>
      <c r="P15" s="27">
        <v>3.64</v>
      </c>
      <c r="Q15" s="28">
        <v>3.6420000000000003</v>
      </c>
      <c r="R15" s="7">
        <v>0</v>
      </c>
      <c r="S15" s="8">
        <v>0</v>
      </c>
      <c r="AD15">
        <v>116.78959649677749</v>
      </c>
    </row>
    <row r="16" spans="2:30">
      <c r="B16" s="14" t="s">
        <v>11</v>
      </c>
      <c r="C16" s="15"/>
      <c r="D16" s="15"/>
      <c r="E16" s="15">
        <f>M16*101.49%</f>
        <v>188.41063476562496</v>
      </c>
      <c r="F16" s="15">
        <f>M16*101.49%</f>
        <v>188.41063476562496</v>
      </c>
      <c r="G16" s="15">
        <f>L16*98.5%</f>
        <v>182.35752727272728</v>
      </c>
      <c r="H16" s="15">
        <f>L16*98.5%</f>
        <v>182.35752727272728</v>
      </c>
      <c r="I16" s="15">
        <f t="shared" si="0"/>
        <v>193.07031249999997</v>
      </c>
      <c r="J16" s="16">
        <f>L16*92.1%</f>
        <v>170.50891636363636</v>
      </c>
      <c r="L16" s="51">
        <f>L7/Q16</f>
        <v>185.13454545454547</v>
      </c>
      <c r="M16" s="51">
        <f>M7/P16</f>
        <v>185.64453124999997</v>
      </c>
      <c r="N16" s="4">
        <v>185.38953835227272</v>
      </c>
      <c r="O16" s="25" t="s">
        <v>11</v>
      </c>
      <c r="P16" s="27">
        <v>0.38400000000000001</v>
      </c>
      <c r="Q16" s="28">
        <v>0.38500000000000001</v>
      </c>
      <c r="R16" s="7">
        <v>0</v>
      </c>
      <c r="S16" s="8">
        <v>0</v>
      </c>
      <c r="AD16">
        <v>370.77907670454545</v>
      </c>
    </row>
    <row r="17" spans="2:30">
      <c r="B17" s="60" t="s">
        <v>12</v>
      </c>
      <c r="C17" s="59"/>
      <c r="D17" s="59"/>
      <c r="E17" s="59">
        <f>M17*101.49%</f>
        <v>237.82027397935695</v>
      </c>
      <c r="F17" s="59">
        <f>M17*101.49%</f>
        <v>237.82027397935695</v>
      </c>
      <c r="G17" s="59">
        <f>L17*98.5%</f>
        <v>230.68062428125515</v>
      </c>
      <c r="H17" s="59">
        <f>L17*98.5%</f>
        <v>230.68062428125515</v>
      </c>
      <c r="I17" s="59">
        <f t="shared" si="0"/>
        <v>243.70192623759115</v>
      </c>
      <c r="J17" s="58">
        <f>L17*88.83%</f>
        <v>208.03411020207</v>
      </c>
      <c r="K17" s="54">
        <v>231.45630549348093</v>
      </c>
      <c r="L17" s="51">
        <f>L7/Q17</f>
        <v>234.19352718909153</v>
      </c>
      <c r="M17" s="51">
        <f>M7/P17</f>
        <v>234.32877522845303</v>
      </c>
      <c r="N17" s="4">
        <v>234.26115120877228</v>
      </c>
      <c r="O17" s="25" t="s">
        <v>12</v>
      </c>
      <c r="P17" s="27">
        <v>0.30422000000000005</v>
      </c>
      <c r="Q17" s="28">
        <v>0.30435000000000001</v>
      </c>
      <c r="R17" s="7">
        <v>0</v>
      </c>
      <c r="S17" s="8">
        <v>0</v>
      </c>
      <c r="AD17">
        <v>1388.7378329608855</v>
      </c>
    </row>
    <row r="18" spans="2:30">
      <c r="B18" s="17"/>
      <c r="C18" s="17"/>
      <c r="D18" s="17"/>
      <c r="E18" s="17"/>
      <c r="F18" s="17"/>
      <c r="G18" s="17"/>
      <c r="H18" s="17"/>
      <c r="I18" s="17"/>
      <c r="J18" s="17"/>
      <c r="L18" s="51">
        <f>L7/Q18</f>
        <v>189.01299390082207</v>
      </c>
      <c r="M18" s="51">
        <f>M7/P18</f>
        <v>189.10154384847999</v>
      </c>
      <c r="N18" s="4">
        <v>189.05726887465102</v>
      </c>
      <c r="O18" s="25" t="s">
        <v>23</v>
      </c>
      <c r="P18" s="37">
        <v>0.37698000000000004</v>
      </c>
      <c r="Q18" s="28">
        <v>0.37710000000000005</v>
      </c>
      <c r="R18" s="7">
        <v>0</v>
      </c>
      <c r="S18" s="8">
        <v>0</v>
      </c>
      <c r="AD18">
        <v>378.11453774930203</v>
      </c>
    </row>
    <row r="19" spans="2:30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51">
        <f>L7/Q19</f>
        <v>53.680373550233469</v>
      </c>
      <c r="M19" s="51">
        <f>M7/P19</f>
        <v>53.692475709874209</v>
      </c>
      <c r="N19" s="4">
        <v>53.686424630053835</v>
      </c>
      <c r="O19" s="26" t="s">
        <v>24</v>
      </c>
      <c r="P19" s="36">
        <v>1.3277000000000001</v>
      </c>
      <c r="Q19" s="38">
        <v>1.3278000000000001</v>
      </c>
      <c r="R19" s="9">
        <v>0</v>
      </c>
      <c r="S19" s="10">
        <v>0</v>
      </c>
      <c r="AD19">
        <v>107.37284926010767</v>
      </c>
    </row>
    <row r="20" spans="2:30">
      <c r="B20" t="s">
        <v>32</v>
      </c>
    </row>
    <row r="21" spans="2:30">
      <c r="B21" t="s">
        <v>33</v>
      </c>
      <c r="P21" s="33" t="s">
        <v>38</v>
      </c>
    </row>
    <row r="22" spans="2:30" ht="15.75" thickBot="1">
      <c r="B22" t="s">
        <v>34</v>
      </c>
      <c r="J22" t="s">
        <v>42</v>
      </c>
      <c r="P22" s="33" t="s">
        <v>39</v>
      </c>
    </row>
    <row r="23" spans="2:30" ht="27" thickBot="1">
      <c r="B23" s="18" t="s">
        <v>36</v>
      </c>
      <c r="L23" s="52" t="s">
        <v>40</v>
      </c>
      <c r="M23" s="53"/>
      <c r="N23" s="31"/>
      <c r="O23" s="32"/>
    </row>
    <row r="24" spans="2:30">
      <c r="B24" t="s">
        <v>35</v>
      </c>
    </row>
    <row r="448" spans="3:3" ht="26.25">
      <c r="C448" s="40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2019-09-03T11:48:19Z</dcterms:modified>
</cp:coreProperties>
</file>