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B4" i="4"/>
  <c r="B5"/>
  <c r="B7"/>
  <c r="C16"/>
  <c r="C4"/>
  <c r="B6"/>
  <c r="L7" i="2" l="1"/>
  <c r="M7"/>
  <c r="M15" s="1"/>
  <c r="B16" i="4"/>
  <c r="C7"/>
  <c r="C11"/>
  <c r="B13"/>
  <c r="C13"/>
  <c r="B12"/>
  <c r="C9"/>
  <c r="B11"/>
  <c r="C6"/>
  <c r="B14"/>
  <c r="C10"/>
  <c r="C8"/>
  <c r="B15"/>
  <c r="B10"/>
  <c r="B8"/>
  <c r="B9"/>
  <c r="C12"/>
  <c r="C5"/>
  <c r="C15"/>
  <c r="C14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<sst xmlns="http://schemas.openxmlformats.org/spreadsheetml/2006/main" count="70" uniqueCount="43">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</sst>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9" fillId="0" borderId="0" xfId="0" applyNumberFormat="1" applyFont="1" applyFill="1" applyBorder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164" fontId="0" fillId="5" borderId="0" xfId="0" applyNumberFormat="1" applyFill="1"/>
    <xf numFmtId="2" fontId="0" fillId="5" borderId="3" xfId="0" applyNumberFormat="1" applyFill="1" applyBorder="1"/>
    <xf numFmtId="2" fontId="0" fillId="5" borderId="0" xfId="0" applyNumberFormat="1" applyFill="1" applyBorder="1"/>
    <xf numFmtId="0" fontId="0" fillId="5" borderId="7" xfId="0" applyFill="1" applyBorder="1"/>
    <xf numFmtId="2" fontId="0" fillId="5" borderId="5" xfId="0" applyNumberFormat="1" applyFill="1" applyBorder="1"/>
    <xf numFmtId="2" fontId="0" fillId="5" borderId="4" xfId="0" applyNumberFormat="1" applyFill="1" applyBorder="1"/>
    <xf numFmtId="0" fontId="0" fillId="5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4" t="s">
        <v>6</v>
      </c>
      <c r="B4" s="29" t="e">
        <f ca="1">_xll.RtGet("IDN","INR=IN","BID")</f>
        <v>#NAME?</v>
      </c>
      <c r="C4" s="30" t="e">
        <f ca="1">_xll.RtGet("IDN","INR=IN","ASK")</f>
        <v>#NAME?</v>
      </c>
      <c r="E4" s="39"/>
    </row>
    <row r="5" spans="1:5">
      <c r="A5" s="25" t="s">
        <v>16</v>
      </c>
      <c r="B5" s="27" t="e">
        <f ca="1">_xll.RtGet("IDN","JPY=","PRIMACT_1")</f>
        <v>#NAME?</v>
      </c>
      <c r="C5" s="28" t="e">
        <f ca="1">_xll.RtGet("IDN","JPY=","SEC_ACT_1")</f>
        <v>#NAME?</v>
      </c>
      <c r="E5" s="39"/>
    </row>
    <row r="6" spans="1:5">
      <c r="A6" s="25" t="s">
        <v>7</v>
      </c>
      <c r="B6" s="37" t="e">
        <f ca="1">_xll.RtGet("IDN","GBP=","PRIMACT_1")</f>
        <v>#NAME?</v>
      </c>
      <c r="C6" s="28" t="e">
        <f ca="1">_xll.RtGet("IDN","GBP=","SEC_ACT_1")</f>
        <v>#NAME?</v>
      </c>
      <c r="E6" s="39"/>
    </row>
    <row r="7" spans="1:5">
      <c r="A7" s="25" t="s">
        <v>8</v>
      </c>
      <c r="B7" s="37" t="e">
        <f ca="1">_xll.RtGet("IDN","EUR=","PRIMACT_1")</f>
        <v>#NAME?</v>
      </c>
      <c r="C7" s="28" t="e">
        <f ca="1">_xll.RtGet("IDN","EUR=","SEC_ACT_1")</f>
        <v>#NAME?</v>
      </c>
      <c r="E7" s="39"/>
    </row>
    <row r="8" spans="1:5">
      <c r="A8" s="25" t="s">
        <v>17</v>
      </c>
      <c r="B8" s="37" t="e">
        <f ca="1">_xll.RtGet("IDN","CHF=","PRIMACT_1")</f>
        <v>#NAME?</v>
      </c>
      <c r="C8" s="28" t="e">
        <f ca="1">_xll.RtGet("IDN","CHF=","SEC_ACT_1")</f>
        <v>#NAME?</v>
      </c>
      <c r="E8" s="39"/>
    </row>
    <row r="9" spans="1:5">
      <c r="A9" s="25" t="s">
        <v>18</v>
      </c>
      <c r="B9" s="27" t="e">
        <f ca="1">_xll.RtGet("IDN","AUD=","PRIMACT_1")</f>
        <v>#NAME?</v>
      </c>
      <c r="C9" s="28" t="e">
        <f ca="1">_xll.RtGet("IDN","AUD=","SEC_ACT_1")</f>
        <v>#NAME?</v>
      </c>
      <c r="E9" s="39"/>
    </row>
    <row r="10" spans="1:5">
      <c r="A10" s="25" t="s">
        <v>9</v>
      </c>
      <c r="B10" s="37" t="e">
        <f ca="1">_xll.RtGet("IDN","AED=","PRIMACT_1")</f>
        <v>#NAME?</v>
      </c>
      <c r="C10" s="28" t="e">
        <f ca="1">_xll.RtGet("IDN","AED=","SEC_ACT_1")</f>
        <v>#NAME?</v>
      </c>
      <c r="E10" s="39"/>
    </row>
    <row r="11" spans="1:5">
      <c r="A11" s="25" t="s">
        <v>10</v>
      </c>
      <c r="B11" s="27" t="e">
        <f ca="1">_xll.RtGet("IDN","SAR=","PRIMACT_1")</f>
        <v>#NAME?</v>
      </c>
      <c r="C11" s="28" t="e">
        <f ca="1">_xll.RtGet("IDN","SAR=","SEC_ACT_1")</f>
        <v>#NAME?</v>
      </c>
      <c r="E11" s="39"/>
    </row>
    <row r="12" spans="1:5">
      <c r="A12" s="25" t="s">
        <v>37</v>
      </c>
      <c r="B12" s="27" t="e">
        <f ca="1">_xll.RtGet("IDN","QAR=","PRIMACT_1")</f>
        <v>#NAME?</v>
      </c>
      <c r="C12" s="28" t="e">
        <f ca="1">_xll.RtGet("IDN","QAR=","SEC_ACT_1")</f>
        <v>#NAME?</v>
      </c>
      <c r="E12" s="39"/>
    </row>
    <row r="13" spans="1:5">
      <c r="A13" s="25" t="s">
        <v>11</v>
      </c>
      <c r="B13" s="27" t="e">
        <f ca="1">_xll.RtGet("IDN","OMR=","PRIMACT_1")</f>
        <v>#NAME?</v>
      </c>
      <c r="C13" s="28" t="e">
        <f ca="1">_xll.RtGet("IDN","OMR=","SEC_ACT_1")</f>
        <v>#NAME?</v>
      </c>
      <c r="E13" s="39"/>
    </row>
    <row r="14" spans="1:5">
      <c r="A14" s="25" t="s">
        <v>12</v>
      </c>
      <c r="B14" s="27" t="e">
        <f ca="1">_xll.RtGet("IDN","KWD=","PRIMACT_1")</f>
        <v>#NAME?</v>
      </c>
      <c r="C14" s="28" t="e">
        <f ca="1">_xll.RtGet("IDN","KWD=","SEC_ACT_1")</f>
        <v>#NAME?</v>
      </c>
      <c r="E14" s="39"/>
    </row>
    <row r="15" spans="1:5">
      <c r="A15" s="25" t="s">
        <v>23</v>
      </c>
      <c r="B15" s="37" t="e">
        <f ca="1">_xll.RtGet("IDN","BHD=","PRIMACT_1")</f>
        <v>#NAME?</v>
      </c>
      <c r="C15" s="28" t="e">
        <f ca="1">_xll.RtGet("IDN","BHD=","SEC_ACT_1")</f>
        <v>#NAME?</v>
      </c>
      <c r="E15" s="39"/>
    </row>
    <row r="16" spans="1:5" ht="15.75" thickBot="1">
      <c r="A16" s="26" t="s">
        <v>24</v>
      </c>
      <c r="B16" s="36" t="e">
        <f ca="1">_xll.RtGet("IDN","CAD=","PRIMACT_1")</f>
        <v>#NAME?</v>
      </c>
      <c r="C16" s="38" t="e">
        <f ca="1">_xll.RtGet("IDN","CAD=","SEC_ACT_1")</f>
        <v>#NAME?</v>
      </c>
      <c r="E16" s="39"/>
    </row>
    <row r="17" spans="5:5">
      <c r="E17" s="39"/>
    </row>
    <row r="18" spans="5:5">
      <c r="E18" s="39"/>
    </row>
    <row r="19" spans="5:5">
      <c r="E19" s="39"/>
    </row>
    <row r="20" spans="5:5">
      <c r="E20" s="39"/>
    </row>
    <row r="21" spans="5:5">
      <c r="E21" s="39"/>
    </row>
    <row r="22" spans="5:5">
      <c r="E22" s="39"/>
    </row>
    <row r="23" spans="5:5">
      <c r="E23" s="39"/>
    </row>
    <row r="24" spans="5:5">
      <c r="E24" s="39"/>
    </row>
    <row r="25" spans="5:5">
      <c r="E25" s="39"/>
    </row>
    <row r="26" spans="5:5">
      <c r="E26" s="39"/>
    </row>
    <row r="27" spans="5:5">
      <c r="E27" s="39"/>
    </row>
    <row r="28" spans="5:5">
      <c r="E28" s="39"/>
    </row>
    <row r="29" spans="5:5">
      <c r="E29" s="39"/>
    </row>
    <row r="30" spans="5:5">
      <c r="E30" s="39"/>
    </row>
    <row r="31" spans="5:5">
      <c r="E31" s="39"/>
    </row>
    <row r="32" spans="5:5">
      <c r="E32" s="39"/>
    </row>
    <row r="33" spans="5:13">
      <c r="E33" s="39"/>
    </row>
    <row r="34" spans="5:13">
      <c r="E34" s="39"/>
    </row>
    <row r="35" spans="5:13">
      <c r="M35" s="39"/>
    </row>
    <row r="36" spans="5:13">
      <c r="M36" s="39"/>
    </row>
    <row r="37" spans="5:13">
      <c r="M37" s="39"/>
    </row>
    <row r="38" spans="5:13">
      <c r="M38" s="39"/>
    </row>
    <row r="39" spans="5:13">
      <c r="M39" s="39"/>
    </row>
    <row r="40" spans="5:13">
      <c r="M40" s="39"/>
    </row>
    <row r="41" spans="5:13">
      <c r="M41" s="39"/>
    </row>
    <row r="42" spans="5:13">
      <c r="M42" s="39"/>
    </row>
    <row r="43" spans="5:13">
      <c r="M43" s="39"/>
    </row>
    <row r="44" spans="5:13">
      <c r="M44" s="39"/>
    </row>
    <row r="45" spans="5:13">
      <c r="M45" s="39"/>
    </row>
    <row r="46" spans="5:13">
      <c r="M46" s="39"/>
    </row>
    <row r="47" spans="5:13">
      <c r="M47" s="39"/>
    </row>
    <row r="48" spans="5:13">
      <c r="M48" s="39"/>
    </row>
    <row r="49" spans="13:13">
      <c r="M49" s="39"/>
    </row>
    <row r="50" spans="13:13">
      <c r="M50" s="39"/>
    </row>
    <row r="51" spans="13:13">
      <c r="M51" s="39"/>
    </row>
    <row r="52" spans="13:13">
      <c r="M52" s="39"/>
    </row>
    <row r="53" spans="13:13">
      <c r="M53" s="39"/>
    </row>
    <row r="54" spans="13:13">
      <c r="M54" s="39"/>
    </row>
    <row r="55" spans="13:13">
      <c r="M55" s="39"/>
    </row>
    <row r="56" spans="13:13">
      <c r="M56" s="39"/>
    </row>
    <row r="57" spans="13:13">
      <c r="M57" s="39"/>
    </row>
    <row r="58" spans="13:13">
      <c r="M58" s="39"/>
    </row>
    <row r="59" spans="13:13">
      <c r="M59" s="39"/>
    </row>
    <row r="60" spans="13:13">
      <c r="M60" s="39"/>
    </row>
    <row r="61" spans="13:13">
      <c r="M61" s="39"/>
    </row>
    <row r="62" spans="13:13">
      <c r="M62" s="39"/>
    </row>
    <row r="63" spans="13:13">
      <c r="M63" s="39"/>
    </row>
    <row r="64" spans="13:13">
      <c r="M64" s="39"/>
    </row>
    <row r="65" spans="13:13">
      <c r="M65" s="39"/>
    </row>
    <row r="66" spans="13:13">
      <c r="M66" s="39"/>
    </row>
    <row r="67" spans="13:13">
      <c r="M67" s="39"/>
    </row>
    <row r="68" spans="13:13">
      <c r="M68" s="39"/>
    </row>
    <row r="69" spans="13:13">
      <c r="M69" s="39"/>
    </row>
    <row r="70" spans="13:13">
      <c r="M70" s="39"/>
    </row>
    <row r="71" spans="13:13">
      <c r="M71" s="39"/>
    </row>
    <row r="72" spans="13:13">
      <c r="M72" s="39"/>
    </row>
    <row r="73" spans="13:13">
      <c r="M73" s="39"/>
    </row>
    <row r="74" spans="13:13">
      <c r="M74" s="39"/>
    </row>
    <row r="75" spans="13:13">
      <c r="M75" s="39"/>
    </row>
    <row r="76" spans="13:13">
      <c r="M76" s="39"/>
    </row>
    <row r="77" spans="13:13">
      <c r="M77" s="39"/>
    </row>
    <row r="78" spans="13:13">
      <c r="M78" s="39"/>
    </row>
    <row r="79" spans="13:13">
      <c r="M79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topLeftCell="J8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8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L1" s="47"/>
      <c r="M1" s="47"/>
      <c r="N1" s="41"/>
      <c r="O1" s="42"/>
    </row>
    <row r="2" spans="2:30">
      <c r="B2" s="46" t="s">
        <v>30</v>
      </c>
      <c r="C2" s="46"/>
      <c r="D2" s="46"/>
      <c r="E2" s="46"/>
      <c r="F2" s="46"/>
      <c r="G2" s="46"/>
      <c r="H2" s="46"/>
      <c r="I2" s="46"/>
      <c r="J2" s="46"/>
    </row>
    <row r="4" spans="2:30">
      <c r="B4" s="1" t="s">
        <v>29</v>
      </c>
      <c r="E4" s="34">
        <f ca="1">TODAY()</f>
        <v>43711</v>
      </c>
      <c r="G4" s="22"/>
      <c r="I4" s="1"/>
      <c r="J4" s="35">
        <v>9.15</v>
      </c>
      <c r="K4" s="23"/>
      <c r="L4" s="49" t="s">
        <v>20</v>
      </c>
      <c r="M4" s="49"/>
      <c r="N4" s="43"/>
      <c r="O4" s="3"/>
      <c r="P4" s="44" t="s">
        <v>25</v>
      </c>
      <c r="Q4" s="44"/>
      <c r="R4" s="45" t="s">
        <v>26</v>
      </c>
      <c r="S4" s="45"/>
    </row>
    <row r="5" spans="2:30">
      <c r="L5" s="50" t="s">
        <v>21</v>
      </c>
      <c r="M5" s="50" t="s">
        <v>22</v>
      </c>
      <c r="N5" s="43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9" t="s">
        <v>13</v>
      </c>
      <c r="C6" s="20" t="s">
        <v>3</v>
      </c>
      <c r="D6" s="20" t="s">
        <v>1</v>
      </c>
      <c r="E6" s="20" t="s">
        <v>14</v>
      </c>
      <c r="F6" s="20" t="s">
        <v>5</v>
      </c>
      <c r="G6" s="20" t="s">
        <v>15</v>
      </c>
      <c r="H6" s="20" t="s">
        <v>0</v>
      </c>
      <c r="I6" s="20" t="s">
        <v>4</v>
      </c>
      <c r="J6" s="21" t="s">
        <v>2</v>
      </c>
    </row>
    <row r="7" spans="2:30">
      <c r="B7" s="11" t="s">
        <v>6</v>
      </c>
      <c r="C7" s="12">
        <f>M7*101.46%</f>
        <v>72.683914799999982</v>
      </c>
      <c r="D7" s="12">
        <f>L7*97.99%</f>
        <v>70.187297300000012</v>
      </c>
      <c r="E7" s="12">
        <f>M7*100.45%</f>
        <v>71.960370999999981</v>
      </c>
      <c r="F7" s="12">
        <f>M7*100.48%</f>
        <v>71.981862399999997</v>
      </c>
      <c r="G7" s="12">
        <f>L7*99.48%</f>
        <v>71.254539600000015</v>
      </c>
      <c r="H7" s="12">
        <f>L7*99.5%</f>
        <v>71.268865000000005</v>
      </c>
      <c r="I7" s="12">
        <f>M7*103.24%</f>
        <v>73.959071199999983</v>
      </c>
      <c r="J7" s="13">
        <f>L7*97.65%</f>
        <v>69.943765500000012</v>
      </c>
      <c r="L7" s="51">
        <f>P7-S7/100</f>
        <v>71.62700000000001</v>
      </c>
      <c r="M7" s="51">
        <f>Q7-R7/100</f>
        <v>71.637999999999991</v>
      </c>
      <c r="N7" s="4">
        <v>71.632499999999993</v>
      </c>
      <c r="O7" s="24" t="s">
        <v>6</v>
      </c>
      <c r="P7" s="29">
        <v>71.667500000000004</v>
      </c>
      <c r="Q7" s="30">
        <v>71.677499999999995</v>
      </c>
      <c r="R7" s="5">
        <v>3.95</v>
      </c>
      <c r="S7" s="6">
        <v>4.05</v>
      </c>
      <c r="T7" s="2" t="s">
        <v>27</v>
      </c>
      <c r="U7" s="2"/>
      <c r="V7" t="s">
        <v>28</v>
      </c>
      <c r="AD7">
        <v>143.26499999999999</v>
      </c>
    </row>
    <row r="8" spans="2:30">
      <c r="B8" s="14" t="s">
        <v>16</v>
      </c>
      <c r="C8" s="15">
        <f>M8*101.96%</f>
        <v>68.584135962441309</v>
      </c>
      <c r="D8" s="15">
        <f>L8*98.17%</f>
        <v>66.018426344944146</v>
      </c>
      <c r="E8" s="15">
        <f>M8*100.94%</f>
        <v>67.898025539906101</v>
      </c>
      <c r="F8" s="15">
        <f>M8*100.98%</f>
        <v>67.924931830985912</v>
      </c>
      <c r="G8" s="15">
        <f>L8*99.1625%</f>
        <v>66.685873509529628</v>
      </c>
      <c r="H8" s="15">
        <f>L8*99.18%</f>
        <v>66.697642099333407</v>
      </c>
      <c r="I8" s="15">
        <f>M8*104%</f>
        <v>69.956356807511739</v>
      </c>
      <c r="J8" s="16">
        <f>L8*93.26%</f>
        <v>62.716496291428051</v>
      </c>
      <c r="L8" s="51">
        <f>L7/Q8*100</f>
        <v>67.24908459299597</v>
      </c>
      <c r="M8" s="51">
        <f>M7/P8*100</f>
        <v>67.265727699530515</v>
      </c>
      <c r="N8" s="4">
        <v>67.257406146263236</v>
      </c>
      <c r="O8" s="25" t="s">
        <v>16</v>
      </c>
      <c r="P8" s="27">
        <v>106.5</v>
      </c>
      <c r="Q8" s="28">
        <v>106.51</v>
      </c>
      <c r="R8" s="7">
        <v>0</v>
      </c>
      <c r="S8" s="8">
        <v>0</v>
      </c>
      <c r="AD8">
        <v>134.51481229252647</v>
      </c>
    </row>
    <row r="9" spans="2:30">
      <c r="B9" s="14" t="s">
        <v>7</v>
      </c>
      <c r="C9" s="15">
        <f>M9*101.96%</f>
        <v>88.943371014959979</v>
      </c>
      <c r="D9" s="15">
        <f>L9*98.15%</f>
        <v>85.599594048800014</v>
      </c>
      <c r="E9" s="15">
        <f>M9*100.96%</f>
        <v>88.071035088959974</v>
      </c>
      <c r="F9" s="15">
        <f>M9*100.98%</f>
        <v>88.088481807479994</v>
      </c>
      <c r="G9" s="15">
        <f>L9*99.13%</f>
        <v>86.454281793760003</v>
      </c>
      <c r="H9" s="15">
        <f>L9*99.15%</f>
        <v>86.471724400800014</v>
      </c>
      <c r="I9" s="15">
        <f t="shared" ref="I9:I17" si="0">M9*104%</f>
        <v>90.722936304000001</v>
      </c>
      <c r="J9" s="16">
        <f>L9*93.23%</f>
        <v>81.308712716960002</v>
      </c>
      <c r="L9" s="51">
        <f>L7*P9</f>
        <v>87.213035200000007</v>
      </c>
      <c r="M9" s="51">
        <f>M7*Q9</f>
        <v>87.233592599999994</v>
      </c>
      <c r="N9" s="4">
        <v>87.223313899999994</v>
      </c>
      <c r="O9" s="25" t="s">
        <v>7</v>
      </c>
      <c r="P9" s="37">
        <v>1.2176</v>
      </c>
      <c r="Q9" s="28">
        <v>1.2177</v>
      </c>
      <c r="R9" s="7">
        <v>0</v>
      </c>
      <c r="S9" s="8">
        <v>0</v>
      </c>
      <c r="AD9">
        <v>174.44662779999999</v>
      </c>
    </row>
    <row r="10" spans="2:30">
      <c r="B10" s="14" t="s">
        <v>8</v>
      </c>
      <c r="C10" s="15">
        <f>M10*101.96%</f>
        <v>80.660396330639969</v>
      </c>
      <c r="D10" s="15">
        <f>L10*98.14%</f>
        <v>77.619449478760018</v>
      </c>
      <c r="E10" s="15">
        <f>M10*100.96%</f>
        <v>79.869297896639978</v>
      </c>
      <c r="F10" s="15">
        <f>M10*100.98%</f>
        <v>79.885119865319993</v>
      </c>
      <c r="G10" s="15">
        <f>L10*99.13%</f>
        <v>78.402445759420004</v>
      </c>
      <c r="H10" s="15">
        <f>L10*99.13%</f>
        <v>78.402445759420004</v>
      </c>
      <c r="I10" s="15">
        <f t="shared" si="0"/>
        <v>82.274237135999996</v>
      </c>
      <c r="J10" s="16">
        <f>L10*93.24%</f>
        <v>73.744013342160002</v>
      </c>
      <c r="L10" s="51">
        <f>L7*P10</f>
        <v>79.090533400000012</v>
      </c>
      <c r="M10" s="51">
        <f>M7*Q10</f>
        <v>79.109843399999988</v>
      </c>
      <c r="N10" s="4">
        <v>79.100188400000008</v>
      </c>
      <c r="O10" s="25" t="s">
        <v>8</v>
      </c>
      <c r="P10" s="37">
        <v>1.1042000000000001</v>
      </c>
      <c r="Q10" s="28">
        <v>1.1043000000000001</v>
      </c>
      <c r="R10" s="7">
        <v>0</v>
      </c>
      <c r="S10" s="8">
        <v>0</v>
      </c>
      <c r="AD10">
        <v>158.20037680000002</v>
      </c>
    </row>
    <row r="11" spans="2:30">
      <c r="B11" s="14" t="s">
        <v>17</v>
      </c>
      <c r="C11" s="15">
        <f>M11*101.96%</f>
        <v>73.936739346087634</v>
      </c>
      <c r="D11" s="15">
        <f>L11*98.14%</f>
        <v>71.126922796721644</v>
      </c>
      <c r="E11" s="15">
        <f>M11*100.96%</f>
        <v>73.211584978236644</v>
      </c>
      <c r="F11" s="15">
        <f>M11*100.98%</f>
        <v>73.226088065593672</v>
      </c>
      <c r="G11" s="15">
        <f>L11*99.13%</f>
        <v>71.844424870990579</v>
      </c>
      <c r="H11" s="15">
        <f>L11*99.13%</f>
        <v>71.844424870990579</v>
      </c>
      <c r="I11" s="15">
        <f t="shared" si="0"/>
        <v>75.416054256503685</v>
      </c>
      <c r="J11" s="16">
        <f>L11*93.24%</f>
        <v>67.57564990387533</v>
      </c>
      <c r="L11" s="51">
        <f>L7/Q11</f>
        <v>72.474956996863298</v>
      </c>
      <c r="M11" s="51">
        <f>M7/P11</f>
        <v>72.515436785099695</v>
      </c>
      <c r="N11" s="4">
        <v>72.495196890981504</v>
      </c>
      <c r="O11" s="25" t="s">
        <v>17</v>
      </c>
      <c r="P11" s="37">
        <v>0.9879</v>
      </c>
      <c r="Q11" s="28">
        <v>0.98830000000000007</v>
      </c>
      <c r="R11" s="7">
        <v>0</v>
      </c>
      <c r="S11" s="8">
        <v>0</v>
      </c>
      <c r="AD11">
        <v>144.99039378196301</v>
      </c>
    </row>
    <row r="12" spans="2:30">
      <c r="B12" s="14" t="s">
        <v>18</v>
      </c>
      <c r="C12" s="15">
        <f>M12*101.96%</f>
        <v>49.055077583679996</v>
      </c>
      <c r="D12" s="15">
        <f>L12*98.14%</f>
        <v>47.195886958920006</v>
      </c>
      <c r="E12" s="15">
        <f>M12*100.96%</f>
        <v>48.573956775679996</v>
      </c>
      <c r="F12" s="15">
        <f>M12*100.98%</f>
        <v>48.583579191840002</v>
      </c>
      <c r="G12" s="15">
        <f>L12*99.13%</f>
        <v>47.671981600140001</v>
      </c>
      <c r="H12" s="15">
        <f>L12*99.13%</f>
        <v>47.671981600140001</v>
      </c>
      <c r="I12" s="15">
        <f t="shared" si="0"/>
        <v>50.036564032000001</v>
      </c>
      <c r="J12" s="16">
        <f>L12*93.24%</f>
        <v>44.83945893672</v>
      </c>
      <c r="L12" s="51">
        <f>L7*P12</f>
        <v>48.090367800000003</v>
      </c>
      <c r="M12" s="51">
        <f>M7*Q12</f>
        <v>48.112080800000001</v>
      </c>
      <c r="N12" s="4">
        <v>48.101224299999998</v>
      </c>
      <c r="O12" s="25" t="s">
        <v>18</v>
      </c>
      <c r="P12" s="27">
        <v>0.6714</v>
      </c>
      <c r="Q12" s="28">
        <v>0.67160000000000009</v>
      </c>
      <c r="R12" s="7">
        <v>0</v>
      </c>
      <c r="S12" s="8">
        <v>0</v>
      </c>
      <c r="AD12">
        <v>96.202448599999997</v>
      </c>
    </row>
    <row r="13" spans="2:30">
      <c r="B13" s="57" t="s">
        <v>9</v>
      </c>
      <c r="C13" s="56"/>
      <c r="D13" s="56"/>
      <c r="E13" s="56">
        <f>M13*101.49%</f>
        <v>19.795634447832715</v>
      </c>
      <c r="F13" s="56">
        <f>M13*101.49%</f>
        <v>19.795634447832715</v>
      </c>
      <c r="G13" s="56">
        <f>L13*98.5%</f>
        <v>19.205824145909894</v>
      </c>
      <c r="H13" s="56">
        <f>L13*98.5%</f>
        <v>19.205824145909894</v>
      </c>
      <c r="I13" s="56">
        <f t="shared" si="0"/>
        <v>20.285210193857548</v>
      </c>
      <c r="J13" s="55">
        <f>L13*92.56%</f>
        <v>18.047625207567716</v>
      </c>
      <c r="K13" s="54">
        <v>19.389292098151749</v>
      </c>
      <c r="L13" s="51">
        <f>L7/Q13</f>
        <v>19.498298625289234</v>
      </c>
      <c r="M13" s="51">
        <f>M7/P13</f>
        <v>19.505009801786102</v>
      </c>
      <c r="N13" s="4">
        <v>19.50165421353767</v>
      </c>
      <c r="O13" s="25" t="s">
        <v>9</v>
      </c>
      <c r="P13" s="37">
        <v>3.6728000000000001</v>
      </c>
      <c r="Q13" s="28">
        <v>3.6735000000000002</v>
      </c>
      <c r="R13" s="7">
        <v>0</v>
      </c>
      <c r="S13" s="8">
        <v>0</v>
      </c>
      <c r="AD13">
        <v>116.33575258891049</v>
      </c>
    </row>
    <row r="14" spans="2:30">
      <c r="B14" s="14" t="s">
        <v>10</v>
      </c>
      <c r="C14" s="15"/>
      <c r="D14" s="15"/>
      <c r="E14" s="15">
        <f>M14*101.49%</f>
        <v>19.38707434270172</v>
      </c>
      <c r="F14" s="15">
        <f>M14*101.49%</f>
        <v>19.38707434270172</v>
      </c>
      <c r="G14" s="15">
        <f>L14*98.5%</f>
        <v>18.812018718003412</v>
      </c>
      <c r="H14" s="15">
        <f>L14*98.5%</f>
        <v>18.812018718003412</v>
      </c>
      <c r="I14" s="15">
        <f t="shared" si="0"/>
        <v>19.86654578422484</v>
      </c>
      <c r="J14" s="16">
        <f>L14*92.56%</f>
        <v>17.677568046075084</v>
      </c>
      <c r="L14" s="51">
        <f>L7/Q14</f>
        <v>19.098496160409557</v>
      </c>
      <c r="M14" s="51">
        <f>M7/P14</f>
        <v>19.102447869446962</v>
      </c>
      <c r="N14" s="4">
        <v>19.100472014928258</v>
      </c>
      <c r="O14" s="25" t="s">
        <v>10</v>
      </c>
      <c r="P14" s="27">
        <v>3.7502</v>
      </c>
      <c r="Q14" s="28">
        <v>3.7504000000000004</v>
      </c>
      <c r="R14" s="7">
        <v>0</v>
      </c>
      <c r="S14" s="8">
        <v>0</v>
      </c>
      <c r="AD14">
        <v>38.200944029856515</v>
      </c>
    </row>
    <row r="15" spans="2:30">
      <c r="B15" s="57" t="s">
        <v>19</v>
      </c>
      <c r="C15" s="56"/>
      <c r="D15" s="56"/>
      <c r="E15" s="56">
        <f>M15*101.49%</f>
        <v>19.965785033639978</v>
      </c>
      <c r="F15" s="56">
        <f>M15*101.49%</f>
        <v>19.965785033639978</v>
      </c>
      <c r="G15" s="56">
        <f>L15*98.5%</f>
        <v>19.371937122460189</v>
      </c>
      <c r="H15" s="56">
        <f>L15*98.5%</f>
        <v>19.371937122460189</v>
      </c>
      <c r="I15" s="56">
        <f t="shared" si="0"/>
        <v>20.459568858986678</v>
      </c>
      <c r="J15" s="55">
        <f>L15*92.56%</f>
        <v>18.203720812740254</v>
      </c>
      <c r="K15" s="54">
        <v>19.556455663987879</v>
      </c>
      <c r="L15" s="51">
        <f>L7/Q15</f>
        <v>19.666941241076334</v>
      </c>
      <c r="M15" s="51">
        <f>M7/P15</f>
        <v>19.672662364410268</v>
      </c>
      <c r="N15" s="4">
        <v>19.669801802743301</v>
      </c>
      <c r="O15" s="25" t="s">
        <v>37</v>
      </c>
      <c r="P15" s="27">
        <v>3.6415000000000002</v>
      </c>
      <c r="Q15" s="28">
        <v>3.6420000000000003</v>
      </c>
      <c r="R15" s="7">
        <v>0</v>
      </c>
      <c r="S15" s="8">
        <v>0</v>
      </c>
      <c r="AD15">
        <v>117.33873398392727</v>
      </c>
    </row>
    <row r="16" spans="2:30">
      <c r="B16" s="14" t="s">
        <v>11</v>
      </c>
      <c r="C16" s="15"/>
      <c r="D16" s="15"/>
      <c r="E16" s="15">
        <f>M16*101.49%</f>
        <v>188.8501161069118</v>
      </c>
      <c r="F16" s="15">
        <f>M16*101.49%</f>
        <v>188.8501161069118</v>
      </c>
      <c r="G16" s="15">
        <f>L16*98.5%</f>
        <v>183.24397433899537</v>
      </c>
      <c r="H16" s="15">
        <f>L16*98.5%</f>
        <v>183.24397433899537</v>
      </c>
      <c r="I16" s="15">
        <f t="shared" si="0"/>
        <v>193.52066287436031</v>
      </c>
      <c r="J16" s="16">
        <f>L16*92.1%</f>
        <v>171.33776686925353</v>
      </c>
      <c r="L16" s="51">
        <f>L7/Q16</f>
        <v>186.03449171471613</v>
      </c>
      <c r="M16" s="51">
        <f>M7/P16</f>
        <v>186.07756045611569</v>
      </c>
      <c r="N16" s="4">
        <v>186.05602608541591</v>
      </c>
      <c r="O16" s="25" t="s">
        <v>11</v>
      </c>
      <c r="P16" s="27">
        <v>0.38499000000000005</v>
      </c>
      <c r="Q16" s="28">
        <v>0.38502000000000003</v>
      </c>
      <c r="R16" s="7">
        <v>0</v>
      </c>
      <c r="S16" s="8">
        <v>0</v>
      </c>
      <c r="AD16">
        <v>372.11205217083182</v>
      </c>
    </row>
    <row r="17" spans="2:30">
      <c r="B17" s="60" t="s">
        <v>12</v>
      </c>
      <c r="C17" s="59"/>
      <c r="D17" s="59"/>
      <c r="E17" s="59">
        <f>M17*101.49%</f>
        <v>239.35936197530859</v>
      </c>
      <c r="F17" s="59">
        <f>M17*101.49%</f>
        <v>239.35936197530859</v>
      </c>
      <c r="G17" s="59">
        <f>L17*98.5%</f>
        <v>232.19547474082609</v>
      </c>
      <c r="H17" s="59">
        <f>L17*98.5%</f>
        <v>232.19547474082609</v>
      </c>
      <c r="I17" s="59">
        <f t="shared" si="0"/>
        <v>245.27907818930038</v>
      </c>
      <c r="J17" s="58">
        <f>L17*88.83%</f>
        <v>209.40024387033077</v>
      </c>
      <c r="K17" s="54">
        <v>232.96483258198342</v>
      </c>
      <c r="L17" s="51">
        <f>L7/Q17</f>
        <v>235.73144643738689</v>
      </c>
      <c r="M17" s="51">
        <f>M7/P17</f>
        <v>235.84526748971189</v>
      </c>
      <c r="N17" s="4">
        <v>235.7883569635494</v>
      </c>
      <c r="O17" s="25" t="s">
        <v>12</v>
      </c>
      <c r="P17" s="27">
        <v>0.30375000000000002</v>
      </c>
      <c r="Q17" s="28">
        <v>0.30385000000000001</v>
      </c>
      <c r="R17" s="7">
        <v>0</v>
      </c>
      <c r="S17" s="8">
        <v>0</v>
      </c>
      <c r="AD17">
        <v>1397.7889954919006</v>
      </c>
    </row>
    <row r="18" spans="2:30">
      <c r="B18" s="17"/>
      <c r="C18" s="17"/>
      <c r="D18" s="17"/>
      <c r="E18" s="17"/>
      <c r="F18" s="17"/>
      <c r="G18" s="17"/>
      <c r="H18" s="17"/>
      <c r="I18" s="17"/>
      <c r="J18" s="17"/>
      <c r="L18" s="51">
        <f>L7/Q18</f>
        <v>189.96684789815674</v>
      </c>
      <c r="M18" s="51">
        <f>M7/P18</f>
        <v>190.01617994217656</v>
      </c>
      <c r="N18" s="4">
        <v>189.99151392016665</v>
      </c>
      <c r="O18" s="25" t="s">
        <v>23</v>
      </c>
      <c r="P18" s="37">
        <v>0.37701000000000001</v>
      </c>
      <c r="Q18" s="28">
        <v>0.37705000000000005</v>
      </c>
      <c r="R18" s="7">
        <v>0</v>
      </c>
      <c r="S18" s="8">
        <v>0</v>
      </c>
      <c r="AD18">
        <v>379.98302784033331</v>
      </c>
    </row>
    <row r="19" spans="2:30" ht="15.75" thickBot="1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51">
        <f>L7/Q19</f>
        <v>53.842742238592805</v>
      </c>
      <c r="M19" s="51">
        <f>M7/P19</f>
        <v>53.86720806075644</v>
      </c>
      <c r="N19" s="4">
        <v>53.854975149674623</v>
      </c>
      <c r="O19" s="26" t="s">
        <v>24</v>
      </c>
      <c r="P19" s="36">
        <v>1.3299000000000001</v>
      </c>
      <c r="Q19" s="38">
        <v>1.3303</v>
      </c>
      <c r="R19" s="9">
        <v>0</v>
      </c>
      <c r="S19" s="10">
        <v>0</v>
      </c>
      <c r="AD19">
        <v>107.70995029934925</v>
      </c>
    </row>
    <row r="20" spans="2:30">
      <c r="B20" t="s">
        <v>32</v>
      </c>
    </row>
    <row r="21" spans="2:30">
      <c r="B21" t="s">
        <v>33</v>
      </c>
      <c r="P21" s="33" t="s">
        <v>38</v>
      </c>
    </row>
    <row r="22" spans="2:30" ht="15.75" thickBot="1">
      <c r="B22" t="s">
        <v>34</v>
      </c>
      <c r="J22" t="s">
        <v>42</v>
      </c>
      <c r="P22" s="33" t="s">
        <v>39</v>
      </c>
    </row>
    <row r="23" spans="2:30" ht="27" thickBot="1">
      <c r="B23" s="18" t="s">
        <v>36</v>
      </c>
      <c r="L23" s="52" t="s">
        <v>40</v>
      </c>
      <c r="M23" s="53"/>
      <c r="N23" s="31"/>
      <c r="O23" s="32"/>
    </row>
    <row r="24" spans="2:30">
      <c r="B24" t="s">
        <v>35</v>
      </c>
    </row>
    <row r="448" spans="3:3" ht="26.25">
      <c r="C448" s="40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2019-09-03T12:10:28Z</dcterms:modified>
</cp:coreProperties>
</file>