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9110" windowHeight="6810"/>
  </bookViews>
  <sheets>
    <sheet name="STOCK" sheetId="1" r:id="rId1"/>
    <sheet name="ALQUILERES" sheetId="3" r:id="rId2"/>
    <sheet name="Hoja1" sheetId="4" r:id="rId3"/>
  </sheets>
  <definedNames>
    <definedName name="_xlnm._FilterDatabase" localSheetId="0" hidden="1">STOCK!$C$2:$X$10</definedName>
  </definedNames>
  <calcPr calcId="152511"/>
</workbook>
</file>

<file path=xl/calcChain.xml><?xml version="1.0" encoding="utf-8"?>
<calcChain xmlns="http://schemas.openxmlformats.org/spreadsheetml/2006/main">
  <c r="I7" i="1" l="1"/>
  <c r="H7" i="1" l="1"/>
  <c r="I4" i="1" l="1"/>
  <c r="H4" i="1" l="1"/>
  <c r="I10" i="1" l="1"/>
  <c r="H5" i="1" l="1"/>
  <c r="I5" i="1" l="1"/>
  <c r="H6" i="1" l="1"/>
  <c r="I9" i="1" l="1"/>
  <c r="N6" i="1" l="1"/>
  <c r="U6" i="1" s="1"/>
  <c r="T6" i="1"/>
  <c r="J6" i="1"/>
  <c r="V6" i="1" l="1"/>
  <c r="H9" i="1" l="1"/>
  <c r="T8" i="1" l="1"/>
  <c r="T5" i="1"/>
  <c r="N5" i="1" l="1"/>
  <c r="N8" i="1"/>
  <c r="W5" i="1" l="1"/>
  <c r="U5" i="1"/>
  <c r="X5" i="1"/>
  <c r="V5" i="1"/>
  <c r="X8" i="1"/>
  <c r="V8" i="1"/>
  <c r="W8" i="1"/>
  <c r="U8" i="1"/>
  <c r="J5" i="1" l="1"/>
  <c r="T10" i="1" l="1"/>
  <c r="T9" i="1"/>
  <c r="N10" i="1"/>
  <c r="N9" i="1"/>
  <c r="U9" i="1" l="1"/>
  <c r="X9" i="1"/>
  <c r="V9" i="1"/>
  <c r="W9" i="1"/>
  <c r="W10" i="1"/>
  <c r="U10" i="1"/>
  <c r="X10" i="1"/>
  <c r="V10" i="1"/>
  <c r="J10" i="1"/>
  <c r="J7" i="1" l="1"/>
  <c r="Z7" i="1" l="1"/>
  <c r="Z5" i="1"/>
  <c r="AA5" i="1"/>
  <c r="J4" i="1" l="1"/>
  <c r="Z10" i="1" l="1"/>
  <c r="AA10" i="1"/>
  <c r="R7" i="1" l="1"/>
  <c r="R4" i="1"/>
  <c r="N7" i="1" l="1"/>
  <c r="N4" i="1"/>
  <c r="T7" i="1"/>
  <c r="S7" i="1"/>
  <c r="Q7" i="1"/>
  <c r="P7" i="1"/>
  <c r="O7" i="1"/>
  <c r="T4" i="1"/>
  <c r="S4" i="1"/>
  <c r="Q4" i="1"/>
  <c r="P4" i="1"/>
  <c r="O4" i="1"/>
  <c r="W2" i="1"/>
  <c r="Q2" i="1"/>
  <c r="P2" i="1"/>
  <c r="X7" i="1" l="1"/>
  <c r="V7" i="1"/>
  <c r="W7" i="1"/>
  <c r="U7" i="1"/>
  <c r="W4" i="1"/>
  <c r="X4" i="1"/>
  <c r="X2" i="1"/>
  <c r="U4" i="1"/>
  <c r="V4" i="1"/>
  <c r="R2" i="1"/>
  <c r="AA7" i="1"/>
  <c r="Z4" i="1"/>
  <c r="AA4" i="1"/>
  <c r="T2" i="1"/>
  <c r="S2" i="1"/>
  <c r="J8" i="1" l="1"/>
  <c r="AA8" i="1" l="1"/>
  <c r="AA6" i="1"/>
  <c r="Z6" i="1"/>
  <c r="Z8" i="1"/>
  <c r="J9" i="1"/>
  <c r="AA9" i="1" l="1"/>
  <c r="Z9" i="1"/>
  <c r="Z1" i="1" l="1"/>
  <c r="AA1" i="1"/>
</calcChain>
</file>

<file path=xl/sharedStrings.xml><?xml version="1.0" encoding="utf-8"?>
<sst xmlns="http://schemas.openxmlformats.org/spreadsheetml/2006/main" count="120" uniqueCount="94">
  <si>
    <t>LEDESMA</t>
  </si>
  <si>
    <t>MEDIBEL</t>
  </si>
  <si>
    <t>FECHA PRECIO</t>
  </si>
  <si>
    <t>PRECIO SIN IVA</t>
  </si>
  <si>
    <t>PRECIO CON IVA</t>
  </si>
  <si>
    <t>STOCK SIN IVA</t>
  </si>
  <si>
    <t>STOCK IVA INCLUIDO</t>
  </si>
  <si>
    <t>CON IVA</t>
  </si>
  <si>
    <t>IVA</t>
  </si>
  <si>
    <t>SILFAB</t>
  </si>
  <si>
    <t>PLANILLA DE STOCK INSUMOS MEDICOS</t>
  </si>
  <si>
    <t>MARCA</t>
  </si>
  <si>
    <t>STOCK</t>
  </si>
  <si>
    <t>ENTRADA</t>
  </si>
  <si>
    <t>SALIDA</t>
  </si>
  <si>
    <t>REFERENCIA</t>
  </si>
  <si>
    <t>AEROCAMARA PEDIATRICA</t>
  </si>
  <si>
    <t>AERO 100</t>
  </si>
  <si>
    <t>AEROCAMARA ADULTO</t>
  </si>
  <si>
    <t>FORLANO</t>
  </si>
  <si>
    <t>DEMA</t>
  </si>
  <si>
    <t>RESPIRONICS</t>
  </si>
  <si>
    <t>PROVEEDOR</t>
  </si>
  <si>
    <t>BIOMEDIK</t>
  </si>
  <si>
    <t>NETO</t>
  </si>
  <si>
    <t>PERMA</t>
  </si>
  <si>
    <t>MASSUAR</t>
  </si>
  <si>
    <t>ECAM</t>
  </si>
  <si>
    <t>DV</t>
  </si>
  <si>
    <t>=</t>
  </si>
  <si>
    <t>COD 49 CON MASCARA</t>
  </si>
  <si>
    <t>COD 51 CON MASCARA</t>
  </si>
  <si>
    <t>ANDADOR TIJERA C/ RUEDAS</t>
  </si>
  <si>
    <t>ANDADOR TIJERA S/ RUEDAS</t>
  </si>
  <si>
    <t>PRODUCTO</t>
  </si>
  <si>
    <t>DESCRIPCIÓN</t>
  </si>
  <si>
    <t>ALQUILADOS</t>
  </si>
  <si>
    <t>VANGUARDIA/MB</t>
  </si>
  <si>
    <t>FECHA PRECIO COSTO</t>
  </si>
  <si>
    <t>BOTA WALKER CHICA</t>
  </si>
  <si>
    <t>BOTA WALKER MEDIANA</t>
  </si>
  <si>
    <t>BOTA WALKER PEDIÁTRICA</t>
  </si>
  <si>
    <t>BPAP C/ HUMIDIFICADOR</t>
  </si>
  <si>
    <t>C/ TARJETA DE LECTURA</t>
  </si>
  <si>
    <t>ASPIRADOR DE SECRECIONES</t>
  </si>
  <si>
    <t>ASPIRADOR A DIAFRAGMA C/ FRASCO DE VIDRIO DE 1 LT. N33</t>
  </si>
  <si>
    <t>ASPIRADOR A DIAFRAGMA</t>
  </si>
  <si>
    <r>
      <t xml:space="preserve">DISPONIBLES </t>
    </r>
    <r>
      <rPr>
        <b/>
        <sz val="10"/>
        <color theme="0"/>
        <rFont val="Calibri"/>
        <family val="2"/>
        <scheme val="minor"/>
      </rPr>
      <t>NUEVOS</t>
    </r>
  </si>
  <si>
    <r>
      <t xml:space="preserve">PRECIO COSTO </t>
    </r>
    <r>
      <rPr>
        <b/>
        <sz val="9"/>
        <color theme="0"/>
        <rFont val="Calibri"/>
        <family val="2"/>
        <scheme val="minor"/>
      </rPr>
      <t>(SIN IVA)</t>
    </r>
  </si>
  <si>
    <r>
      <t xml:space="preserve">PRECIO ALQUILER </t>
    </r>
    <r>
      <rPr>
        <b/>
        <sz val="9"/>
        <rFont val="Calibri"/>
        <family val="2"/>
        <scheme val="minor"/>
      </rPr>
      <t xml:space="preserve">(final) </t>
    </r>
  </si>
  <si>
    <t>CAMA ORTOPÉDICA</t>
  </si>
  <si>
    <t>C/ BARANDAS CROMADAS</t>
  </si>
  <si>
    <t xml:space="preserve">COLCHÓN ANTIESCARAS </t>
  </si>
  <si>
    <t>C/ COMPRESOR - COLCHON AIRE C/ MOTOR SECUENCIAL C/ REGULADOR - COD 7200</t>
  </si>
  <si>
    <t>AERA/SILFAB</t>
  </si>
  <si>
    <t>CONCENTRADOR DE OXÍGENO</t>
  </si>
  <si>
    <t>CONCENTRADOR DE OXÍGENO PORTÁTIL</t>
  </si>
  <si>
    <t>BASTÓN CANADIENSE</t>
  </si>
  <si>
    <t>NEBULIZADOR</t>
  </si>
  <si>
    <t>CPAP BÁSICO</t>
  </si>
  <si>
    <t>MULETAS ALUMINIO S</t>
  </si>
  <si>
    <t>MULETAS ALUMINIO M</t>
  </si>
  <si>
    <t>MULETAS ALUMINIO L</t>
  </si>
  <si>
    <t>SATURÓMETRO DE BOLSILLO</t>
  </si>
  <si>
    <t>SATURÓMETRO C/ BATERÍA RECARG./SENSOR</t>
  </si>
  <si>
    <t>SATURÓMETRO C/ SENSOR NEONATAL NELLCOR</t>
  </si>
  <si>
    <t>SILLA DE RUEDAS</t>
  </si>
  <si>
    <t>TUBO DE OXÍGENO (C/ MOCHILA)</t>
  </si>
  <si>
    <t>TUBO DE OXÍGENO GRANDE (3 m3)</t>
  </si>
  <si>
    <t>CPAP AUTOFLEX C/ TARJ. LECT</t>
  </si>
  <si>
    <t>LEDESMA/BIOMEDIK</t>
  </si>
  <si>
    <t>10?</t>
  </si>
  <si>
    <t>BASTÓN TRÍPODE ESMALTADO REGULABLE</t>
  </si>
  <si>
    <t>BASTÓN TRÍPODE ALUMINIO REGULABLE</t>
  </si>
  <si>
    <t>M913</t>
  </si>
  <si>
    <t>BASTÓN CUÁDRUPLE ALUMINIO ESMALTADO</t>
  </si>
  <si>
    <t>M911</t>
  </si>
  <si>
    <t>DISPONIBLES USADOS</t>
  </si>
  <si>
    <t>MODELO ESTACIONARIO, 5 LT.</t>
  </si>
  <si>
    <t>SOPORTE VITAL</t>
  </si>
  <si>
    <t>12-AIRSEP/1-MARK5/1-INVACARE</t>
  </si>
  <si>
    <t>HAY CON Y SIN TARJ DE LECT</t>
  </si>
  <si>
    <t>A PISTÓN</t>
  </si>
  <si>
    <t>AEROCHAMBER</t>
  </si>
  <si>
    <t>AEROCAMARA NEONATAL</t>
  </si>
  <si>
    <t>AERO100</t>
  </si>
  <si>
    <t>euro</t>
  </si>
  <si>
    <t>EURO/ medibel</t>
  </si>
  <si>
    <t>ALMOHADON CUADRADO BLANDO</t>
  </si>
  <si>
    <t>IONA RF007 (CON AGUJERO CENTRAL)</t>
  </si>
  <si>
    <t>ALMOHADÓN REDONDO GOMA ESPUMA con FUNDA</t>
  </si>
  <si>
    <t>R F001-E (CON AGUJERO CENTRAL)</t>
  </si>
  <si>
    <t>ALMOHADON BASTONADO CUADRADO (RF004) FORLANO</t>
  </si>
  <si>
    <t xml:space="preserve">AEROCAMARA PARA CIRCUITO RESPIRADOR ADULTO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</si>
</sst>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#,##0_ ;\-#,##0\ "/>
    <numFmt numFmtId="166" formatCode="dd/mm/yy;@"/>
    <numFmt numFmtId="167" formatCode="_ &quot;$&quot;\ * #,##0.0000_ ;_ &quot;$&quot;\ * \-#,##0.0000_ ;_ &quot;$&quot;\ * &quot;-&quot;??_ ;_ @_ "/>
    <numFmt numFmtId="168" formatCode="0.0%"/>
    <numFmt numFmtId="169" formatCode="#,##0_ ;[Red]\-#,##0\ 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5"/>
      <color indexed="8"/>
      <name val="Arial"/>
      <family val="2"/>
    </font>
    <font>
      <b/>
      <sz val="15"/>
      <color indexed="10"/>
      <name val="Arial"/>
      <family val="2"/>
    </font>
    <font>
      <b/>
      <sz val="12"/>
      <color indexed="6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i/>
      <sz val="10"/>
      <name val="Arial"/>
      <family val="2"/>
    </font>
    <font>
      <b/>
      <sz val="7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9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164" fontId="1" fillId="4" borderId="5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4" fontId="6" fillId="0" borderId="5" xfId="1" applyFont="1" applyFill="1" applyBorder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1" applyFont="1" applyFill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8" fillId="0" borderId="4" xfId="3" applyFont="1" applyFill="1" applyBorder="1" applyAlignment="1">
      <alignment horizontal="center" vertical="center" wrapText="1"/>
    </xf>
    <xf numFmtId="9" fontId="8" fillId="0" borderId="2" xfId="3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167" fontId="6" fillId="0" borderId="0" xfId="1" applyNumberFormat="1" applyFont="1" applyFill="1" applyBorder="1" applyAlignment="1">
      <alignment vertical="center"/>
    </xf>
    <xf numFmtId="166" fontId="11" fillId="0" borderId="0" xfId="1" applyNumberFormat="1" applyFont="1" applyFill="1" applyBorder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6" fontId="12" fillId="8" borderId="2" xfId="1" applyNumberFormat="1" applyFont="1" applyFill="1" applyBorder="1" applyAlignment="1">
      <alignment horizontal="center" vertical="center" wrapText="1"/>
    </xf>
    <xf numFmtId="166" fontId="4" fillId="8" borderId="4" xfId="1" applyNumberFormat="1" applyFont="1" applyFill="1" applyBorder="1" applyAlignment="1">
      <alignment horizontal="center" vertical="center" wrapText="1"/>
    </xf>
    <xf numFmtId="164" fontId="4" fillId="9" borderId="5" xfId="1" applyFont="1" applyFill="1" applyBorder="1" applyAlignment="1">
      <alignment vertical="center"/>
    </xf>
    <xf numFmtId="166" fontId="4" fillId="9" borderId="5" xfId="1" applyNumberFormat="1" applyFont="1" applyFill="1" applyBorder="1" applyAlignment="1">
      <alignment horizontal="center" vertical="center"/>
    </xf>
    <xf numFmtId="168" fontId="4" fillId="9" borderId="5" xfId="3" applyNumberFormat="1" applyFont="1" applyFill="1" applyBorder="1" applyAlignment="1">
      <alignment horizontal="center" vertical="center"/>
    </xf>
    <xf numFmtId="9" fontId="9" fillId="10" borderId="2" xfId="3" applyFont="1" applyFill="1" applyBorder="1" applyAlignment="1">
      <alignment horizontal="center" vertical="center" wrapText="1"/>
    </xf>
    <xf numFmtId="9" fontId="8" fillId="10" borderId="4" xfId="3" applyFont="1" applyFill="1" applyBorder="1" applyAlignment="1">
      <alignment horizontal="center" vertical="center" wrapText="1"/>
    </xf>
    <xf numFmtId="164" fontId="6" fillId="10" borderId="5" xfId="1" applyFont="1" applyFill="1" applyBorder="1" applyAlignment="1">
      <alignment vertical="center"/>
    </xf>
    <xf numFmtId="164" fontId="6" fillId="10" borderId="0" xfId="1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7" borderId="5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center" vertical="center"/>
    </xf>
    <xf numFmtId="164" fontId="1" fillId="13" borderId="5" xfId="1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164" fontId="6" fillId="0" borderId="4" xfId="1" applyFont="1" applyFill="1" applyBorder="1" applyAlignment="1">
      <alignment vertical="center"/>
    </xf>
    <xf numFmtId="164" fontId="2" fillId="0" borderId="5" xfId="1" applyFont="1" applyFill="1" applyBorder="1" applyAlignment="1">
      <alignment vertical="center"/>
    </xf>
    <xf numFmtId="169" fontId="5" fillId="5" borderId="6" xfId="0" applyNumberFormat="1" applyFont="1" applyFill="1" applyBorder="1" applyAlignment="1">
      <alignment horizontal="center" vertical="center"/>
    </xf>
    <xf numFmtId="169" fontId="5" fillId="14" borderId="5" xfId="0" applyNumberFormat="1" applyFont="1" applyFill="1" applyBorder="1" applyAlignment="1">
      <alignment horizontal="center" vertical="center"/>
    </xf>
    <xf numFmtId="169" fontId="5" fillId="5" borderId="0" xfId="0" applyNumberFormat="1" applyFont="1" applyFill="1" applyAlignment="1">
      <alignment horizontal="center" vertical="center"/>
    </xf>
    <xf numFmtId="3" fontId="14" fillId="7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distributed"/>
    </xf>
    <xf numFmtId="0" fontId="0" fillId="16" borderId="0" xfId="0" applyFill="1"/>
    <xf numFmtId="0" fontId="17" fillId="16" borderId="0" xfId="0" applyFont="1" applyFill="1"/>
    <xf numFmtId="0" fontId="17" fillId="17" borderId="0" xfId="0" applyFont="1" applyFill="1"/>
    <xf numFmtId="0" fontId="16" fillId="15" borderId="5" xfId="0" applyFont="1" applyFill="1" applyBorder="1"/>
    <xf numFmtId="0" fontId="18" fillId="16" borderId="5" xfId="0" applyFont="1" applyFill="1" applyBorder="1"/>
    <xf numFmtId="0" fontId="18" fillId="17" borderId="5" xfId="0" applyNumberFormat="1" applyFont="1" applyFill="1" applyBorder="1" applyAlignment="1">
      <alignment horizontal="left" vertical="distributed"/>
    </xf>
    <xf numFmtId="0" fontId="16" fillId="15" borderId="5" xfId="0" applyFont="1" applyFill="1" applyBorder="1" applyAlignment="1">
      <alignment vertical="distributed"/>
    </xf>
    <xf numFmtId="0" fontId="19" fillId="15" borderId="5" xfId="0" applyFont="1" applyFill="1" applyBorder="1" applyAlignment="1">
      <alignment vertical="distributed"/>
    </xf>
    <xf numFmtId="0" fontId="18" fillId="16" borderId="5" xfId="0" applyFont="1" applyFill="1" applyBorder="1" applyAlignment="1">
      <alignment vertical="distributed"/>
    </xf>
    <xf numFmtId="0" fontId="0" fillId="16" borderId="5" xfId="0" applyFill="1" applyBorder="1"/>
    <xf numFmtId="0" fontId="17" fillId="17" borderId="5" xfId="0" applyFont="1" applyFill="1" applyBorder="1"/>
    <xf numFmtId="0" fontId="17" fillId="16" borderId="5" xfId="0" applyFont="1" applyFill="1" applyBorder="1"/>
    <xf numFmtId="14" fontId="0" fillId="0" borderId="5" xfId="0" applyNumberFormat="1" applyBorder="1"/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6" fontId="15" fillId="0" borderId="0" xfId="0" applyNumberFormat="1" applyFont="1" applyFill="1" applyAlignment="1">
      <alignment vertical="center" wrapText="1"/>
    </xf>
    <xf numFmtId="16" fontId="10" fillId="0" borderId="0" xfId="0" applyNumberFormat="1" applyFont="1" applyFill="1" applyAlignment="1">
      <alignment vertical="center"/>
    </xf>
    <xf numFmtId="16" fontId="22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vertical="center"/>
    </xf>
    <xf numFmtId="164" fontId="4" fillId="12" borderId="2" xfId="1" applyFont="1" applyFill="1" applyBorder="1" applyAlignment="1">
      <alignment horizontal="center" vertical="center" wrapText="1"/>
    </xf>
    <xf numFmtId="164" fontId="4" fillId="12" borderId="4" xfId="1" applyFont="1" applyFill="1" applyBorder="1" applyAlignment="1">
      <alignment horizontal="center" vertical="center" wrapText="1"/>
    </xf>
    <xf numFmtId="164" fontId="4" fillId="6" borderId="5" xfId="1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164" fontId="4" fillId="8" borderId="2" xfId="1" applyFont="1" applyFill="1" applyBorder="1" applyAlignment="1">
      <alignment horizontal="center" vertical="center" wrapText="1"/>
    </xf>
    <xf numFmtId="164" fontId="4" fillId="8" borderId="4" xfId="1" applyFont="1" applyFill="1" applyBorder="1" applyAlignment="1">
      <alignment horizontal="center" vertical="center" wrapText="1"/>
    </xf>
    <xf numFmtId="166" fontId="4" fillId="8" borderId="2" xfId="1" applyNumberFormat="1" applyFont="1" applyFill="1" applyBorder="1" applyAlignment="1">
      <alignment horizontal="center" vertical="center" wrapText="1"/>
    </xf>
    <xf numFmtId="166" fontId="4" fillId="8" borderId="4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3" fontId="4" fillId="7" borderId="4" xfId="0" applyNumberFormat="1" applyFont="1" applyFill="1" applyBorder="1" applyAlignment="1">
      <alignment horizontal="center" vertical="center" wrapText="1"/>
    </xf>
    <xf numFmtId="169" fontId="5" fillId="5" borderId="2" xfId="0" applyNumberFormat="1" applyFont="1" applyFill="1" applyBorder="1" applyAlignment="1">
      <alignment horizontal="center" vertical="center" wrapText="1"/>
    </xf>
    <xf numFmtId="169" fontId="5" fillId="5" borderId="4" xfId="0" applyNumberFormat="1" applyFont="1" applyFill="1" applyBorder="1" applyAlignment="1">
      <alignment horizontal="center" vertical="center" wrapText="1"/>
    </xf>
  </cellXfs>
  <cellStyles count="6">
    <cellStyle name="Moneda" xfId="1" builtinId="4"/>
    <cellStyle name="Moneda 2" xfId="4"/>
    <cellStyle name="Normal" xfId="0" builtinId="0"/>
    <cellStyle name="Normal 2" xfId="2"/>
    <cellStyle name="Porcentaje" xfId="3" builtinId="5"/>
    <cellStyle name="Porcentual 2" xfId="5"/>
  </cellStyles>
  <dxfs count="0"/>
  <tableStyles count="0" defaultTableStyle="TableStyleMedium9" defaultPivotStyle="PivotStyleLight16"/>
  <colors>
    <mruColors>
      <color rgb="FFFF00FF"/>
      <color rgb="FFEF5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0"/>
  <sheetViews>
    <sheetView tabSelected="1" zoomScale="80" zoomScaleNormal="80" workbookViewId="0">
      <pane xSplit="3" ySplit="3" topLeftCell="D4" activePane="bottomRight" state="frozen"/>
      <selection activeCell="P1" sqref="P1"/>
      <selection pane="topRight" activeCell="P1" sqref="P1"/>
      <selection pane="bottomLeft" activeCell="P1" sqref="P1"/>
      <selection pane="bottomRight" activeCell="J21" sqref="J21"/>
    </sheetView>
  </sheetViews>
  <sheetFormatPr baseColWidth="10" defaultColWidth="13.7109375" defaultRowHeight="15.75" x14ac:dyDescent="0.25"/>
  <cols>
    <col min="1" max="1" width="10.7109375" style="60" customWidth="1"/>
    <col min="2" max="2" width="3.85546875" style="61" customWidth="1"/>
    <col min="3" max="3" width="86.28515625" style="5" customWidth="1"/>
    <col min="4" max="4" width="93.7109375" style="5" customWidth="1"/>
    <col min="5" max="5" width="27.85546875" style="5" customWidth="1"/>
    <col min="6" max="6" width="20.42578125" style="5" customWidth="1"/>
    <col min="7" max="7" width="13.5703125" style="16" customWidth="1"/>
    <col min="8" max="8" width="7.42578125" style="30" customWidth="1"/>
    <col min="9" max="9" width="7.42578125" style="31" customWidth="1"/>
    <col min="10" max="10" width="13" style="42" customWidth="1"/>
    <col min="11" max="11" width="15.140625" style="10" customWidth="1"/>
    <col min="12" max="12" width="8.85546875" style="13" customWidth="1"/>
    <col min="13" max="13" width="10.5703125" style="20" bestFit="1" customWidth="1"/>
    <col min="14" max="14" width="17.5703125" style="10" customWidth="1"/>
    <col min="15" max="15" width="10.5703125" style="11" customWidth="1"/>
    <col min="16" max="16" width="9.7109375" style="11" customWidth="1"/>
    <col min="17" max="17" width="8.28515625" style="11" customWidth="1"/>
    <col min="18" max="18" width="8" style="11" customWidth="1"/>
    <col min="19" max="19" width="23.5703125" style="11" customWidth="1"/>
    <col min="20" max="20" width="14" style="11" customWidth="1"/>
    <col min="21" max="21" width="15.28515625" style="29" customWidth="1"/>
    <col min="22" max="22" width="14.5703125" style="29" customWidth="1"/>
    <col min="23" max="23" width="14" style="29" customWidth="1"/>
    <col min="24" max="24" width="13.7109375" style="29" customWidth="1"/>
    <col min="25" max="25" width="3.140625" style="7" customWidth="1"/>
    <col min="26" max="26" width="17.42578125" style="10" bestFit="1" customWidth="1"/>
    <col min="27" max="27" width="17.42578125" style="10" customWidth="1"/>
    <col min="28" max="28" width="13.5703125" style="5" hidden="1" customWidth="1"/>
    <col min="29" max="29" width="13.7109375" style="5" customWidth="1"/>
    <col min="30" max="16384" width="13.7109375" style="5"/>
  </cols>
  <sheetData>
    <row r="1" spans="1:27" x14ac:dyDescent="0.25">
      <c r="C1" s="37" t="s">
        <v>10</v>
      </c>
      <c r="D1" s="1"/>
      <c r="H1" s="30" t="s">
        <v>29</v>
      </c>
      <c r="J1" s="40"/>
      <c r="K1" s="18"/>
      <c r="L1" s="12"/>
      <c r="M1" s="19"/>
      <c r="N1" s="6"/>
      <c r="O1" s="17"/>
      <c r="P1" s="17"/>
      <c r="Q1" s="17"/>
      <c r="R1" s="17"/>
      <c r="S1" s="17"/>
      <c r="T1" s="17"/>
      <c r="U1" s="17"/>
      <c r="V1" s="17"/>
      <c r="W1" s="17"/>
      <c r="X1" s="17"/>
      <c r="Z1" s="6" t="e">
        <f>SUM(Z4:Z10)+#REF!</f>
        <v>#REF!</v>
      </c>
      <c r="AA1" s="6" t="e">
        <f>SUM(AA4:AA10)+#REF!</f>
        <v>#REF!</v>
      </c>
    </row>
    <row r="2" spans="1:27" s="8" customFormat="1" ht="38.25" customHeight="1" x14ac:dyDescent="0.25">
      <c r="A2" s="62"/>
      <c r="B2" s="63"/>
      <c r="C2" s="44"/>
      <c r="D2" s="71" t="s">
        <v>15</v>
      </c>
      <c r="E2" s="71" t="s">
        <v>22</v>
      </c>
      <c r="F2" s="71" t="s">
        <v>11</v>
      </c>
      <c r="G2" s="77" t="s">
        <v>25</v>
      </c>
      <c r="H2" s="79" t="s">
        <v>13</v>
      </c>
      <c r="I2" s="81" t="s">
        <v>14</v>
      </c>
      <c r="J2" s="83" t="s">
        <v>12</v>
      </c>
      <c r="K2" s="73" t="s">
        <v>3</v>
      </c>
      <c r="L2" s="75" t="s">
        <v>2</v>
      </c>
      <c r="M2" s="21" t="s">
        <v>8</v>
      </c>
      <c r="N2" s="68" t="s">
        <v>4</v>
      </c>
      <c r="O2" s="15" t="s">
        <v>24</v>
      </c>
      <c r="P2" s="15" t="str">
        <f>+O2</f>
        <v>NETO</v>
      </c>
      <c r="Q2" s="15" t="str">
        <f>+O2</f>
        <v>NETO</v>
      </c>
      <c r="R2" s="15" t="str">
        <f>+P2</f>
        <v>NETO</v>
      </c>
      <c r="S2" s="15" t="str">
        <f>+Q2</f>
        <v>NETO</v>
      </c>
      <c r="T2" s="15" t="str">
        <f>+Q2</f>
        <v>NETO</v>
      </c>
      <c r="U2" s="26" t="s">
        <v>7</v>
      </c>
      <c r="V2" s="26" t="s">
        <v>7</v>
      </c>
      <c r="W2" s="26" t="str">
        <f>+V2</f>
        <v>CON IVA</v>
      </c>
      <c r="X2" s="26" t="str">
        <f>+W2</f>
        <v>CON IVA</v>
      </c>
      <c r="Y2" s="7"/>
      <c r="Z2" s="70" t="s">
        <v>5</v>
      </c>
      <c r="AA2" s="70" t="s">
        <v>6</v>
      </c>
    </row>
    <row r="3" spans="1:27" s="8" customFormat="1" ht="24" customHeight="1" x14ac:dyDescent="0.25">
      <c r="A3" s="64"/>
      <c r="B3" s="63"/>
      <c r="C3" s="2"/>
      <c r="D3" s="72"/>
      <c r="E3" s="72"/>
      <c r="F3" s="72"/>
      <c r="G3" s="78"/>
      <c r="H3" s="80"/>
      <c r="I3" s="82"/>
      <c r="J3" s="84"/>
      <c r="K3" s="74"/>
      <c r="L3" s="76"/>
      <c r="M3" s="22"/>
      <c r="N3" s="69"/>
      <c r="O3" s="14">
        <v>0.3</v>
      </c>
      <c r="P3" s="14">
        <v>0.35</v>
      </c>
      <c r="Q3" s="14">
        <v>0.4</v>
      </c>
      <c r="R3" s="14">
        <v>0.45</v>
      </c>
      <c r="S3" s="14">
        <v>0.5</v>
      </c>
      <c r="T3" s="14">
        <v>0.6</v>
      </c>
      <c r="U3" s="27">
        <v>0.35</v>
      </c>
      <c r="V3" s="27">
        <v>0.4</v>
      </c>
      <c r="W3" s="27">
        <v>0.45</v>
      </c>
      <c r="X3" s="27">
        <v>0.5</v>
      </c>
      <c r="Y3" s="7"/>
      <c r="Z3" s="70"/>
      <c r="AA3" s="70"/>
    </row>
    <row r="4" spans="1:27" x14ac:dyDescent="0.25">
      <c r="A4" s="67"/>
      <c r="B4" s="65"/>
      <c r="C4" s="3" t="s">
        <v>18</v>
      </c>
      <c r="D4" s="34" t="s">
        <v>30</v>
      </c>
      <c r="E4" s="34" t="s">
        <v>1</v>
      </c>
      <c r="F4" s="34" t="s">
        <v>17</v>
      </c>
      <c r="G4" s="35">
        <v>3</v>
      </c>
      <c r="H4" s="32">
        <f>1+30+1+6+10+5</f>
        <v>53</v>
      </c>
      <c r="I4" s="33">
        <f>10+1+3+13+2+3+2+4+6+1+3+1</f>
        <v>49</v>
      </c>
      <c r="J4" s="41">
        <f t="shared" ref="J4:J10" si="0">+H4-I4</f>
        <v>4</v>
      </c>
      <c r="K4" s="23">
        <v>136.44999999999999</v>
      </c>
      <c r="L4" s="24">
        <v>44245</v>
      </c>
      <c r="M4" s="25">
        <v>0.21</v>
      </c>
      <c r="N4" s="36">
        <f t="shared" ref="N4:N7" si="1">+K4*(1+M4)</f>
        <v>165.10449999999997</v>
      </c>
      <c r="O4" s="38">
        <f t="shared" ref="O4:O7" si="2">ROUND(K4*(1+$O$3),2)</f>
        <v>177.39</v>
      </c>
      <c r="P4" s="38">
        <f t="shared" ref="P4:P7" si="3">ROUND(K4*(1+$P$3),2)</f>
        <v>184.21</v>
      </c>
      <c r="Q4" s="38">
        <f t="shared" ref="Q4:Q7" si="4">ROUND(K4*(1+$Q$3),2)</f>
        <v>191.03</v>
      </c>
      <c r="R4" s="9">
        <f t="shared" ref="R4:R7" si="5">ROUND(K4*(1+$R$3),2)</f>
        <v>197.85</v>
      </c>
      <c r="S4" s="9">
        <f t="shared" ref="S4:S7" si="6">ROUND(K4*(1+$S$3),2)</f>
        <v>204.68</v>
      </c>
      <c r="T4" s="9">
        <f t="shared" ref="T4:T8" si="7">ROUND(K4*(1+$T$3),2)</f>
        <v>218.32</v>
      </c>
      <c r="U4" s="28">
        <f t="shared" ref="U4:U10" si="8">ROUND((N4*(1+$U$3)),2)</f>
        <v>222.89</v>
      </c>
      <c r="V4" s="28">
        <f t="shared" ref="V4:V10" si="9">ROUND((N4*(1+$V$3)),2)</f>
        <v>231.15</v>
      </c>
      <c r="W4" s="28">
        <f t="shared" ref="W4:W10" si="10">ROUND((N4*(1+$W$3)),2)</f>
        <v>239.4</v>
      </c>
      <c r="X4" s="28">
        <f>ROUND((N4*(1+$X$3)),2)</f>
        <v>247.66</v>
      </c>
      <c r="Z4" s="4">
        <f t="shared" ref="Z4:Z10" si="11">J4*K4</f>
        <v>545.79999999999995</v>
      </c>
      <c r="AA4" s="4">
        <f t="shared" ref="AA4:AA10" si="12">J4*N4</f>
        <v>660.41799999999989</v>
      </c>
    </row>
    <row r="5" spans="1:27" x14ac:dyDescent="0.25">
      <c r="A5" s="67"/>
      <c r="B5" s="66"/>
      <c r="C5" s="3" t="s">
        <v>16</v>
      </c>
      <c r="D5" s="34"/>
      <c r="E5" s="34" t="s">
        <v>87</v>
      </c>
      <c r="F5" s="34" t="s">
        <v>17</v>
      </c>
      <c r="G5" s="35">
        <v>3</v>
      </c>
      <c r="H5" s="32">
        <f>5+3+1+1+1</f>
        <v>11</v>
      </c>
      <c r="I5" s="33">
        <f>3+3+1+1+2</f>
        <v>10</v>
      </c>
      <c r="J5" s="41">
        <f t="shared" si="0"/>
        <v>1</v>
      </c>
      <c r="K5" s="23">
        <v>136.44999999999999</v>
      </c>
      <c r="L5" s="24">
        <v>44245</v>
      </c>
      <c r="M5" s="25">
        <v>0.21</v>
      </c>
      <c r="N5" s="36">
        <f>+K5*(1+M5)</f>
        <v>165.10449999999997</v>
      </c>
      <c r="O5" s="38"/>
      <c r="P5" s="38"/>
      <c r="Q5" s="38"/>
      <c r="R5" s="9"/>
      <c r="S5" s="9"/>
      <c r="T5" s="9">
        <f t="shared" si="7"/>
        <v>218.32</v>
      </c>
      <c r="U5" s="28">
        <f t="shared" si="8"/>
        <v>222.89</v>
      </c>
      <c r="V5" s="28">
        <f t="shared" si="9"/>
        <v>231.15</v>
      </c>
      <c r="W5" s="28">
        <f t="shared" si="10"/>
        <v>239.4</v>
      </c>
      <c r="X5" s="28">
        <f t="shared" ref="X5:X10" si="13">ROUND((N5*(1+$X$3)),2)</f>
        <v>247.66</v>
      </c>
      <c r="Z5" s="4">
        <f t="shared" si="11"/>
        <v>136.44999999999999</v>
      </c>
      <c r="AA5" s="4">
        <f t="shared" si="12"/>
        <v>165.10449999999997</v>
      </c>
    </row>
    <row r="6" spans="1:27" x14ac:dyDescent="0.25">
      <c r="A6" s="67"/>
      <c r="B6" s="66"/>
      <c r="C6" s="3" t="s">
        <v>84</v>
      </c>
      <c r="D6" s="34"/>
      <c r="E6" s="34" t="s">
        <v>1</v>
      </c>
      <c r="F6" s="34" t="s">
        <v>85</v>
      </c>
      <c r="G6" s="35">
        <v>1</v>
      </c>
      <c r="H6" s="32">
        <f>5+1+1</f>
        <v>7</v>
      </c>
      <c r="I6" s="33">
        <v>4</v>
      </c>
      <c r="J6" s="41">
        <f t="shared" si="0"/>
        <v>3</v>
      </c>
      <c r="K6" s="23">
        <v>136.44999999999999</v>
      </c>
      <c r="L6" s="24">
        <v>44245</v>
      </c>
      <c r="M6" s="25">
        <v>0.21</v>
      </c>
      <c r="N6" s="36">
        <f>+K6*(1+M6)</f>
        <v>165.10449999999997</v>
      </c>
      <c r="O6" s="38"/>
      <c r="P6" s="38"/>
      <c r="Q6" s="38"/>
      <c r="R6" s="9"/>
      <c r="S6" s="9"/>
      <c r="T6" s="9">
        <f t="shared" si="7"/>
        <v>218.32</v>
      </c>
      <c r="U6" s="28">
        <f t="shared" si="8"/>
        <v>222.89</v>
      </c>
      <c r="V6" s="28">
        <f t="shared" si="9"/>
        <v>231.15</v>
      </c>
      <c r="W6" s="28"/>
      <c r="X6" s="28"/>
      <c r="Z6" s="4">
        <f t="shared" si="11"/>
        <v>409.34999999999997</v>
      </c>
      <c r="AA6" s="4">
        <f t="shared" si="12"/>
        <v>495.31349999999992</v>
      </c>
    </row>
    <row r="7" spans="1:27" x14ac:dyDescent="0.25">
      <c r="A7" s="67"/>
      <c r="B7" s="66"/>
      <c r="C7" s="3" t="s">
        <v>93</v>
      </c>
      <c r="D7" s="34" t="s">
        <v>31</v>
      </c>
      <c r="E7" s="34" t="s">
        <v>86</v>
      </c>
      <c r="F7" s="34" t="s">
        <v>83</v>
      </c>
      <c r="G7" s="35">
        <v>0</v>
      </c>
      <c r="H7" s="32">
        <f>2+10+50+10+20+10</f>
        <v>102</v>
      </c>
      <c r="I7" s="43">
        <f>2+10+25+10+10+5+10+20+10</f>
        <v>102</v>
      </c>
      <c r="J7" s="41">
        <f t="shared" si="0"/>
        <v>0</v>
      </c>
      <c r="K7" s="23">
        <v>1714.3</v>
      </c>
      <c r="L7" s="24">
        <v>44239</v>
      </c>
      <c r="M7" s="25">
        <v>0.21</v>
      </c>
      <c r="N7" s="36">
        <f t="shared" si="1"/>
        <v>2074.3029999999999</v>
      </c>
      <c r="O7" s="38">
        <f t="shared" si="2"/>
        <v>2228.59</v>
      </c>
      <c r="P7" s="38">
        <f t="shared" si="3"/>
        <v>2314.31</v>
      </c>
      <c r="Q7" s="38">
        <f t="shared" si="4"/>
        <v>2400.02</v>
      </c>
      <c r="R7" s="9">
        <f t="shared" si="5"/>
        <v>2485.7399999999998</v>
      </c>
      <c r="S7" s="9">
        <f t="shared" si="6"/>
        <v>2571.4499999999998</v>
      </c>
      <c r="T7" s="9">
        <f t="shared" si="7"/>
        <v>2742.88</v>
      </c>
      <c r="U7" s="28">
        <f t="shared" si="8"/>
        <v>2800.31</v>
      </c>
      <c r="V7" s="28">
        <f t="shared" si="9"/>
        <v>2904.02</v>
      </c>
      <c r="W7" s="28">
        <f t="shared" si="10"/>
        <v>3007.74</v>
      </c>
      <c r="X7" s="28">
        <f t="shared" si="13"/>
        <v>3111.45</v>
      </c>
      <c r="Z7" s="4">
        <f t="shared" si="11"/>
        <v>0</v>
      </c>
      <c r="AA7" s="4">
        <f t="shared" si="12"/>
        <v>0</v>
      </c>
    </row>
    <row r="8" spans="1:27" x14ac:dyDescent="0.25">
      <c r="A8" s="67"/>
      <c r="B8" s="66"/>
      <c r="C8" s="3" t="s">
        <v>88</v>
      </c>
      <c r="D8" s="34" t="s">
        <v>89</v>
      </c>
      <c r="E8" s="34" t="s">
        <v>0</v>
      </c>
      <c r="F8" s="34" t="s">
        <v>19</v>
      </c>
      <c r="G8" s="35">
        <v>1</v>
      </c>
      <c r="H8" s="32">
        <v>3</v>
      </c>
      <c r="I8" s="33">
        <v>3</v>
      </c>
      <c r="J8" s="41">
        <f t="shared" si="0"/>
        <v>0</v>
      </c>
      <c r="K8" s="23">
        <v>400</v>
      </c>
      <c r="L8" s="24">
        <v>43879</v>
      </c>
      <c r="M8" s="25">
        <v>0.21</v>
      </c>
      <c r="N8" s="36">
        <f>+K8*(1+M8)</f>
        <v>484</v>
      </c>
      <c r="O8" s="38"/>
      <c r="P8" s="38"/>
      <c r="Q8" s="38"/>
      <c r="R8" s="9"/>
      <c r="S8" s="9"/>
      <c r="T8" s="9">
        <f t="shared" si="7"/>
        <v>640</v>
      </c>
      <c r="U8" s="28">
        <f t="shared" si="8"/>
        <v>653.4</v>
      </c>
      <c r="V8" s="28">
        <f t="shared" si="9"/>
        <v>677.6</v>
      </c>
      <c r="W8" s="28">
        <f t="shared" si="10"/>
        <v>701.8</v>
      </c>
      <c r="X8" s="28">
        <f t="shared" si="13"/>
        <v>726</v>
      </c>
      <c r="Z8" s="4">
        <f t="shared" si="11"/>
        <v>0</v>
      </c>
      <c r="AA8" s="4">
        <f t="shared" si="12"/>
        <v>0</v>
      </c>
    </row>
    <row r="9" spans="1:27" x14ac:dyDescent="0.25">
      <c r="A9" s="67"/>
      <c r="B9" s="65"/>
      <c r="C9" s="3" t="s">
        <v>92</v>
      </c>
      <c r="D9" s="34"/>
      <c r="E9" s="34" t="s">
        <v>0</v>
      </c>
      <c r="F9" s="34" t="s">
        <v>19</v>
      </c>
      <c r="G9" s="35">
        <v>1</v>
      </c>
      <c r="H9" s="32">
        <f>1+2</f>
        <v>3</v>
      </c>
      <c r="I9" s="33">
        <f>0+1+1</f>
        <v>2</v>
      </c>
      <c r="J9" s="41">
        <f t="shared" si="0"/>
        <v>1</v>
      </c>
      <c r="K9" s="23">
        <v>1152</v>
      </c>
      <c r="L9" s="24">
        <v>44245</v>
      </c>
      <c r="M9" s="25">
        <v>0.21</v>
      </c>
      <c r="N9" s="36">
        <f>+K9*(1+M9)</f>
        <v>1393.92</v>
      </c>
      <c r="O9" s="38"/>
      <c r="P9" s="38"/>
      <c r="Q9" s="38"/>
      <c r="R9" s="9"/>
      <c r="S9" s="9"/>
      <c r="T9" s="39">
        <f>ROUND(K9*(1+$T$3),2)</f>
        <v>1843.2</v>
      </c>
      <c r="U9" s="28">
        <f t="shared" si="8"/>
        <v>1881.79</v>
      </c>
      <c r="V9" s="28">
        <f t="shared" si="9"/>
        <v>1951.49</v>
      </c>
      <c r="W9" s="28">
        <f t="shared" si="10"/>
        <v>2021.18</v>
      </c>
      <c r="X9" s="28">
        <f t="shared" si="13"/>
        <v>2090.88</v>
      </c>
      <c r="Z9" s="4">
        <f t="shared" si="11"/>
        <v>1152</v>
      </c>
      <c r="AA9" s="4">
        <f t="shared" si="12"/>
        <v>1393.92</v>
      </c>
    </row>
    <row r="10" spans="1:27" x14ac:dyDescent="0.25">
      <c r="A10" s="67"/>
      <c r="B10" s="65"/>
      <c r="C10" s="3" t="s">
        <v>90</v>
      </c>
      <c r="D10" s="34" t="s">
        <v>91</v>
      </c>
      <c r="E10" s="34" t="s">
        <v>0</v>
      </c>
      <c r="F10" s="34" t="s">
        <v>19</v>
      </c>
      <c r="G10" s="35">
        <v>1</v>
      </c>
      <c r="H10" s="32">
        <v>6</v>
      </c>
      <c r="I10" s="33">
        <f>1+1+2+1</f>
        <v>5</v>
      </c>
      <c r="J10" s="41">
        <f t="shared" si="0"/>
        <v>1</v>
      </c>
      <c r="K10" s="23">
        <v>400</v>
      </c>
      <c r="L10" s="24">
        <v>43879</v>
      </c>
      <c r="M10" s="25">
        <v>0.21</v>
      </c>
      <c r="N10" s="36">
        <f>+K10*(1+M10)</f>
        <v>484</v>
      </c>
      <c r="O10" s="38"/>
      <c r="P10" s="38"/>
      <c r="Q10" s="38"/>
      <c r="R10" s="9"/>
      <c r="S10" s="9"/>
      <c r="T10" s="9">
        <f>ROUND(K10*(1+$T$3),2)</f>
        <v>640</v>
      </c>
      <c r="U10" s="28">
        <f t="shared" si="8"/>
        <v>653.4</v>
      </c>
      <c r="V10" s="28">
        <f t="shared" si="9"/>
        <v>677.6</v>
      </c>
      <c r="W10" s="28">
        <f t="shared" si="10"/>
        <v>701.8</v>
      </c>
      <c r="X10" s="28">
        <f t="shared" si="13"/>
        <v>726</v>
      </c>
      <c r="Z10" s="4">
        <f t="shared" si="11"/>
        <v>400</v>
      </c>
      <c r="AA10" s="4">
        <f t="shared" si="12"/>
        <v>484</v>
      </c>
    </row>
  </sheetData>
  <mergeCells count="12">
    <mergeCell ref="N2:N3"/>
    <mergeCell ref="Z2:Z3"/>
    <mergeCell ref="AA2:AA3"/>
    <mergeCell ref="D2:D3"/>
    <mergeCell ref="E2:E3"/>
    <mergeCell ref="F2:F3"/>
    <mergeCell ref="K2:K3"/>
    <mergeCell ref="L2:L3"/>
    <mergeCell ref="G2:G3"/>
    <mergeCell ref="H2:H3"/>
    <mergeCell ref="I2:I3"/>
    <mergeCell ref="J2:J3"/>
  </mergeCells>
  <phoneticPr fontId="13" type="noConversion"/>
  <pageMargins left="0" right="0" top="0" bottom="0" header="0.31496062992125984" footer="0.31496062992125984"/>
  <pageSetup paperSize="9" scale="8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pane xSplit="1" topLeftCell="B1" activePane="topRight" state="frozen"/>
      <selection pane="topRight" activeCell="A23" sqref="A23"/>
    </sheetView>
  </sheetViews>
  <sheetFormatPr baseColWidth="10" defaultRowHeight="15" x14ac:dyDescent="0.25"/>
  <cols>
    <col min="1" max="1" width="35.7109375" style="47" customWidth="1"/>
    <col min="2" max="2" width="33.140625" customWidth="1"/>
    <col min="4" max="4" width="13.140625" customWidth="1"/>
    <col min="5" max="5" width="11.42578125" style="47"/>
    <col min="6" max="6" width="13" customWidth="1"/>
    <col min="7" max="7" width="13" style="49" customWidth="1"/>
    <col min="8" max="8" width="12.7109375" customWidth="1"/>
    <col min="11" max="11" width="11.42578125" style="48"/>
  </cols>
  <sheetData>
    <row r="1" spans="1:11" s="50" customFormat="1" ht="42" customHeight="1" x14ac:dyDescent="0.25">
      <c r="A1" s="51" t="s">
        <v>34</v>
      </c>
      <c r="B1" s="50" t="s">
        <v>35</v>
      </c>
      <c r="C1" s="50" t="s">
        <v>22</v>
      </c>
      <c r="D1" s="50" t="s">
        <v>11</v>
      </c>
      <c r="E1" s="51" t="s">
        <v>12</v>
      </c>
      <c r="F1" s="50" t="s">
        <v>36</v>
      </c>
      <c r="G1" s="52" t="s">
        <v>77</v>
      </c>
      <c r="H1" s="53" t="s">
        <v>47</v>
      </c>
      <c r="I1" s="53" t="s">
        <v>48</v>
      </c>
      <c r="J1" s="54" t="s">
        <v>38</v>
      </c>
      <c r="K1" s="55" t="s">
        <v>49</v>
      </c>
    </row>
    <row r="2" spans="1:11" s="45" customFormat="1" ht="30" x14ac:dyDescent="0.25">
      <c r="A2" s="56" t="s">
        <v>32</v>
      </c>
      <c r="C2" s="45" t="s">
        <v>0</v>
      </c>
      <c r="D2" s="46" t="s">
        <v>37</v>
      </c>
      <c r="E2" s="56">
        <v>4</v>
      </c>
      <c r="G2" s="57"/>
      <c r="I2" s="45">
        <v>593.39</v>
      </c>
      <c r="J2" s="59">
        <v>42387</v>
      </c>
      <c r="K2" s="58">
        <v>300</v>
      </c>
    </row>
    <row r="3" spans="1:11" s="45" customFormat="1" x14ac:dyDescent="0.25">
      <c r="A3" s="56" t="s">
        <v>33</v>
      </c>
      <c r="C3" s="45" t="s">
        <v>0</v>
      </c>
      <c r="D3" s="45" t="s">
        <v>37</v>
      </c>
      <c r="E3" s="56">
        <v>2</v>
      </c>
      <c r="G3" s="57"/>
      <c r="I3" s="45">
        <v>523.12</v>
      </c>
      <c r="J3" s="59">
        <v>42387</v>
      </c>
      <c r="K3" s="58">
        <v>300</v>
      </c>
    </row>
    <row r="4" spans="1:11" s="45" customFormat="1" x14ac:dyDescent="0.25">
      <c r="A4" s="56" t="s">
        <v>44</v>
      </c>
      <c r="B4" s="45" t="s">
        <v>45</v>
      </c>
      <c r="D4" s="45" t="s">
        <v>9</v>
      </c>
      <c r="E4" s="56">
        <v>3</v>
      </c>
      <c r="F4" s="45">
        <v>1</v>
      </c>
      <c r="G4" s="57">
        <v>1</v>
      </c>
      <c r="H4" s="45">
        <v>1</v>
      </c>
      <c r="I4" s="45">
        <v>3214.26</v>
      </c>
      <c r="J4" s="59">
        <v>42401</v>
      </c>
      <c r="K4" s="58">
        <v>450</v>
      </c>
    </row>
    <row r="5" spans="1:11" s="45" customFormat="1" x14ac:dyDescent="0.25">
      <c r="A5" s="56" t="s">
        <v>44</v>
      </c>
      <c r="B5" s="45" t="s">
        <v>46</v>
      </c>
      <c r="C5" s="45" t="s">
        <v>1</v>
      </c>
      <c r="D5" s="45" t="s">
        <v>27</v>
      </c>
      <c r="E5" s="56">
        <v>1</v>
      </c>
      <c r="F5" s="45">
        <v>1</v>
      </c>
      <c r="G5" s="57">
        <v>0</v>
      </c>
      <c r="H5" s="45">
        <v>0</v>
      </c>
      <c r="I5" s="45">
        <v>2118</v>
      </c>
      <c r="J5" s="59">
        <v>42193</v>
      </c>
      <c r="K5" s="58">
        <v>450</v>
      </c>
    </row>
    <row r="6" spans="1:11" s="45" customFormat="1" x14ac:dyDescent="0.25">
      <c r="A6" s="56" t="s">
        <v>57</v>
      </c>
      <c r="C6" s="45" t="s">
        <v>70</v>
      </c>
      <c r="D6" s="45" t="s">
        <v>26</v>
      </c>
      <c r="E6" s="56" t="s">
        <v>71</v>
      </c>
      <c r="G6" s="57">
        <v>5</v>
      </c>
      <c r="H6" s="45">
        <v>5</v>
      </c>
      <c r="I6" s="45">
        <v>242.89</v>
      </c>
      <c r="J6" s="59">
        <v>42314</v>
      </c>
      <c r="K6" s="58">
        <v>300</v>
      </c>
    </row>
    <row r="7" spans="1:11" s="45" customFormat="1" x14ac:dyDescent="0.25">
      <c r="A7" s="56" t="s">
        <v>73</v>
      </c>
      <c r="B7" s="45" t="s">
        <v>74</v>
      </c>
      <c r="C7" s="45" t="s">
        <v>0</v>
      </c>
      <c r="D7" s="45" t="s">
        <v>9</v>
      </c>
      <c r="E7" s="56">
        <v>2</v>
      </c>
      <c r="G7" s="57"/>
      <c r="I7" s="45">
        <v>183</v>
      </c>
      <c r="J7" s="59">
        <v>42341</v>
      </c>
      <c r="K7" s="58"/>
    </row>
    <row r="8" spans="1:11" s="45" customFormat="1" x14ac:dyDescent="0.25">
      <c r="A8" s="56" t="s">
        <v>72</v>
      </c>
      <c r="C8" s="45" t="s">
        <v>0</v>
      </c>
      <c r="D8" s="45" t="s">
        <v>28</v>
      </c>
      <c r="E8" s="56">
        <v>3</v>
      </c>
      <c r="G8" s="57"/>
      <c r="I8" s="45">
        <v>144.9</v>
      </c>
      <c r="J8" s="59">
        <v>42314</v>
      </c>
      <c r="K8" s="58"/>
    </row>
    <row r="9" spans="1:11" s="45" customFormat="1" x14ac:dyDescent="0.25">
      <c r="A9" s="56" t="s">
        <v>75</v>
      </c>
      <c r="B9" s="45" t="s">
        <v>76</v>
      </c>
      <c r="C9" s="45" t="s">
        <v>0</v>
      </c>
      <c r="D9" s="45" t="s">
        <v>9</v>
      </c>
      <c r="E9" s="56">
        <v>2</v>
      </c>
      <c r="F9" s="45">
        <v>0</v>
      </c>
      <c r="G9" s="57"/>
      <c r="H9" s="45">
        <v>2</v>
      </c>
      <c r="I9" s="45">
        <v>248</v>
      </c>
      <c r="J9" s="59">
        <v>42412</v>
      </c>
      <c r="K9" s="58"/>
    </row>
    <row r="10" spans="1:11" s="45" customFormat="1" x14ac:dyDescent="0.25">
      <c r="A10" s="56" t="s">
        <v>39</v>
      </c>
      <c r="C10" s="45" t="s">
        <v>23</v>
      </c>
      <c r="E10" s="56">
        <v>5</v>
      </c>
      <c r="G10" s="57">
        <v>2</v>
      </c>
      <c r="H10" s="45">
        <v>3</v>
      </c>
      <c r="I10" s="45">
        <v>258</v>
      </c>
      <c r="J10" s="59">
        <v>42193</v>
      </c>
      <c r="K10" s="58">
        <v>250</v>
      </c>
    </row>
    <row r="11" spans="1:11" s="45" customFormat="1" x14ac:dyDescent="0.25">
      <c r="A11" s="56" t="s">
        <v>40</v>
      </c>
      <c r="C11" s="45" t="s">
        <v>23</v>
      </c>
      <c r="E11" s="56">
        <v>12</v>
      </c>
      <c r="G11" s="57">
        <v>3</v>
      </c>
      <c r="H11" s="45">
        <v>9</v>
      </c>
      <c r="I11" s="45">
        <v>258</v>
      </c>
      <c r="J11" s="59">
        <v>42193</v>
      </c>
      <c r="K11" s="58">
        <v>250</v>
      </c>
    </row>
    <row r="12" spans="1:11" s="45" customFormat="1" x14ac:dyDescent="0.25">
      <c r="A12" s="56" t="s">
        <v>41</v>
      </c>
      <c r="C12" s="45" t="s">
        <v>23</v>
      </c>
      <c r="D12" s="45" t="s">
        <v>20</v>
      </c>
      <c r="E12" s="56">
        <v>2</v>
      </c>
      <c r="G12" s="57"/>
      <c r="I12" s="45">
        <v>258</v>
      </c>
      <c r="J12" s="59">
        <v>42193</v>
      </c>
      <c r="K12" s="58">
        <v>250</v>
      </c>
    </row>
    <row r="13" spans="1:11" s="45" customFormat="1" x14ac:dyDescent="0.25">
      <c r="A13" s="56" t="s">
        <v>42</v>
      </c>
      <c r="B13" s="45" t="s">
        <v>43</v>
      </c>
      <c r="D13" s="45" t="s">
        <v>21</v>
      </c>
      <c r="E13" s="56">
        <v>2</v>
      </c>
      <c r="F13" s="45">
        <v>2</v>
      </c>
      <c r="G13" s="57">
        <v>0</v>
      </c>
      <c r="H13" s="45">
        <v>0</v>
      </c>
      <c r="I13" s="45">
        <v>10876.8</v>
      </c>
      <c r="K13" s="58">
        <v>2500</v>
      </c>
    </row>
    <row r="14" spans="1:11" s="45" customFormat="1" x14ac:dyDescent="0.25">
      <c r="A14" s="56" t="s">
        <v>50</v>
      </c>
      <c r="B14" s="45" t="s">
        <v>51</v>
      </c>
      <c r="E14" s="56">
        <v>5</v>
      </c>
      <c r="F14" s="45">
        <v>4</v>
      </c>
      <c r="G14" s="57">
        <v>1</v>
      </c>
      <c r="H14" s="45">
        <v>0</v>
      </c>
      <c r="I14" s="45">
        <v>1854.55</v>
      </c>
      <c r="K14" s="58">
        <v>700</v>
      </c>
    </row>
    <row r="15" spans="1:11" s="45" customFormat="1" x14ac:dyDescent="0.25">
      <c r="A15" s="56" t="s">
        <v>52</v>
      </c>
      <c r="B15" s="45" t="s">
        <v>53</v>
      </c>
      <c r="C15" s="45" t="s">
        <v>1</v>
      </c>
      <c r="D15" s="45" t="s">
        <v>54</v>
      </c>
      <c r="E15" s="56">
        <v>8</v>
      </c>
      <c r="G15" s="57"/>
      <c r="I15" s="45">
        <v>1540.56</v>
      </c>
      <c r="J15" s="59">
        <v>42401</v>
      </c>
      <c r="K15" s="58">
        <v>450</v>
      </c>
    </row>
    <row r="16" spans="1:11" s="45" customFormat="1" x14ac:dyDescent="0.25">
      <c r="A16" s="56" t="s">
        <v>55</v>
      </c>
      <c r="B16" s="45" t="s">
        <v>78</v>
      </c>
      <c r="C16" s="45" t="s">
        <v>79</v>
      </c>
      <c r="D16" s="45" t="s">
        <v>21</v>
      </c>
      <c r="E16" s="56">
        <v>24</v>
      </c>
      <c r="F16" s="45">
        <v>1</v>
      </c>
      <c r="G16" s="57">
        <v>11</v>
      </c>
      <c r="I16" s="45">
        <v>9295</v>
      </c>
      <c r="J16" s="59">
        <v>41837</v>
      </c>
      <c r="K16" s="58">
        <v>800</v>
      </c>
    </row>
    <row r="17" spans="1:11" s="45" customFormat="1" x14ac:dyDescent="0.25">
      <c r="A17" s="56" t="s">
        <v>55</v>
      </c>
      <c r="D17" s="45" t="s">
        <v>80</v>
      </c>
      <c r="E17" s="56">
        <v>14</v>
      </c>
      <c r="G17" s="57"/>
      <c r="K17" s="58"/>
    </row>
    <row r="18" spans="1:11" s="45" customFormat="1" x14ac:dyDescent="0.25">
      <c r="A18" s="56" t="s">
        <v>56</v>
      </c>
      <c r="E18" s="56">
        <v>1</v>
      </c>
      <c r="G18" s="57"/>
      <c r="K18" s="58">
        <v>4000</v>
      </c>
    </row>
    <row r="19" spans="1:11" s="45" customFormat="1" x14ac:dyDescent="0.25">
      <c r="A19" s="56" t="s">
        <v>59</v>
      </c>
      <c r="B19" s="45" t="s">
        <v>81</v>
      </c>
      <c r="E19" s="56">
        <v>18</v>
      </c>
      <c r="G19" s="57"/>
      <c r="K19" s="58">
        <v>700</v>
      </c>
    </row>
    <row r="20" spans="1:11" s="45" customFormat="1" x14ac:dyDescent="0.25">
      <c r="A20" s="56" t="s">
        <v>69</v>
      </c>
      <c r="E20" s="56">
        <v>5</v>
      </c>
      <c r="F20" s="45">
        <v>6</v>
      </c>
      <c r="G20" s="57">
        <v>0</v>
      </c>
      <c r="H20" s="45">
        <v>0</v>
      </c>
      <c r="K20" s="58">
        <v>900</v>
      </c>
    </row>
    <row r="21" spans="1:11" s="45" customFormat="1" x14ac:dyDescent="0.25">
      <c r="A21" s="56" t="s">
        <v>60</v>
      </c>
      <c r="E21" s="56"/>
      <c r="G21" s="57"/>
      <c r="K21" s="58">
        <v>300</v>
      </c>
    </row>
    <row r="22" spans="1:11" s="45" customFormat="1" x14ac:dyDescent="0.25">
      <c r="A22" s="56" t="s">
        <v>61</v>
      </c>
      <c r="E22" s="56"/>
      <c r="G22" s="57"/>
      <c r="K22" s="58">
        <v>300</v>
      </c>
    </row>
    <row r="23" spans="1:11" s="45" customFormat="1" x14ac:dyDescent="0.25">
      <c r="A23" s="56" t="s">
        <v>62</v>
      </c>
      <c r="E23" s="56"/>
      <c r="G23" s="57"/>
      <c r="K23" s="58">
        <v>300</v>
      </c>
    </row>
    <row r="24" spans="1:11" s="45" customFormat="1" x14ac:dyDescent="0.25">
      <c r="A24" s="56" t="s">
        <v>58</v>
      </c>
      <c r="B24" s="45" t="s">
        <v>82</v>
      </c>
      <c r="D24" s="45" t="s">
        <v>9</v>
      </c>
      <c r="E24" s="56">
        <v>1</v>
      </c>
      <c r="G24" s="57">
        <v>1</v>
      </c>
      <c r="K24" s="58">
        <v>250</v>
      </c>
    </row>
    <row r="25" spans="1:11" s="45" customFormat="1" x14ac:dyDescent="0.25">
      <c r="A25" s="56" t="s">
        <v>63</v>
      </c>
      <c r="E25" s="56"/>
      <c r="G25" s="57"/>
      <c r="K25" s="58">
        <v>350</v>
      </c>
    </row>
    <row r="26" spans="1:11" s="45" customFormat="1" x14ac:dyDescent="0.25">
      <c r="A26" s="56" t="s">
        <v>64</v>
      </c>
      <c r="E26" s="56"/>
      <c r="G26" s="57"/>
      <c r="K26" s="58">
        <v>500</v>
      </c>
    </row>
    <row r="27" spans="1:11" s="45" customFormat="1" x14ac:dyDescent="0.25">
      <c r="A27" s="56" t="s">
        <v>65</v>
      </c>
      <c r="E27" s="56"/>
      <c r="G27" s="57"/>
      <c r="K27" s="58">
        <v>650</v>
      </c>
    </row>
    <row r="28" spans="1:11" s="45" customFormat="1" x14ac:dyDescent="0.25">
      <c r="A28" s="56" t="s">
        <v>66</v>
      </c>
      <c r="E28" s="56"/>
      <c r="G28" s="57"/>
      <c r="K28" s="58">
        <v>500</v>
      </c>
    </row>
    <row r="29" spans="1:11" s="45" customFormat="1" x14ac:dyDescent="0.25">
      <c r="A29" s="56" t="s">
        <v>67</v>
      </c>
      <c r="E29" s="56"/>
      <c r="G29" s="57"/>
      <c r="K29" s="58">
        <v>300</v>
      </c>
    </row>
    <row r="30" spans="1:11" s="45" customFormat="1" x14ac:dyDescent="0.25">
      <c r="A30" s="56" t="s">
        <v>68</v>
      </c>
      <c r="E30" s="56"/>
      <c r="G30" s="57"/>
      <c r="K30" s="58">
        <v>550</v>
      </c>
    </row>
    <row r="31" spans="1:11" s="45" customFormat="1" x14ac:dyDescent="0.25">
      <c r="A31" s="56"/>
      <c r="E31" s="56"/>
      <c r="G31" s="57"/>
      <c r="K31" s="58"/>
    </row>
    <row r="32" spans="1:11" s="45" customFormat="1" x14ac:dyDescent="0.25">
      <c r="A32" s="56"/>
      <c r="E32" s="56"/>
      <c r="G32" s="57"/>
      <c r="K32" s="58"/>
    </row>
    <row r="33" spans="1:11" s="45" customFormat="1" x14ac:dyDescent="0.25">
      <c r="A33" s="56"/>
      <c r="E33" s="56"/>
      <c r="G33" s="57"/>
      <c r="K33" s="58"/>
    </row>
    <row r="34" spans="1:11" s="45" customFormat="1" x14ac:dyDescent="0.25">
      <c r="A34" s="56"/>
      <c r="E34" s="56"/>
      <c r="G34" s="57"/>
      <c r="K34" s="58"/>
    </row>
    <row r="35" spans="1:11" s="45" customFormat="1" x14ac:dyDescent="0.25">
      <c r="A35" s="56"/>
      <c r="E35" s="56"/>
      <c r="G35" s="57"/>
      <c r="K35" s="58"/>
    </row>
    <row r="36" spans="1:11" s="45" customFormat="1" x14ac:dyDescent="0.25">
      <c r="A36" s="56"/>
      <c r="E36" s="56"/>
      <c r="G36" s="57"/>
      <c r="K36" s="58"/>
    </row>
    <row r="37" spans="1:11" s="45" customFormat="1" x14ac:dyDescent="0.25">
      <c r="A37" s="56"/>
      <c r="E37" s="56"/>
      <c r="G37" s="57"/>
      <c r="K37" s="5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</vt:lpstr>
      <vt:lpstr>ALQUILERES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2021-04-13T12:24:08Z</dcterms:modified>
</cp:coreProperties>
</file>