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ang\Downloads\"/>
    </mc:Choice>
  </mc:AlternateContent>
  <xr:revisionPtr revIDLastSave="0" documentId="13_ncr:1_{817B4C3A-1051-4B41-9A0D-13436035020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9" i="1"/>
  <c r="O3" i="1"/>
  <c r="O4" i="1"/>
  <c r="O5" i="1"/>
  <c r="L5" i="1" s="1"/>
  <c r="O6" i="1"/>
  <c r="O7" i="1"/>
  <c r="O8" i="1"/>
  <c r="O9" i="1"/>
  <c r="O10" i="1"/>
  <c r="O11" i="1"/>
  <c r="H11" i="1"/>
  <c r="J11" i="1" s="1"/>
  <c r="L11" i="1" s="1"/>
  <c r="D11" i="1"/>
  <c r="E11" i="1"/>
  <c r="H10" i="1"/>
  <c r="D10" i="1"/>
  <c r="E10" i="1"/>
  <c r="J10" i="1"/>
  <c r="N10" i="1" s="1"/>
  <c r="J2" i="1"/>
  <c r="N2" i="1" s="1"/>
  <c r="J3" i="1"/>
  <c r="N3" i="1" s="1"/>
  <c r="J4" i="1"/>
  <c r="N4" i="1" s="1"/>
  <c r="J5" i="1"/>
  <c r="N5" i="1" s="1"/>
  <c r="J6" i="1"/>
  <c r="L6" i="1" s="1"/>
  <c r="J7" i="1"/>
  <c r="N7" i="1" s="1"/>
  <c r="J8" i="1"/>
  <c r="N8" i="1" s="1"/>
  <c r="J9" i="1"/>
  <c r="N9" i="1" s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L10" i="1" l="1"/>
  <c r="L7" i="1"/>
  <c r="L4" i="1"/>
  <c r="K6" i="1"/>
  <c r="N11" i="1"/>
  <c r="K5" i="1"/>
  <c r="K7" i="1"/>
  <c r="K3" i="1"/>
  <c r="K9" i="1"/>
  <c r="K10" i="1"/>
  <c r="K11" i="1"/>
  <c r="K2" i="1"/>
  <c r="K4" i="1"/>
  <c r="K8" i="1"/>
  <c r="N6" i="1"/>
</calcChain>
</file>

<file path=xl/sharedStrings.xml><?xml version="1.0" encoding="utf-8"?>
<sst xmlns="http://schemas.openxmlformats.org/spreadsheetml/2006/main" count="27" uniqueCount="26">
  <si>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</si>
  <si>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</si>
  <si>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</si>
  <si>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</si>
  <si>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</si>
  <si>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</si>
  <si>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</si>
  <si>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</si>
  <si>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</si>
  <si>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</si>
  <si>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</si>
  <si>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</si>
  <si>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</si>
  <si>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</si>
  <si>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</si>
  <si>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</si>
  <si>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</si>
  <si>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</si>
  <si>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</si>
  <si>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</si>
  <si>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</si>
  <si>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</si>
  <si>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</si>
  <si>
    <t>KW17-b28c512nbt-0928</t>
    <phoneticPr fontId="2" type="noConversion"/>
  </si>
  <si>
    <t>Efficiency</t>
    <phoneticPr fontId="2" type="noConversion"/>
  </si>
  <si>
    <t>KW18-b28c512nbt-0929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</si>
</sst>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1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O11" totalsRowShown="0" headerRowDxfId="14">
  <autoFilter ref="A1:O11" xr:uid="{0520CD6C-6843-47E1-8F99-E28CA56DB791}"/>
  <sortState xmlns:xlrd2="http://schemas.microsoft.com/office/spreadsheetml/2017/richdata2" ref="A2:N9">
    <sortCondition ref="A1:A9"/>
  </sortState>
  <tableColumns count="15">
    <tableColumn id="1" xr3:uid="{7154B60C-CF6A-4D88-8F3E-007DE45BC89A}" name="Models"/>
    <tableColumn id="2" xr3:uid="{F2A2DB7C-840C-4448-B40E-35F65890A53C}" name="Games" dataDxfId="13"/>
    <tableColumn id="3" xr3:uid="{BFC77EFC-1820-4569-AEE7-28D609B9458C}" name="Wins" dataDxfId="12"/>
    <tableColumn id="4" xr3:uid="{7D642EFE-1053-4065-AEF3-FFA00B04180C}" name="Loses" dataDxfId="11">
      <calculatedColumnFormula>表1[[#This Row],[Games]]-表1[[#This Row],[Wins]]</calculatedColumnFormula>
    </tableColumn>
    <tableColumn id="5" xr3:uid="{760698C7-84F6-4F03-81AD-D0441F8F7BA5}" name="Win rate(%)" dataDxfId="10">
      <calculatedColumnFormula>表1[[#This Row],[Wins]]/表1[[#This Row],[Games]]*100</calculatedColumnFormula>
    </tableColumn>
    <tableColumn id="6" xr3:uid="{04E67552-E20F-4A88-94D9-98C35E3C7E4E}" name="Avg Time (s)" dataDxfId="9"/>
    <tableColumn id="7" xr3:uid="{636A4BF6-66B4-4114-965B-508AA369EC34}" name="Total Playouts" dataDxfId="8"/>
    <tableColumn id="8" xr3:uid="{C9D17E01-7BE2-4714-8912-75FD6493DB1B}" name="Baseline ELO" dataDxfId="7"/>
    <tableColumn id="9" xr3:uid="{3EC0D664-2047-42F4-923D-59D918EFF6E0}" name="ELO Difference" dataDxfId="6"/>
    <tableColumn id="10" xr3:uid="{E6AC9C94-2A27-4D7D-8E75-25B5F03AAF48}" name="Calculated Elo" dataDxfId="5">
      <calculatedColumnFormula>表1[[#This Row],[Baseline ELO]] + 表1[[#This Row],[ELO Difference]]</calculatedColumnFormula>
    </tableColumn>
    <tableColumn id="11" xr3:uid="{69468EA2-E6AA-4317-99B0-7EE03E7F1D74}" name="Rank" dataDxfId="2">
      <calculatedColumnFormula>_xlfn.RANK.EQ(J2, $J$2:$J$11, 0)</calculatedColumnFormula>
    </tableColumn>
    <tableColumn id="12" xr3:uid="{7A29C0B7-CF79-4CAD-8A54-F99D468FAC31}" name="Weighted Elo" dataDxfId="0">
      <calculatedColumnFormula>表1[[#This Row],[Calculated Elo]] * (0.8 + 0.2 * (表1[[#This Row],[Efficiency]] / MAX(表1[Efficiency])))</calculatedColumnFormula>
    </tableColumn>
    <tableColumn id="13" xr3:uid="{5545508D-38B5-44B8-8DFA-711A05E197FD}" name="Samples" dataDxfId="1"/>
    <tableColumn id="17" xr3:uid="{2200399E-ADD7-4B7A-BD06-CA49505DC8EA}" name="Elo Realistic" dataDxfId="4">
      <calculatedColumnFormula>ROUND( 3000 + 500 *LOG10(表1[[#This Row],[Calculated Elo]] - 11999), 0 )</calculatedColumnFormula>
    </tableColumn>
    <tableColumn id="14" xr3:uid="{3428F20D-B756-4F5A-938E-E24559B1B202}" name="Efficiency" dataDxfId="3">
      <calculatedColumnFormula>表1[[#This Row],[Total Playouts]]/表1[[#This Row],[Avg Time (s)]]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08" workbookViewId="0">
      <selection activeCell="N12" sqref="N12"/>
    </sheetView>
  </sheetViews>
  <sheetFormatPr defaultRowHeight="14" x14ac:dyDescent="0.25"/>
  <cols>
    <col min="1" max="1" width="16.08984375" customWidth="1"/>
    <col min="2" max="2" width="9.36328125" customWidth="1"/>
    <col min="3" max="3" width="7.7265625" customWidth="1"/>
    <col min="4" max="4" width="8.7265625" customWidth="1"/>
    <col min="5" max="5" width="14.54296875" customWidth="1"/>
    <col min="6" max="6" width="15.81640625" customWidth="1"/>
    <col min="7" max="7" width="18.08984375" customWidth="1"/>
    <col min="8" max="8" width="15.81640625" customWidth="1"/>
    <col min="9" max="10" width="18.08984375" customWidth="1"/>
    <col min="12" max="12" width="16.453125" customWidth="1"/>
    <col min="13" max="13" width="8.7265625" customWidth="1"/>
    <col min="14" max="14" width="18.26953125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  <c r="O1" s="4" t="s">
        <v>24</v>
      </c>
      <c r="Q1" s="4"/>
    </row>
    <row r="2" spans="1:17" x14ac:dyDescent="0.25">
      <c r="A2" s="5" t="s">
        <v>6</v>
      </c>
      <c r="B2" s="8"/>
      <c r="D2" s="8"/>
      <c r="E2" s="8"/>
      <c r="F2" s="8" t="s">
        <v>17</v>
      </c>
      <c r="G2" s="8" t="s">
        <v>17</v>
      </c>
      <c r="H2" s="8">
        <v>14085</v>
      </c>
      <c r="I2" s="8">
        <v>0</v>
      </c>
      <c r="J2">
        <f>表1[[#This Row],[Baseline ELO]] + 表1[[#This Row],[ELO Difference]]</f>
        <v>14085</v>
      </c>
      <c r="K2">
        <f>_xlfn.RANK.EQ(J2, $J$2:$J$11, 0)</f>
        <v>2</v>
      </c>
      <c r="L2" s="19">
        <f>表1[[#This Row],[Calculated Elo]] * (0.8 + 0.2 * (表1[[#This Row],[Efficiency]] / MAX(表1[Efficiency])))</f>
        <v>11268</v>
      </c>
      <c r="N2">
        <f>ROUND( 3000 + 500 *LOG10(表1[[#This Row],[Calculated Elo]] - 11999), 0 )</f>
        <v>4660</v>
      </c>
      <c r="O2" s="17"/>
      <c r="P2" s="17"/>
      <c r="Q2" s="17"/>
    </row>
    <row r="3" spans="1:17" x14ac:dyDescent="0.25">
      <c r="A3" s="5" t="s">
        <v>12</v>
      </c>
      <c r="B3" s="8">
        <v>20</v>
      </c>
      <c r="C3" s="8">
        <v>6</v>
      </c>
      <c r="D3" s="8">
        <f>表1[[#This Row],[Games]]-表1[[#This Row],[Wins]]</f>
        <v>14</v>
      </c>
      <c r="E3" s="8">
        <f>表1[[#This Row],[Wins]]/表1[[#This Row],[Games]]*100</f>
        <v>30</v>
      </c>
      <c r="F3" s="8">
        <v>341.18200000000002</v>
      </c>
      <c r="G3" s="9">
        <v>192826</v>
      </c>
      <c r="H3" s="8">
        <v>14085</v>
      </c>
      <c r="I3" s="8">
        <v>-155.63</v>
      </c>
      <c r="J3">
        <f>表1[[#This Row],[Baseline ELO]] + 表1[[#This Row],[ELO Difference]]</f>
        <v>13929.37</v>
      </c>
      <c r="K3">
        <f>_xlfn.RANK.EQ(J3, $J$2:$J$11, 0)</f>
        <v>8</v>
      </c>
      <c r="L3" s="19">
        <f>表1[[#This Row],[Calculated Elo]] * (0.8 + 0.2 * (表1[[#This Row],[Efficiency]] / MAX(表1[Efficiency])))</f>
        <v>13905.603668851065</v>
      </c>
      <c r="M3">
        <v>50000</v>
      </c>
      <c r="N3">
        <f>ROUND( 3000 + 500 *LOG10(表1[[#This Row],[Calculated Elo]] - 11999), 0 )</f>
        <v>4643</v>
      </c>
      <c r="O3" s="17">
        <f>表1[[#This Row],[Total Playouts]]/表1[[#This Row],[Avg Time (s)]]</f>
        <v>565.17049551265893</v>
      </c>
      <c r="P3" s="17"/>
      <c r="Q3" s="17"/>
    </row>
    <row r="4" spans="1:17" x14ac:dyDescent="0.25">
      <c r="A4" s="5" t="s">
        <v>13</v>
      </c>
      <c r="B4" s="10">
        <v>20</v>
      </c>
      <c r="C4" s="8">
        <v>9</v>
      </c>
      <c r="D4" s="10">
        <f>表1[[#This Row],[Games]]-表1[[#This Row],[Wins]]</f>
        <v>11</v>
      </c>
      <c r="E4" s="10">
        <f>表1[[#This Row],[Wins]]/表1[[#This Row],[Games]]*100</f>
        <v>45</v>
      </c>
      <c r="F4" s="8">
        <v>351.03699999999998</v>
      </c>
      <c r="G4" s="11">
        <v>195286</v>
      </c>
      <c r="H4" s="10">
        <v>14085</v>
      </c>
      <c r="I4" s="10">
        <v>-35.22</v>
      </c>
      <c r="J4">
        <f>表1[[#This Row],[Baseline ELO]] + 表1[[#This Row],[ELO Difference]]</f>
        <v>14049.78</v>
      </c>
      <c r="K4">
        <f>_xlfn.RANK.EQ(J4, $J$2:$J$11, 0)</f>
        <v>4</v>
      </c>
      <c r="L4" s="19">
        <f>表1[[#This Row],[Calculated Elo]] * (0.8 + 0.2 * (表1[[#This Row],[Efficiency]] / MAX(表1[Efficiency])))</f>
        <v>13982.13930163722</v>
      </c>
      <c r="M4">
        <v>200000</v>
      </c>
      <c r="N4">
        <f>ROUND( 3000 + 500 *LOG10(表1[[#This Row],[Calculated Elo]] - 11999), 0 )</f>
        <v>4656</v>
      </c>
      <c r="O4" s="17">
        <f>表1[[#This Row],[Total Playouts]]/表1[[#This Row],[Avg Time (s)]]</f>
        <v>556.31172782356282</v>
      </c>
      <c r="P4" s="17"/>
      <c r="Q4" s="17"/>
    </row>
    <row r="5" spans="1:17" x14ac:dyDescent="0.25">
      <c r="A5" s="5" t="s">
        <v>14</v>
      </c>
      <c r="B5" s="10">
        <v>20</v>
      </c>
      <c r="C5" s="10">
        <v>8</v>
      </c>
      <c r="D5" s="10">
        <f>表1[[#This Row],[Games]]-表1[[#This Row],[Wins]]</f>
        <v>12</v>
      </c>
      <c r="E5" s="10">
        <f>表1[[#This Row],[Wins]]/表1[[#This Row],[Games]]*100</f>
        <v>40</v>
      </c>
      <c r="F5" s="10">
        <v>369.678</v>
      </c>
      <c r="G5" s="9">
        <v>207036</v>
      </c>
      <c r="H5" s="10">
        <v>14085</v>
      </c>
      <c r="I5" s="10">
        <v>-70.44</v>
      </c>
      <c r="J5">
        <f>表1[[#This Row],[Baseline ELO]] + 表1[[#This Row],[ELO Difference]]</f>
        <v>14014.56</v>
      </c>
      <c r="K5">
        <f>_xlfn.RANK.EQ(J5, $J$2:$J$11, 0)</f>
        <v>6</v>
      </c>
      <c r="L5" s="19">
        <f>表1[[#This Row],[Calculated Elo]] * (0.8 + 0.2 * (表1[[#This Row],[Efficiency]] / MAX(表1[Efficiency])))</f>
        <v>13965.441542534387</v>
      </c>
      <c r="M5">
        <v>400000</v>
      </c>
      <c r="N5">
        <f>ROUND( 3000 + 500 *LOG10(表1[[#This Row],[Calculated Elo]] - 11999), 0 )</f>
        <v>4652</v>
      </c>
      <c r="O5" s="17">
        <f>表1[[#This Row],[Total Playouts]]/表1[[#This Row],[Avg Time (s)]]</f>
        <v>560.04414652751859</v>
      </c>
      <c r="P5" s="17"/>
      <c r="Q5" s="17"/>
    </row>
    <row r="6" spans="1:17" x14ac:dyDescent="0.25">
      <c r="A6" s="5" t="s">
        <v>3</v>
      </c>
      <c r="B6">
        <v>20</v>
      </c>
      <c r="C6" s="10">
        <v>5</v>
      </c>
      <c r="D6">
        <f>表1[[#This Row],[Games]]-表1[[#This Row],[Wins]]</f>
        <v>15</v>
      </c>
      <c r="E6">
        <f>表1[[#This Row],[Wins]]/表1[[#This Row],[Games]]*100</f>
        <v>25</v>
      </c>
      <c r="F6">
        <v>369.541</v>
      </c>
      <c r="G6" s="12">
        <v>210117</v>
      </c>
      <c r="H6">
        <v>14085</v>
      </c>
      <c r="I6">
        <v>-226.07</v>
      </c>
      <c r="J6">
        <f>表1[[#This Row],[Baseline ELO]] + 表1[[#This Row],[ELO Difference]]</f>
        <v>13858.93</v>
      </c>
      <c r="K6">
        <f>_xlfn.RANK.EQ(J6, $J$2:$J$11, 0)</f>
        <v>10</v>
      </c>
      <c r="L6" s="19">
        <f>表1[[#This Row],[Calculated Elo]] * (0.8 + 0.2 * (表1[[#This Row],[Efficiency]] / MAX(表1[Efficiency])))</f>
        <v>13851.907010531004</v>
      </c>
      <c r="M6">
        <v>600000</v>
      </c>
      <c r="N6">
        <f>ROUND( 3000 + 500 *LOG10(表1[[#This Row],[Calculated Elo]] - 11999), 0 )</f>
        <v>4635</v>
      </c>
      <c r="O6" s="17">
        <f>表1[[#This Row],[Total Playouts]]/表1[[#This Row],[Avg Time (s)]]</f>
        <v>568.58914166493025</v>
      </c>
      <c r="P6" s="17"/>
      <c r="Q6" s="17"/>
    </row>
    <row r="7" spans="1:17" x14ac:dyDescent="0.25">
      <c r="A7" s="5" t="s">
        <v>5</v>
      </c>
      <c r="B7">
        <v>20</v>
      </c>
      <c r="C7">
        <v>7</v>
      </c>
      <c r="D7">
        <f>表1[[#This Row],[Games]]-表1[[#This Row],[Wins]]</f>
        <v>13</v>
      </c>
      <c r="E7">
        <f>表1[[#This Row],[Wins]]/表1[[#This Row],[Games]]*100</f>
        <v>35</v>
      </c>
      <c r="F7">
        <v>361.964</v>
      </c>
      <c r="G7" s="9">
        <v>202978</v>
      </c>
      <c r="H7">
        <v>14085</v>
      </c>
      <c r="I7">
        <v>-120.41</v>
      </c>
      <c r="J7">
        <f>表1[[#This Row],[Baseline ELO]] + 表1[[#This Row],[ELO Difference]]</f>
        <v>13964.59</v>
      </c>
      <c r="K7">
        <f>_xlfn.RANK.EQ(J7, $J$2:$J$11, 0)</f>
        <v>7</v>
      </c>
      <c r="L7" s="19">
        <f>表1[[#This Row],[Calculated Elo]] * (0.8 + 0.2 * (表1[[#This Row],[Efficiency]] / MAX(表1[Efficiency])))</f>
        <v>13919.19557133775</v>
      </c>
      <c r="M7">
        <v>1240000</v>
      </c>
      <c r="N7">
        <f>ROUND( 3000 + 500 *LOG10(表1[[#This Row],[Calculated Elo]] - 11999), 0 )</f>
        <v>4647</v>
      </c>
      <c r="O7" s="17">
        <f>表1[[#This Row],[Total Playouts]]/表1[[#This Row],[Avg Time (s)]]</f>
        <v>560.76847421290518</v>
      </c>
      <c r="P7" s="17"/>
      <c r="Q7" s="17"/>
    </row>
    <row r="8" spans="1:17" x14ac:dyDescent="0.25">
      <c r="A8" s="6" t="s">
        <v>15</v>
      </c>
      <c r="B8">
        <v>20</v>
      </c>
      <c r="C8">
        <v>9</v>
      </c>
      <c r="D8">
        <f>表1[[#This Row],[Games]]-表1[[#This Row],[Wins]]</f>
        <v>11</v>
      </c>
      <c r="E8">
        <f>表1[[#This Row],[Wins]]/表1[[#This Row],[Games]]*100</f>
        <v>45</v>
      </c>
      <c r="F8">
        <v>333.46499999999997</v>
      </c>
      <c r="G8" s="12">
        <v>186586</v>
      </c>
      <c r="H8">
        <v>14085</v>
      </c>
      <c r="I8">
        <v>-38.380000000000003</v>
      </c>
      <c r="J8">
        <f>表1[[#This Row],[Baseline ELO]] + 表1[[#This Row],[ELO Difference]]</f>
        <v>14046.62</v>
      </c>
      <c r="K8">
        <f>_xlfn.RANK.EQ(J8, $J$2:$J$11, 0)</f>
        <v>5</v>
      </c>
      <c r="L8" s="19">
        <f>表1[[#This Row],[Calculated Elo]] * (0.8 + 0.2 * (表1[[#This Row],[Efficiency]] / MAX(表1[Efficiency])))</f>
        <v>13994.889698575931</v>
      </c>
      <c r="M8">
        <v>1940000</v>
      </c>
      <c r="N8">
        <f>ROUND( 3000 + 500 *LOG10(表1[[#This Row],[Calculated Elo]] - 11999), 0 )</f>
        <v>4656</v>
      </c>
      <c r="O8" s="17">
        <f>表1[[#This Row],[Total Playouts]]/表1[[#This Row],[Avg Time (s)]]</f>
        <v>559.53698289175782</v>
      </c>
      <c r="P8" s="17"/>
      <c r="Q8" s="17"/>
    </row>
    <row r="9" spans="1:17" x14ac:dyDescent="0.25">
      <c r="A9" s="6" t="s">
        <v>16</v>
      </c>
      <c r="B9" s="1">
        <v>20</v>
      </c>
      <c r="C9" s="1">
        <v>7</v>
      </c>
      <c r="D9" s="1">
        <f>表1[[#This Row],[Games]]-表1[[#This Row],[Wins]]</f>
        <v>13</v>
      </c>
      <c r="E9" s="1">
        <f>表1[[#This Row],[Wins]]/表1[[#This Row],[Games]]*100</f>
        <v>35</v>
      </c>
      <c r="F9" s="1">
        <v>364.02600000000001</v>
      </c>
      <c r="G9" s="3">
        <v>207507</v>
      </c>
      <c r="H9" s="1">
        <v>14085</v>
      </c>
      <c r="I9" s="1">
        <v>-155.63</v>
      </c>
      <c r="J9">
        <f>表1[[#This Row],[Baseline ELO]] + 表1[[#This Row],[ELO Difference]]</f>
        <v>13929.37</v>
      </c>
      <c r="K9">
        <f>_xlfn.RANK.EQ(J9, $J$2:$J$11, 0)</f>
        <v>8</v>
      </c>
      <c r="L9" s="19">
        <f>表1[[#This Row],[Calculated Elo]] * (0.8 + 0.2 * (表1[[#This Row],[Efficiency]] / MAX(表1[Efficiency])))</f>
        <v>13929.37</v>
      </c>
      <c r="M9">
        <v>2640000</v>
      </c>
      <c r="N9">
        <f>ROUND( 3000 + 500 *LOG10(表1[[#This Row],[Calculated Elo]] - 11999), 0 )</f>
        <v>4643</v>
      </c>
      <c r="O9" s="17">
        <f>表1[[#This Row],[Total Playouts]]/表1[[#This Row],[Avg Time (s)]]</f>
        <v>570.0334591485223</v>
      </c>
      <c r="P9" s="17"/>
      <c r="Q9" s="17"/>
    </row>
    <row r="10" spans="1:17" x14ac:dyDescent="0.25">
      <c r="A10" s="6" t="s">
        <v>23</v>
      </c>
      <c r="B10">
        <v>20</v>
      </c>
      <c r="C10">
        <v>10</v>
      </c>
      <c r="D10">
        <f>表1[[#This Row],[Games]]-表1[[#This Row],[Wins]]</f>
        <v>10</v>
      </c>
      <c r="E10">
        <f>表1[[#This Row],[Wins]]/表1[[#This Row],[Games]]*100</f>
        <v>50</v>
      </c>
      <c r="F10">
        <v>408.81299999999999</v>
      </c>
      <c r="G10" s="12">
        <v>230241</v>
      </c>
      <c r="H10">
        <f>H2</f>
        <v>14085</v>
      </c>
      <c r="I10">
        <v>0</v>
      </c>
      <c r="J10" s="1">
        <f>表1[[#This Row],[Baseline ELO]] + 表1[[#This Row],[ELO Difference]]</f>
        <v>14085</v>
      </c>
      <c r="K10">
        <f>_xlfn.RANK.EQ(J10, $J$2:$J$11, 0)</f>
        <v>2</v>
      </c>
      <c r="L10" s="19">
        <f>表1[[#This Row],[Calculated Elo]] * (0.8 + 0.2 * (表1[[#This Row],[Efficiency]] / MAX(表1[Efficiency])))</f>
        <v>14051.200309777767</v>
      </c>
      <c r="M10">
        <v>2840000</v>
      </c>
      <c r="N10">
        <f>ROUND( 3000 + 500 *LOG10(表1[[#This Row],[Calculated Elo]] - 11999), 0 )</f>
        <v>4660</v>
      </c>
      <c r="O10" s="17">
        <f>表1[[#This Row],[Total Playouts]]/表1[[#This Row],[Avg Time (s)]]</f>
        <v>563.19392974293874</v>
      </c>
      <c r="P10" s="17"/>
      <c r="Q10" s="17"/>
    </row>
    <row r="11" spans="1:17" x14ac:dyDescent="0.25">
      <c r="A11" t="s">
        <v>25</v>
      </c>
      <c r="B11" s="16">
        <v>20</v>
      </c>
      <c r="C11" s="16">
        <v>11</v>
      </c>
      <c r="D11" s="17">
        <f>表1[[#This Row],[Games]]-表1[[#This Row],[Wins]]</f>
        <v>9</v>
      </c>
      <c r="E11" s="17">
        <f>表1[[#This Row],[Wins]]/表1[[#This Row],[Games]]*100</f>
        <v>55.000000000000007</v>
      </c>
      <c r="F11" s="16">
        <v>389.53</v>
      </c>
      <c r="G11" s="18">
        <v>217964</v>
      </c>
      <c r="H11" s="16">
        <f>H2</f>
        <v>14085</v>
      </c>
      <c r="I11" s="16">
        <v>35.22</v>
      </c>
      <c r="J11" s="17">
        <f>表1[[#This Row],[Baseline ELO]] + 表1[[#This Row],[ELO Difference]]</f>
        <v>14120.22</v>
      </c>
      <c r="K11" s="17">
        <f>_xlfn.RANK.EQ(J11, $J$2:$J$11, 0)</f>
        <v>1</v>
      </c>
      <c r="L11" s="20">
        <f>表1[[#This Row],[Calculated Elo]] * (0.8 + 0.2 * (表1[[#This Row],[Efficiency]] / MAX(表1[Efficiency])))</f>
        <v>14068.314786161034</v>
      </c>
      <c r="M11" s="17">
        <v>3050944</v>
      </c>
      <c r="N11" s="17">
        <f>ROUND( 3000 + 500 *LOG10(表1[[#This Row],[Calculated Elo]] - 11999), 0 )</f>
        <v>4663</v>
      </c>
      <c r="O11" s="17">
        <f>表1[[#This Row],[Total Playouts]]/表1[[#This Row],[Avg Time (s)]]</f>
        <v>559.55638846815395</v>
      </c>
      <c r="P11" s="17"/>
      <c r="Q11" s="17"/>
    </row>
    <row r="15" spans="1:17" x14ac:dyDescent="0.25">
      <c r="J15" s="1"/>
      <c r="K15" s="1"/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2025-09-30T01:04:48Z</dcterms:modified>
</cp:coreProperties>
</file>